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DieseArbeitsmappe"/>
  <mc:AlternateContent xmlns:mc="http://schemas.openxmlformats.org/markup-compatibility/2006">
    <mc:Choice Requires="x15">
      <x15ac:absPath xmlns:x15ac="http://schemas.microsoft.com/office/spreadsheetml/2010/11/ac" url="https://rehauprd.sharepoint.com/teams/DPTO-TECNICOBT/Shared Documents/DPTO CALCULO/002_HERRAMIENTAS CALCULO/04_DH/01_DISTRICT HEATING/Te Modular/"/>
    </mc:Choice>
  </mc:AlternateContent>
  <xr:revisionPtr revIDLastSave="0" documentId="8_{FAC3A1FF-EA9B-4D62-978E-205EE257E686}" xr6:coauthVersionLast="47" xr6:coauthVersionMax="47" xr10:uidLastSave="{00000000-0000-0000-0000-000000000000}"/>
  <workbookProtection workbookAlgorithmName="SHA-512" workbookHashValue="PFK+QbEQ114DJNdVGSKGSTSrGs+AHE1OTFKjNAmgdjbbkOS/uwuagN3u+3KRJ8OyP/3jDHEYkwbO5oxTZAJx7Q==" workbookSaltValue="8hsOdsjC/hI/FalhRckrqA==" workbookSpinCount="100000" lockStructure="1"/>
  <bookViews>
    <workbookView xWindow="-120" yWindow="-120" windowWidth="29040" windowHeight="17520" xr2:uid="{00000000-000D-0000-FFFF-FFFF01000000}"/>
  </bookViews>
  <sheets>
    <sheet name="Selektionstool" sheetId="8" r:id="rId1"/>
    <sheet name="Hilfstabelle" sheetId="1" state="hidden" r:id="rId2"/>
    <sheet name="Grundgerüst Konfigurator" sheetId="2" state="hidden" r:id="rId3"/>
    <sheet name="Hoja1" sheetId="11" state="hidden" r:id="rId4"/>
    <sheet name="Preise" sheetId="9" state="hidden" r:id="rId5"/>
    <sheet name="EAN" sheetId="10" state="hidden" r:id="rId6"/>
  </sheets>
  <definedNames>
    <definedName name="_xlnm._FilterDatabase" localSheetId="2" hidden="1">'Grundgerüst Konfigurator'!$A$4:$BP$4</definedName>
    <definedName name="_xlnm.Print_Area" localSheetId="0">Selektionstool!$A$1:$S$39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8" l="1"/>
  <c r="V9" i="2" l="1"/>
  <c r="U9" i="2" s="1"/>
  <c r="AD9" i="2" s="1"/>
  <c r="Q12" i="2" l="1"/>
  <c r="C2" i="2" l="1"/>
  <c r="E2" i="2"/>
  <c r="J23" i="2" l="1"/>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J503" i="2"/>
  <c r="J504" i="2"/>
  <c r="J505" i="2"/>
  <c r="J506" i="2"/>
  <c r="J507" i="2"/>
  <c r="J508" i="2"/>
  <c r="J509" i="2"/>
  <c r="J510" i="2"/>
  <c r="J511" i="2"/>
  <c r="J512" i="2"/>
  <c r="J513" i="2"/>
  <c r="J514" i="2"/>
  <c r="J515" i="2"/>
  <c r="J516" i="2"/>
  <c r="J517" i="2"/>
  <c r="J518" i="2"/>
  <c r="J519" i="2"/>
  <c r="J520" i="2"/>
  <c r="J521" i="2"/>
  <c r="J522" i="2"/>
  <c r="J523" i="2"/>
  <c r="J524" i="2"/>
  <c r="J525" i="2"/>
  <c r="J526" i="2"/>
  <c r="J527" i="2"/>
  <c r="J528" i="2"/>
  <c r="J529" i="2"/>
  <c r="J530" i="2"/>
  <c r="J531" i="2"/>
  <c r="J532" i="2"/>
  <c r="J533" i="2"/>
  <c r="J534" i="2"/>
  <c r="J535" i="2"/>
  <c r="J536" i="2"/>
  <c r="J537" i="2"/>
  <c r="J538" i="2"/>
  <c r="J539" i="2"/>
  <c r="J540" i="2"/>
  <c r="J541" i="2"/>
  <c r="J542" i="2"/>
  <c r="J543" i="2"/>
  <c r="J544" i="2"/>
  <c r="J545" i="2"/>
  <c r="J546" i="2"/>
  <c r="J547" i="2"/>
  <c r="J548" i="2"/>
  <c r="J549" i="2"/>
  <c r="J550" i="2"/>
  <c r="J551" i="2"/>
  <c r="J552" i="2"/>
  <c r="J553" i="2"/>
  <c r="J554" i="2"/>
  <c r="J555" i="2"/>
  <c r="J556" i="2"/>
  <c r="J557" i="2"/>
  <c r="J558" i="2"/>
  <c r="J559" i="2"/>
  <c r="J560" i="2"/>
  <c r="J561" i="2"/>
  <c r="J562" i="2"/>
  <c r="J563" i="2"/>
  <c r="J564" i="2"/>
  <c r="J565" i="2"/>
  <c r="J566" i="2"/>
  <c r="J567" i="2"/>
  <c r="J568" i="2"/>
  <c r="J569" i="2"/>
  <c r="J570" i="2"/>
  <c r="J571" i="2"/>
  <c r="J572" i="2"/>
  <c r="J573" i="2"/>
  <c r="J574" i="2"/>
  <c r="J575" i="2"/>
  <c r="J576" i="2"/>
  <c r="J577" i="2"/>
  <c r="J578" i="2"/>
  <c r="J582" i="2"/>
  <c r="J583" i="2"/>
  <c r="J584" i="2"/>
  <c r="J585" i="2"/>
  <c r="J586" i="2"/>
  <c r="J587" i="2"/>
  <c r="J588" i="2"/>
  <c r="J589" i="2"/>
  <c r="J590" i="2"/>
  <c r="J591" i="2"/>
  <c r="J592" i="2"/>
  <c r="J593" i="2"/>
  <c r="J594" i="2"/>
  <c r="J595" i="2"/>
  <c r="J596" i="2"/>
  <c r="J597" i="2"/>
  <c r="J598" i="2"/>
  <c r="J599" i="2"/>
  <c r="J600" i="2"/>
  <c r="J601" i="2"/>
  <c r="J602" i="2"/>
  <c r="J603" i="2"/>
  <c r="J604" i="2"/>
  <c r="J605" i="2"/>
  <c r="J606" i="2"/>
  <c r="J607" i="2"/>
  <c r="J608" i="2"/>
  <c r="J609" i="2"/>
  <c r="J610" i="2"/>
  <c r="J611" i="2"/>
  <c r="J612" i="2"/>
  <c r="J613" i="2"/>
  <c r="J614" i="2"/>
  <c r="J615" i="2"/>
  <c r="J616" i="2"/>
  <c r="J617" i="2"/>
  <c r="J618" i="2"/>
  <c r="J619" i="2"/>
  <c r="J620" i="2"/>
  <c r="J621" i="2"/>
  <c r="J622" i="2"/>
  <c r="J623" i="2"/>
  <c r="J624" i="2"/>
  <c r="J625" i="2"/>
  <c r="J626" i="2"/>
  <c r="J627" i="2"/>
  <c r="J628" i="2"/>
  <c r="J629" i="2"/>
  <c r="J630" i="2"/>
  <c r="J631" i="2"/>
  <c r="J632" i="2"/>
  <c r="J633" i="2"/>
  <c r="J634" i="2"/>
  <c r="J635" i="2"/>
  <c r="J636" i="2"/>
  <c r="J637" i="2"/>
  <c r="J638" i="2"/>
  <c r="J639" i="2"/>
  <c r="J640" i="2"/>
  <c r="J641" i="2"/>
  <c r="J642" i="2"/>
  <c r="J643" i="2"/>
  <c r="J644" i="2"/>
  <c r="J645" i="2"/>
  <c r="J646" i="2"/>
  <c r="J647" i="2"/>
  <c r="J648" i="2"/>
  <c r="J649" i="2"/>
  <c r="J650" i="2"/>
  <c r="J651" i="2"/>
  <c r="J652" i="2"/>
  <c r="J653" i="2"/>
  <c r="J654" i="2"/>
  <c r="J655" i="2"/>
  <c r="J656" i="2"/>
  <c r="J657" i="2"/>
  <c r="J658" i="2"/>
  <c r="J659" i="2"/>
  <c r="J660" i="2"/>
  <c r="J661" i="2"/>
  <c r="J662" i="2"/>
  <c r="J663" i="2"/>
  <c r="J664" i="2"/>
  <c r="J665" i="2"/>
  <c r="J666" i="2"/>
  <c r="J667" i="2"/>
  <c r="J668" i="2"/>
  <c r="J669" i="2"/>
  <c r="J670" i="2"/>
  <c r="J671" i="2"/>
  <c r="J672" i="2"/>
  <c r="J673" i="2"/>
  <c r="J674" i="2"/>
  <c r="J675" i="2"/>
  <c r="J676" i="2"/>
  <c r="J677" i="2"/>
  <c r="J678" i="2"/>
  <c r="J679" i="2"/>
  <c r="J680" i="2"/>
  <c r="J681" i="2"/>
  <c r="J682" i="2"/>
  <c r="J683" i="2"/>
  <c r="J684" i="2"/>
  <c r="J685" i="2"/>
  <c r="J686" i="2"/>
  <c r="J687" i="2"/>
  <c r="J688" i="2"/>
  <c r="J689" i="2"/>
  <c r="J690" i="2"/>
  <c r="J691" i="2"/>
  <c r="J692" i="2"/>
  <c r="J693" i="2"/>
  <c r="J694" i="2"/>
  <c r="J695" i="2"/>
  <c r="J696" i="2"/>
  <c r="J697" i="2"/>
  <c r="J698" i="2"/>
  <c r="J699" i="2"/>
  <c r="J700" i="2"/>
  <c r="J701" i="2"/>
  <c r="J702" i="2"/>
  <c r="J703" i="2"/>
  <c r="J704" i="2"/>
  <c r="J705" i="2"/>
  <c r="J706" i="2"/>
  <c r="J707" i="2"/>
  <c r="J708" i="2"/>
  <c r="J709" i="2"/>
  <c r="J710" i="2"/>
  <c r="J711" i="2"/>
  <c r="J712" i="2"/>
  <c r="J713" i="2"/>
  <c r="J714" i="2"/>
  <c r="J715" i="2"/>
  <c r="J716" i="2"/>
  <c r="J717" i="2"/>
  <c r="J718" i="2"/>
  <c r="J719" i="2"/>
  <c r="J720" i="2"/>
  <c r="J721" i="2"/>
  <c r="J722" i="2"/>
  <c r="J723" i="2"/>
  <c r="J724" i="2"/>
  <c r="J725" i="2"/>
  <c r="J726" i="2"/>
  <c r="J727" i="2"/>
  <c r="J728" i="2"/>
  <c r="J729" i="2"/>
  <c r="J730" i="2"/>
  <c r="J731" i="2"/>
  <c r="J732" i="2"/>
  <c r="J733" i="2"/>
  <c r="J734" i="2"/>
  <c r="J735" i="2"/>
  <c r="J736" i="2"/>
  <c r="J737" i="2"/>
  <c r="J738" i="2"/>
  <c r="J739" i="2"/>
  <c r="J740" i="2"/>
  <c r="J741" i="2"/>
  <c r="J742" i="2"/>
  <c r="J743" i="2"/>
  <c r="J744" i="2"/>
  <c r="J745" i="2"/>
  <c r="J746" i="2"/>
  <c r="J7" i="2"/>
  <c r="J8" i="2"/>
  <c r="J9" i="2"/>
  <c r="J10" i="2"/>
  <c r="J11" i="2"/>
  <c r="J12" i="2"/>
  <c r="J13" i="2"/>
  <c r="J14" i="2"/>
  <c r="J15" i="2"/>
  <c r="J16" i="2"/>
  <c r="J20" i="2"/>
  <c r="J21" i="2"/>
  <c r="J22" i="2"/>
  <c r="J6"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70" i="2"/>
  <c r="S71" i="2"/>
  <c r="S72" i="2"/>
  <c r="S73" i="2"/>
  <c r="S74" i="2"/>
  <c r="S78" i="2"/>
  <c r="S79" i="2"/>
  <c r="S80" i="2"/>
  <c r="S81" i="2"/>
  <c r="S82" i="2"/>
  <c r="S83" i="2"/>
  <c r="S84" i="2"/>
  <c r="S85" i="2"/>
  <c r="S86" i="2"/>
  <c r="S87" i="2"/>
  <c r="S88" i="2"/>
  <c r="S89" i="2"/>
  <c r="S90" i="2"/>
  <c r="S91" i="2"/>
  <c r="S92" i="2"/>
  <c r="S93" i="2"/>
  <c r="S94" i="2"/>
  <c r="S95" i="2"/>
  <c r="S96" i="2"/>
  <c r="S97" i="2"/>
  <c r="S98" i="2"/>
  <c r="S99" i="2"/>
  <c r="S100" i="2"/>
  <c r="S101" i="2"/>
  <c r="S102" i="2"/>
  <c r="S103" i="2"/>
  <c r="S104" i="2"/>
  <c r="S105" i="2"/>
  <c r="S106" i="2"/>
  <c r="S107" i="2"/>
  <c r="S108" i="2"/>
  <c r="S109" i="2"/>
  <c r="S110" i="2"/>
  <c r="S111" i="2"/>
  <c r="S112" i="2"/>
  <c r="S113" i="2"/>
  <c r="S114" i="2"/>
  <c r="S115" i="2"/>
  <c r="S116" i="2"/>
  <c r="S117" i="2"/>
  <c r="S118" i="2"/>
  <c r="S119" i="2"/>
  <c r="S120" i="2"/>
  <c r="S121" i="2"/>
  <c r="S122" i="2"/>
  <c r="S123" i="2"/>
  <c r="S124" i="2"/>
  <c r="S125" i="2"/>
  <c r="S126" i="2"/>
  <c r="S127" i="2"/>
  <c r="S128" i="2"/>
  <c r="S129" i="2"/>
  <c r="S130" i="2"/>
  <c r="S131" i="2"/>
  <c r="S132" i="2"/>
  <c r="S136" i="2"/>
  <c r="S137" i="2"/>
  <c r="S138" i="2"/>
  <c r="S139" i="2"/>
  <c r="S140" i="2"/>
  <c r="S141" i="2"/>
  <c r="S142" i="2"/>
  <c r="S143" i="2"/>
  <c r="S144" i="2"/>
  <c r="S145" i="2"/>
  <c r="S146" i="2"/>
  <c r="S147" i="2"/>
  <c r="S148" i="2"/>
  <c r="S149" i="2"/>
  <c r="S150" i="2"/>
  <c r="S151" i="2"/>
  <c r="S152" i="2"/>
  <c r="S153" i="2"/>
  <c r="S154" i="2"/>
  <c r="S155" i="2"/>
  <c r="S156" i="2"/>
  <c r="S157" i="2"/>
  <c r="S158" i="2"/>
  <c r="S159" i="2"/>
  <c r="S160" i="2"/>
  <c r="S161" i="2"/>
  <c r="S162" i="2"/>
  <c r="S163" i="2"/>
  <c r="S164" i="2"/>
  <c r="S165" i="2"/>
  <c r="S166" i="2"/>
  <c r="S167" i="2"/>
  <c r="S168" i="2"/>
  <c r="S169" i="2"/>
  <c r="S170" i="2"/>
  <c r="S171" i="2"/>
  <c r="S172" i="2"/>
  <c r="S173" i="2"/>
  <c r="S174" i="2"/>
  <c r="S175" i="2"/>
  <c r="S176" i="2"/>
  <c r="S177" i="2"/>
  <c r="S178" i="2"/>
  <c r="S179" i="2"/>
  <c r="S180" i="2"/>
  <c r="S181" i="2"/>
  <c r="S182" i="2"/>
  <c r="S183" i="2"/>
  <c r="S184" i="2"/>
  <c r="S185" i="2"/>
  <c r="S186" i="2"/>
  <c r="S187" i="2"/>
  <c r="S188" i="2"/>
  <c r="S189" i="2"/>
  <c r="S190" i="2"/>
  <c r="S194" i="2"/>
  <c r="S195" i="2"/>
  <c r="S196" i="2"/>
  <c r="S197" i="2"/>
  <c r="S198" i="2"/>
  <c r="S199" i="2"/>
  <c r="S200" i="2"/>
  <c r="S201" i="2"/>
  <c r="S202" i="2"/>
  <c r="S203" i="2"/>
  <c r="S204" i="2"/>
  <c r="S205" i="2"/>
  <c r="S206" i="2"/>
  <c r="S207" i="2"/>
  <c r="S208" i="2"/>
  <c r="S209" i="2"/>
  <c r="S210" i="2"/>
  <c r="S211" i="2"/>
  <c r="S212" i="2"/>
  <c r="S213" i="2"/>
  <c r="S214" i="2"/>
  <c r="S215" i="2"/>
  <c r="S216" i="2"/>
  <c r="S217" i="2"/>
  <c r="S218" i="2"/>
  <c r="S219" i="2"/>
  <c r="S220" i="2"/>
  <c r="S221" i="2"/>
  <c r="S222" i="2"/>
  <c r="S223" i="2"/>
  <c r="S224" i="2"/>
  <c r="S225" i="2"/>
  <c r="S226" i="2"/>
  <c r="S227" i="2"/>
  <c r="S228" i="2"/>
  <c r="S229" i="2"/>
  <c r="S230" i="2"/>
  <c r="S231" i="2"/>
  <c r="S232" i="2"/>
  <c r="S233" i="2"/>
  <c r="S234" i="2"/>
  <c r="S235" i="2"/>
  <c r="S236" i="2"/>
  <c r="S237" i="2"/>
  <c r="S238" i="2"/>
  <c r="S239" i="2"/>
  <c r="S240" i="2"/>
  <c r="S241" i="2"/>
  <c r="S242" i="2"/>
  <c r="S243" i="2"/>
  <c r="S244" i="2"/>
  <c r="S245" i="2"/>
  <c r="S246" i="2"/>
  <c r="S247" i="2"/>
  <c r="S248" i="2"/>
  <c r="S249" i="2"/>
  <c r="S250" i="2"/>
  <c r="S251" i="2"/>
  <c r="S252" i="2"/>
  <c r="S253" i="2"/>
  <c r="S254" i="2"/>
  <c r="S255" i="2"/>
  <c r="S256" i="2"/>
  <c r="S257" i="2"/>
  <c r="S258" i="2"/>
  <c r="S259" i="2"/>
  <c r="S260" i="2"/>
  <c r="S261" i="2"/>
  <c r="S262" i="2"/>
  <c r="S263" i="2"/>
  <c r="S264" i="2"/>
  <c r="S265" i="2"/>
  <c r="S266" i="2"/>
  <c r="S267" i="2"/>
  <c r="S268" i="2"/>
  <c r="S269" i="2"/>
  <c r="S270" i="2"/>
  <c r="S271" i="2"/>
  <c r="S272" i="2"/>
  <c r="S273" i="2"/>
  <c r="S274" i="2"/>
  <c r="S275" i="2"/>
  <c r="S276" i="2"/>
  <c r="S277" i="2"/>
  <c r="S278" i="2"/>
  <c r="S279" i="2"/>
  <c r="S280" i="2"/>
  <c r="S281" i="2"/>
  <c r="S282" i="2"/>
  <c r="S283" i="2"/>
  <c r="S284" i="2"/>
  <c r="S285" i="2"/>
  <c r="S286" i="2"/>
  <c r="S287" i="2"/>
  <c r="S288" i="2"/>
  <c r="S289" i="2"/>
  <c r="S290" i="2"/>
  <c r="S291" i="2"/>
  <c r="S292" i="2"/>
  <c r="S293" i="2"/>
  <c r="S294" i="2"/>
  <c r="S295" i="2"/>
  <c r="S296" i="2"/>
  <c r="S297" i="2"/>
  <c r="S298" i="2"/>
  <c r="S299" i="2"/>
  <c r="S300" i="2"/>
  <c r="S301" i="2"/>
  <c r="S302" i="2"/>
  <c r="S303" i="2"/>
  <c r="S304" i="2"/>
  <c r="S305" i="2"/>
  <c r="S306" i="2"/>
  <c r="S307" i="2"/>
  <c r="S308" i="2"/>
  <c r="S309" i="2"/>
  <c r="S310" i="2"/>
  <c r="S311" i="2"/>
  <c r="S312" i="2"/>
  <c r="S313" i="2"/>
  <c r="S314" i="2"/>
  <c r="S315" i="2"/>
  <c r="S316" i="2"/>
  <c r="S317" i="2"/>
  <c r="S318" i="2"/>
  <c r="S319" i="2"/>
  <c r="S320" i="2"/>
  <c r="S321" i="2"/>
  <c r="S322" i="2"/>
  <c r="S323" i="2"/>
  <c r="S324" i="2"/>
  <c r="S325" i="2"/>
  <c r="S326" i="2"/>
  <c r="S327" i="2"/>
  <c r="S328" i="2"/>
  <c r="S329" i="2"/>
  <c r="S330" i="2"/>
  <c r="S331" i="2"/>
  <c r="S332" i="2"/>
  <c r="S333" i="2"/>
  <c r="S334" i="2"/>
  <c r="S335" i="2"/>
  <c r="S336" i="2"/>
  <c r="S337" i="2"/>
  <c r="S338" i="2"/>
  <c r="S339" i="2"/>
  <c r="S340" i="2"/>
  <c r="S341" i="2"/>
  <c r="S342" i="2"/>
  <c r="S343" i="2"/>
  <c r="S344" i="2"/>
  <c r="S345" i="2"/>
  <c r="S346" i="2"/>
  <c r="S347" i="2"/>
  <c r="S348" i="2"/>
  <c r="S349" i="2"/>
  <c r="S350" i="2"/>
  <c r="S351" i="2"/>
  <c r="S352" i="2"/>
  <c r="S353" i="2"/>
  <c r="S354" i="2"/>
  <c r="S355" i="2"/>
  <c r="S356" i="2"/>
  <c r="S357" i="2"/>
  <c r="S358" i="2"/>
  <c r="S359" i="2"/>
  <c r="S360" i="2"/>
  <c r="S361" i="2"/>
  <c r="S362" i="2"/>
  <c r="S363" i="2"/>
  <c r="S364" i="2"/>
  <c r="S365" i="2"/>
  <c r="S366" i="2"/>
  <c r="S367" i="2"/>
  <c r="S368" i="2"/>
  <c r="S369" i="2"/>
  <c r="S370" i="2"/>
  <c r="S371" i="2"/>
  <c r="S372" i="2"/>
  <c r="S373" i="2"/>
  <c r="S374" i="2"/>
  <c r="S375" i="2"/>
  <c r="S376" i="2"/>
  <c r="S377" i="2"/>
  <c r="S378" i="2"/>
  <c r="S379" i="2"/>
  <c r="S380" i="2"/>
  <c r="S381" i="2"/>
  <c r="S382" i="2"/>
  <c r="S383" i="2"/>
  <c r="S384" i="2"/>
  <c r="S385" i="2"/>
  <c r="S386" i="2"/>
  <c r="S387" i="2"/>
  <c r="S388" i="2"/>
  <c r="S389" i="2"/>
  <c r="S390" i="2"/>
  <c r="S391" i="2"/>
  <c r="S392" i="2"/>
  <c r="S393" i="2"/>
  <c r="S394" i="2"/>
  <c r="S395" i="2"/>
  <c r="S396" i="2"/>
  <c r="S397" i="2"/>
  <c r="S398" i="2"/>
  <c r="S399" i="2"/>
  <c r="S400" i="2"/>
  <c r="S401" i="2"/>
  <c r="S402" i="2"/>
  <c r="S403" i="2"/>
  <c r="S404" i="2"/>
  <c r="S405" i="2"/>
  <c r="S406" i="2"/>
  <c r="S407" i="2"/>
  <c r="S408" i="2"/>
  <c r="S409" i="2"/>
  <c r="S410" i="2"/>
  <c r="S411" i="2"/>
  <c r="S412" i="2"/>
  <c r="S413" i="2"/>
  <c r="S414" i="2"/>
  <c r="S415" i="2"/>
  <c r="S416" i="2"/>
  <c r="S417" i="2"/>
  <c r="S418" i="2"/>
  <c r="S419" i="2"/>
  <c r="S420" i="2"/>
  <c r="S421" i="2"/>
  <c r="S422" i="2"/>
  <c r="S423" i="2"/>
  <c r="S424" i="2"/>
  <c r="S425" i="2"/>
  <c r="S426" i="2"/>
  <c r="S427" i="2"/>
  <c r="S428" i="2"/>
  <c r="S429" i="2"/>
  <c r="S430" i="2"/>
  <c r="S431" i="2"/>
  <c r="S432" i="2"/>
  <c r="S433" i="2"/>
  <c r="S434" i="2"/>
  <c r="S435" i="2"/>
  <c r="S436" i="2"/>
  <c r="S437" i="2"/>
  <c r="S438" i="2"/>
  <c r="S439" i="2"/>
  <c r="S440" i="2"/>
  <c r="S441" i="2"/>
  <c r="S442" i="2"/>
  <c r="S443" i="2"/>
  <c r="S444" i="2"/>
  <c r="S445" i="2"/>
  <c r="S446" i="2"/>
  <c r="S447" i="2"/>
  <c r="S448" i="2"/>
  <c r="S449" i="2"/>
  <c r="S450" i="2"/>
  <c r="S451" i="2"/>
  <c r="S452" i="2"/>
  <c r="S453" i="2"/>
  <c r="S454" i="2"/>
  <c r="S455" i="2"/>
  <c r="S456" i="2"/>
  <c r="S457" i="2"/>
  <c r="S458" i="2"/>
  <c r="S459" i="2"/>
  <c r="S460" i="2"/>
  <c r="S461" i="2"/>
  <c r="S462" i="2"/>
  <c r="S463" i="2"/>
  <c r="S464" i="2"/>
  <c r="S465" i="2"/>
  <c r="S466" i="2"/>
  <c r="S467" i="2"/>
  <c r="S468" i="2"/>
  <c r="S469" i="2"/>
  <c r="S470" i="2"/>
  <c r="S471" i="2"/>
  <c r="S472" i="2"/>
  <c r="S473" i="2"/>
  <c r="S474" i="2"/>
  <c r="S475" i="2"/>
  <c r="S476" i="2"/>
  <c r="S477" i="2"/>
  <c r="S478" i="2"/>
  <c r="S479" i="2"/>
  <c r="S480" i="2"/>
  <c r="S481" i="2"/>
  <c r="S482" i="2"/>
  <c r="S483" i="2"/>
  <c r="S484" i="2"/>
  <c r="S485" i="2"/>
  <c r="S486" i="2"/>
  <c r="S487" i="2"/>
  <c r="S488" i="2"/>
  <c r="S489" i="2"/>
  <c r="S490" i="2"/>
  <c r="S491" i="2"/>
  <c r="S492" i="2"/>
  <c r="S493" i="2"/>
  <c r="S494" i="2"/>
  <c r="S495" i="2"/>
  <c r="S496" i="2"/>
  <c r="S497" i="2"/>
  <c r="S498" i="2"/>
  <c r="S499" i="2"/>
  <c r="S500" i="2"/>
  <c r="S501" i="2"/>
  <c r="S502" i="2"/>
  <c r="S503" i="2"/>
  <c r="S504" i="2"/>
  <c r="S505" i="2"/>
  <c r="S506" i="2"/>
  <c r="S507" i="2"/>
  <c r="S508" i="2"/>
  <c r="S509" i="2"/>
  <c r="S510" i="2"/>
  <c r="S511" i="2"/>
  <c r="S512" i="2"/>
  <c r="S513" i="2"/>
  <c r="S514" i="2"/>
  <c r="S515" i="2"/>
  <c r="S516" i="2"/>
  <c r="S517" i="2"/>
  <c r="S518" i="2"/>
  <c r="S519" i="2"/>
  <c r="S520" i="2"/>
  <c r="S521" i="2"/>
  <c r="S522" i="2"/>
  <c r="S523" i="2"/>
  <c r="S524" i="2"/>
  <c r="S525" i="2"/>
  <c r="S526" i="2"/>
  <c r="S527" i="2"/>
  <c r="S528" i="2"/>
  <c r="S529" i="2"/>
  <c r="S530" i="2"/>
  <c r="S531" i="2"/>
  <c r="S532" i="2"/>
  <c r="S533" i="2"/>
  <c r="S534" i="2"/>
  <c r="S535" i="2"/>
  <c r="S536" i="2"/>
  <c r="S537" i="2"/>
  <c r="S538" i="2"/>
  <c r="S539" i="2"/>
  <c r="S540" i="2"/>
  <c r="S541" i="2"/>
  <c r="S542" i="2"/>
  <c r="S543" i="2"/>
  <c r="S544" i="2"/>
  <c r="S545" i="2"/>
  <c r="S546" i="2"/>
  <c r="S547" i="2"/>
  <c r="S548" i="2"/>
  <c r="S549" i="2"/>
  <c r="S550" i="2"/>
  <c r="S551" i="2"/>
  <c r="S552" i="2"/>
  <c r="S553" i="2"/>
  <c r="S554" i="2"/>
  <c r="S555" i="2"/>
  <c r="S556" i="2"/>
  <c r="S557" i="2"/>
  <c r="S558" i="2"/>
  <c r="S559" i="2"/>
  <c r="S560" i="2"/>
  <c r="S561" i="2"/>
  <c r="S562" i="2"/>
  <c r="S563" i="2"/>
  <c r="S564" i="2"/>
  <c r="S565" i="2"/>
  <c r="S566" i="2"/>
  <c r="S567" i="2"/>
  <c r="S568" i="2"/>
  <c r="S569" i="2"/>
  <c r="S570" i="2"/>
  <c r="S571" i="2"/>
  <c r="S572" i="2"/>
  <c r="S573" i="2"/>
  <c r="S574" i="2"/>
  <c r="S575" i="2"/>
  <c r="S576" i="2"/>
  <c r="S577" i="2"/>
  <c r="S578" i="2"/>
  <c r="S582" i="2"/>
  <c r="S583" i="2"/>
  <c r="S584" i="2"/>
  <c r="S585" i="2"/>
  <c r="S586" i="2"/>
  <c r="S587" i="2"/>
  <c r="S588" i="2"/>
  <c r="S589" i="2"/>
  <c r="S590" i="2"/>
  <c r="S591" i="2"/>
  <c r="S592" i="2"/>
  <c r="S593" i="2"/>
  <c r="S594" i="2"/>
  <c r="S595" i="2"/>
  <c r="S596" i="2"/>
  <c r="S597" i="2"/>
  <c r="S598" i="2"/>
  <c r="S599" i="2"/>
  <c r="S600" i="2"/>
  <c r="S601" i="2"/>
  <c r="S602" i="2"/>
  <c r="S603" i="2"/>
  <c r="S604" i="2"/>
  <c r="S605" i="2"/>
  <c r="S606" i="2"/>
  <c r="S607" i="2"/>
  <c r="S608" i="2"/>
  <c r="S609" i="2"/>
  <c r="S610" i="2"/>
  <c r="S611" i="2"/>
  <c r="S612" i="2"/>
  <c r="S613" i="2"/>
  <c r="S614" i="2"/>
  <c r="S615" i="2"/>
  <c r="S616" i="2"/>
  <c r="S617" i="2"/>
  <c r="S618" i="2"/>
  <c r="S619" i="2"/>
  <c r="S620" i="2"/>
  <c r="S621" i="2"/>
  <c r="S622" i="2"/>
  <c r="S623" i="2"/>
  <c r="S624" i="2"/>
  <c r="S625" i="2"/>
  <c r="S626" i="2"/>
  <c r="S627" i="2"/>
  <c r="S628" i="2"/>
  <c r="S629" i="2"/>
  <c r="S630" i="2"/>
  <c r="S631" i="2"/>
  <c r="S632" i="2"/>
  <c r="S633" i="2"/>
  <c r="S634" i="2"/>
  <c r="S635" i="2"/>
  <c r="S636" i="2"/>
  <c r="S637" i="2"/>
  <c r="S638" i="2"/>
  <c r="S639" i="2"/>
  <c r="S640" i="2"/>
  <c r="S641" i="2"/>
  <c r="S642" i="2"/>
  <c r="S643" i="2"/>
  <c r="S644" i="2"/>
  <c r="S645" i="2"/>
  <c r="S646" i="2"/>
  <c r="S647" i="2"/>
  <c r="S648" i="2"/>
  <c r="S649" i="2"/>
  <c r="S650" i="2"/>
  <c r="S651" i="2"/>
  <c r="S652" i="2"/>
  <c r="S653" i="2"/>
  <c r="S654" i="2"/>
  <c r="S655" i="2"/>
  <c r="S656" i="2"/>
  <c r="S657" i="2"/>
  <c r="S658" i="2"/>
  <c r="S659" i="2"/>
  <c r="S660" i="2"/>
  <c r="S661" i="2"/>
  <c r="S662" i="2"/>
  <c r="S663" i="2"/>
  <c r="S664" i="2"/>
  <c r="S665" i="2"/>
  <c r="S666" i="2"/>
  <c r="S667" i="2"/>
  <c r="S668" i="2"/>
  <c r="S669" i="2"/>
  <c r="S670" i="2"/>
  <c r="S671" i="2"/>
  <c r="S672" i="2"/>
  <c r="S673" i="2"/>
  <c r="S674" i="2"/>
  <c r="S675" i="2"/>
  <c r="S676" i="2"/>
  <c r="S677" i="2"/>
  <c r="S678" i="2"/>
  <c r="S679" i="2"/>
  <c r="S680" i="2"/>
  <c r="S681" i="2"/>
  <c r="S682" i="2"/>
  <c r="S683" i="2"/>
  <c r="S684" i="2"/>
  <c r="S685" i="2"/>
  <c r="S686" i="2"/>
  <c r="S687" i="2"/>
  <c r="S688" i="2"/>
  <c r="S689" i="2"/>
  <c r="S690" i="2"/>
  <c r="S691" i="2"/>
  <c r="S692" i="2"/>
  <c r="S693" i="2"/>
  <c r="S694" i="2"/>
  <c r="S695" i="2"/>
  <c r="S696" i="2"/>
  <c r="S697" i="2"/>
  <c r="S698" i="2"/>
  <c r="S699" i="2"/>
  <c r="S700" i="2"/>
  <c r="S701" i="2"/>
  <c r="S702" i="2"/>
  <c r="S703" i="2"/>
  <c r="S704" i="2"/>
  <c r="S705" i="2"/>
  <c r="S706" i="2"/>
  <c r="S707" i="2"/>
  <c r="S708" i="2"/>
  <c r="S709" i="2"/>
  <c r="S710" i="2"/>
  <c r="S711" i="2"/>
  <c r="S712" i="2"/>
  <c r="S713" i="2"/>
  <c r="S714" i="2"/>
  <c r="S715" i="2"/>
  <c r="S716" i="2"/>
  <c r="S717" i="2"/>
  <c r="S718" i="2"/>
  <c r="S719" i="2"/>
  <c r="S720" i="2"/>
  <c r="S721" i="2"/>
  <c r="S722" i="2"/>
  <c r="S723" i="2"/>
  <c r="S724" i="2"/>
  <c r="S725" i="2"/>
  <c r="S726" i="2"/>
  <c r="S727" i="2"/>
  <c r="S728" i="2"/>
  <c r="S729" i="2"/>
  <c r="S730" i="2"/>
  <c r="S731" i="2"/>
  <c r="S732" i="2"/>
  <c r="S733" i="2"/>
  <c r="S734" i="2"/>
  <c r="S735" i="2"/>
  <c r="S736" i="2"/>
  <c r="S737" i="2"/>
  <c r="S738" i="2"/>
  <c r="S739" i="2"/>
  <c r="S740" i="2"/>
  <c r="S741" i="2"/>
  <c r="S742" i="2"/>
  <c r="S743" i="2"/>
  <c r="S744" i="2"/>
  <c r="S745" i="2"/>
  <c r="S746"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4" i="2"/>
  <c r="R115" i="2"/>
  <c r="R116" i="2"/>
  <c r="R117" i="2"/>
  <c r="R118" i="2"/>
  <c r="R119" i="2"/>
  <c r="R120" i="2"/>
  <c r="R121" i="2"/>
  <c r="R122" i="2"/>
  <c r="R123" i="2"/>
  <c r="R124" i="2"/>
  <c r="R125" i="2"/>
  <c r="R126" i="2"/>
  <c r="R127" i="2"/>
  <c r="R128" i="2"/>
  <c r="R129" i="2"/>
  <c r="R130" i="2"/>
  <c r="R131" i="2"/>
  <c r="R132" i="2"/>
  <c r="R136" i="2"/>
  <c r="R137" i="2"/>
  <c r="R138" i="2"/>
  <c r="R139" i="2"/>
  <c r="R140" i="2"/>
  <c r="R141" i="2"/>
  <c r="R142" i="2"/>
  <c r="R143" i="2"/>
  <c r="R144" i="2"/>
  <c r="R145" i="2"/>
  <c r="R146" i="2"/>
  <c r="R147" i="2"/>
  <c r="R148" i="2"/>
  <c r="R149" i="2"/>
  <c r="R150" i="2"/>
  <c r="R151" i="2"/>
  <c r="R152" i="2"/>
  <c r="R153" i="2"/>
  <c r="R154" i="2"/>
  <c r="R155" i="2"/>
  <c r="R156" i="2"/>
  <c r="R157" i="2"/>
  <c r="R158" i="2"/>
  <c r="R159" i="2"/>
  <c r="R160" i="2"/>
  <c r="R161" i="2"/>
  <c r="R162" i="2"/>
  <c r="R163" i="2"/>
  <c r="R164" i="2"/>
  <c r="R165" i="2"/>
  <c r="R166" i="2"/>
  <c r="R167" i="2"/>
  <c r="R168" i="2"/>
  <c r="R169" i="2"/>
  <c r="R170" i="2"/>
  <c r="R171" i="2"/>
  <c r="R172" i="2"/>
  <c r="R173" i="2"/>
  <c r="R174" i="2"/>
  <c r="R175" i="2"/>
  <c r="R176" i="2"/>
  <c r="R177" i="2"/>
  <c r="R178" i="2"/>
  <c r="R179" i="2"/>
  <c r="R180" i="2"/>
  <c r="R181" i="2"/>
  <c r="R182" i="2"/>
  <c r="R183" i="2"/>
  <c r="R184" i="2"/>
  <c r="R185" i="2"/>
  <c r="R186" i="2"/>
  <c r="R187" i="2"/>
  <c r="R188" i="2"/>
  <c r="R189" i="2"/>
  <c r="R190" i="2"/>
  <c r="R194" i="2"/>
  <c r="R195" i="2"/>
  <c r="R196" i="2"/>
  <c r="R197" i="2"/>
  <c r="R198" i="2"/>
  <c r="R199" i="2"/>
  <c r="R200" i="2"/>
  <c r="R201" i="2"/>
  <c r="R202" i="2"/>
  <c r="R203" i="2"/>
  <c r="R204" i="2"/>
  <c r="R205" i="2"/>
  <c r="R206" i="2"/>
  <c r="R207" i="2"/>
  <c r="R208" i="2"/>
  <c r="R209" i="2"/>
  <c r="R210" i="2"/>
  <c r="R211" i="2"/>
  <c r="R212" i="2"/>
  <c r="R213" i="2"/>
  <c r="R214" i="2"/>
  <c r="R215" i="2"/>
  <c r="R216" i="2"/>
  <c r="R217" i="2"/>
  <c r="R218" i="2"/>
  <c r="R219" i="2"/>
  <c r="R220" i="2"/>
  <c r="R221" i="2"/>
  <c r="R222" i="2"/>
  <c r="R223" i="2"/>
  <c r="R224" i="2"/>
  <c r="R225" i="2"/>
  <c r="R226" i="2"/>
  <c r="R227" i="2"/>
  <c r="R228" i="2"/>
  <c r="R229" i="2"/>
  <c r="R230" i="2"/>
  <c r="R231" i="2"/>
  <c r="R232" i="2"/>
  <c r="R233" i="2"/>
  <c r="R234" i="2"/>
  <c r="R235" i="2"/>
  <c r="R236" i="2"/>
  <c r="R237" i="2"/>
  <c r="R238" i="2"/>
  <c r="R239" i="2"/>
  <c r="R240" i="2"/>
  <c r="R241" i="2"/>
  <c r="R242" i="2"/>
  <c r="R243" i="2"/>
  <c r="R244" i="2"/>
  <c r="R245" i="2"/>
  <c r="R246" i="2"/>
  <c r="R247" i="2"/>
  <c r="R248" i="2"/>
  <c r="R249" i="2"/>
  <c r="R250" i="2"/>
  <c r="R251" i="2"/>
  <c r="R252" i="2"/>
  <c r="R253" i="2"/>
  <c r="R254" i="2"/>
  <c r="R255" i="2"/>
  <c r="R256" i="2"/>
  <c r="R257" i="2"/>
  <c r="R258" i="2"/>
  <c r="R259" i="2"/>
  <c r="R260" i="2"/>
  <c r="R261" i="2"/>
  <c r="R262" i="2"/>
  <c r="R263" i="2"/>
  <c r="R264" i="2"/>
  <c r="R265" i="2"/>
  <c r="R266" i="2"/>
  <c r="R267" i="2"/>
  <c r="R268" i="2"/>
  <c r="R269" i="2"/>
  <c r="R270" i="2"/>
  <c r="R271" i="2"/>
  <c r="R272" i="2"/>
  <c r="R273" i="2"/>
  <c r="R274" i="2"/>
  <c r="R275" i="2"/>
  <c r="R276" i="2"/>
  <c r="R277" i="2"/>
  <c r="R278" i="2"/>
  <c r="R279" i="2"/>
  <c r="R280" i="2"/>
  <c r="R281" i="2"/>
  <c r="R282" i="2"/>
  <c r="R283" i="2"/>
  <c r="R284" i="2"/>
  <c r="R285" i="2"/>
  <c r="R286" i="2"/>
  <c r="R287" i="2"/>
  <c r="R288" i="2"/>
  <c r="R289" i="2"/>
  <c r="R290" i="2"/>
  <c r="R291" i="2"/>
  <c r="R292" i="2"/>
  <c r="R293" i="2"/>
  <c r="R294" i="2"/>
  <c r="R295" i="2"/>
  <c r="R296" i="2"/>
  <c r="R297" i="2"/>
  <c r="R298" i="2"/>
  <c r="R299" i="2"/>
  <c r="R300" i="2"/>
  <c r="R301" i="2"/>
  <c r="R302" i="2"/>
  <c r="R303" i="2"/>
  <c r="R304" i="2"/>
  <c r="R305" i="2"/>
  <c r="R306" i="2"/>
  <c r="R307" i="2"/>
  <c r="R308" i="2"/>
  <c r="R309" i="2"/>
  <c r="R310" i="2"/>
  <c r="R311" i="2"/>
  <c r="R312" i="2"/>
  <c r="R313" i="2"/>
  <c r="R314" i="2"/>
  <c r="R315" i="2"/>
  <c r="R316" i="2"/>
  <c r="R317" i="2"/>
  <c r="R318" i="2"/>
  <c r="R319" i="2"/>
  <c r="R320" i="2"/>
  <c r="R321" i="2"/>
  <c r="R322" i="2"/>
  <c r="R323" i="2"/>
  <c r="R324" i="2"/>
  <c r="R325" i="2"/>
  <c r="R326" i="2"/>
  <c r="R327" i="2"/>
  <c r="R328" i="2"/>
  <c r="R329" i="2"/>
  <c r="R330" i="2"/>
  <c r="R331" i="2"/>
  <c r="R332" i="2"/>
  <c r="R333" i="2"/>
  <c r="R334" i="2"/>
  <c r="R335" i="2"/>
  <c r="R336" i="2"/>
  <c r="R337" i="2"/>
  <c r="R338" i="2"/>
  <c r="R339" i="2"/>
  <c r="R340" i="2"/>
  <c r="R341" i="2"/>
  <c r="R342" i="2"/>
  <c r="R343" i="2"/>
  <c r="R344" i="2"/>
  <c r="R345" i="2"/>
  <c r="R346" i="2"/>
  <c r="R347" i="2"/>
  <c r="R348" i="2"/>
  <c r="R349" i="2"/>
  <c r="R350" i="2"/>
  <c r="R351" i="2"/>
  <c r="R352" i="2"/>
  <c r="R353" i="2"/>
  <c r="R354" i="2"/>
  <c r="R355" i="2"/>
  <c r="R356" i="2"/>
  <c r="R357" i="2"/>
  <c r="R358" i="2"/>
  <c r="R359" i="2"/>
  <c r="R360" i="2"/>
  <c r="R361" i="2"/>
  <c r="R362" i="2"/>
  <c r="R363" i="2"/>
  <c r="R364" i="2"/>
  <c r="R365" i="2"/>
  <c r="R366" i="2"/>
  <c r="R367" i="2"/>
  <c r="R368" i="2"/>
  <c r="R369" i="2"/>
  <c r="R370" i="2"/>
  <c r="R371" i="2"/>
  <c r="R372" i="2"/>
  <c r="R373" i="2"/>
  <c r="R374" i="2"/>
  <c r="R375" i="2"/>
  <c r="R376" i="2"/>
  <c r="R377" i="2"/>
  <c r="R378" i="2"/>
  <c r="R379" i="2"/>
  <c r="R380" i="2"/>
  <c r="R381" i="2"/>
  <c r="R382" i="2"/>
  <c r="R383" i="2"/>
  <c r="R384" i="2"/>
  <c r="R385" i="2"/>
  <c r="R386" i="2"/>
  <c r="R387" i="2"/>
  <c r="R388" i="2"/>
  <c r="R389" i="2"/>
  <c r="R390" i="2"/>
  <c r="R391" i="2"/>
  <c r="R392" i="2"/>
  <c r="R393" i="2"/>
  <c r="R394" i="2"/>
  <c r="R395" i="2"/>
  <c r="R396" i="2"/>
  <c r="R397" i="2"/>
  <c r="R398" i="2"/>
  <c r="R399" i="2"/>
  <c r="R400" i="2"/>
  <c r="R401" i="2"/>
  <c r="R402" i="2"/>
  <c r="R403" i="2"/>
  <c r="R404" i="2"/>
  <c r="R405" i="2"/>
  <c r="R406" i="2"/>
  <c r="R407" i="2"/>
  <c r="R408" i="2"/>
  <c r="R409" i="2"/>
  <c r="R410" i="2"/>
  <c r="R411" i="2"/>
  <c r="R412" i="2"/>
  <c r="R413" i="2"/>
  <c r="R414" i="2"/>
  <c r="R415" i="2"/>
  <c r="R416" i="2"/>
  <c r="R417" i="2"/>
  <c r="R418" i="2"/>
  <c r="R419" i="2"/>
  <c r="R420" i="2"/>
  <c r="R421" i="2"/>
  <c r="R422" i="2"/>
  <c r="R423" i="2"/>
  <c r="R424" i="2"/>
  <c r="R425" i="2"/>
  <c r="R426" i="2"/>
  <c r="R427" i="2"/>
  <c r="R428" i="2"/>
  <c r="R429" i="2"/>
  <c r="R430" i="2"/>
  <c r="R431" i="2"/>
  <c r="R432" i="2"/>
  <c r="R433" i="2"/>
  <c r="R434" i="2"/>
  <c r="R435" i="2"/>
  <c r="R436" i="2"/>
  <c r="R437" i="2"/>
  <c r="R438" i="2"/>
  <c r="R439" i="2"/>
  <c r="R440" i="2"/>
  <c r="R441" i="2"/>
  <c r="R442" i="2"/>
  <c r="R443" i="2"/>
  <c r="R444" i="2"/>
  <c r="R445" i="2"/>
  <c r="R446" i="2"/>
  <c r="R447" i="2"/>
  <c r="R448" i="2"/>
  <c r="R449" i="2"/>
  <c r="R450" i="2"/>
  <c r="R451" i="2"/>
  <c r="R452" i="2"/>
  <c r="R453" i="2"/>
  <c r="R454" i="2"/>
  <c r="R455" i="2"/>
  <c r="R456" i="2"/>
  <c r="R457" i="2"/>
  <c r="R458" i="2"/>
  <c r="R459" i="2"/>
  <c r="R460" i="2"/>
  <c r="R461" i="2"/>
  <c r="R462" i="2"/>
  <c r="R463" i="2"/>
  <c r="R464" i="2"/>
  <c r="R465" i="2"/>
  <c r="R466" i="2"/>
  <c r="R467" i="2"/>
  <c r="R468" i="2"/>
  <c r="R469" i="2"/>
  <c r="R470" i="2"/>
  <c r="R471" i="2"/>
  <c r="R472" i="2"/>
  <c r="R473" i="2"/>
  <c r="R474" i="2"/>
  <c r="R475" i="2"/>
  <c r="R476" i="2"/>
  <c r="R477" i="2"/>
  <c r="R478" i="2"/>
  <c r="R479" i="2"/>
  <c r="R480" i="2"/>
  <c r="R481" i="2"/>
  <c r="R482" i="2"/>
  <c r="R483" i="2"/>
  <c r="R484" i="2"/>
  <c r="R485" i="2"/>
  <c r="R486" i="2"/>
  <c r="R487" i="2"/>
  <c r="R488" i="2"/>
  <c r="R489" i="2"/>
  <c r="R490" i="2"/>
  <c r="R491" i="2"/>
  <c r="R492" i="2"/>
  <c r="R493" i="2"/>
  <c r="R494" i="2"/>
  <c r="R495" i="2"/>
  <c r="R496" i="2"/>
  <c r="R497" i="2"/>
  <c r="R498" i="2"/>
  <c r="R499" i="2"/>
  <c r="R500" i="2"/>
  <c r="R501" i="2"/>
  <c r="R502" i="2"/>
  <c r="R503" i="2"/>
  <c r="R504" i="2"/>
  <c r="R505" i="2"/>
  <c r="R506" i="2"/>
  <c r="R507" i="2"/>
  <c r="R508" i="2"/>
  <c r="R509" i="2"/>
  <c r="R510" i="2"/>
  <c r="R511" i="2"/>
  <c r="R512" i="2"/>
  <c r="R513" i="2"/>
  <c r="R514" i="2"/>
  <c r="R515" i="2"/>
  <c r="R516" i="2"/>
  <c r="R517" i="2"/>
  <c r="R518" i="2"/>
  <c r="R519" i="2"/>
  <c r="R520" i="2"/>
  <c r="R521" i="2"/>
  <c r="R522" i="2"/>
  <c r="R523" i="2"/>
  <c r="R524" i="2"/>
  <c r="R525" i="2"/>
  <c r="R526" i="2"/>
  <c r="R527" i="2"/>
  <c r="R528" i="2"/>
  <c r="R529" i="2"/>
  <c r="R530" i="2"/>
  <c r="R531" i="2"/>
  <c r="R532" i="2"/>
  <c r="R533" i="2"/>
  <c r="R534" i="2"/>
  <c r="R535" i="2"/>
  <c r="R536" i="2"/>
  <c r="R537" i="2"/>
  <c r="R538" i="2"/>
  <c r="R539" i="2"/>
  <c r="R540" i="2"/>
  <c r="R541" i="2"/>
  <c r="R542" i="2"/>
  <c r="R543" i="2"/>
  <c r="R544" i="2"/>
  <c r="R545" i="2"/>
  <c r="R546" i="2"/>
  <c r="R547" i="2"/>
  <c r="R548" i="2"/>
  <c r="R549" i="2"/>
  <c r="R550" i="2"/>
  <c r="R551" i="2"/>
  <c r="R552" i="2"/>
  <c r="R553" i="2"/>
  <c r="R554" i="2"/>
  <c r="R555" i="2"/>
  <c r="R556" i="2"/>
  <c r="R557" i="2"/>
  <c r="R558" i="2"/>
  <c r="R559" i="2"/>
  <c r="R560" i="2"/>
  <c r="R561" i="2"/>
  <c r="R562" i="2"/>
  <c r="R563" i="2"/>
  <c r="R564" i="2"/>
  <c r="R565" i="2"/>
  <c r="R566" i="2"/>
  <c r="R567" i="2"/>
  <c r="R568" i="2"/>
  <c r="R569" i="2"/>
  <c r="R570" i="2"/>
  <c r="R571" i="2"/>
  <c r="R572" i="2"/>
  <c r="R573" i="2"/>
  <c r="R574" i="2"/>
  <c r="R575" i="2"/>
  <c r="R576" i="2"/>
  <c r="R577" i="2"/>
  <c r="R578" i="2"/>
  <c r="R582" i="2"/>
  <c r="R583" i="2"/>
  <c r="R584" i="2"/>
  <c r="R585" i="2"/>
  <c r="R586" i="2"/>
  <c r="R587" i="2"/>
  <c r="R588" i="2"/>
  <c r="R589" i="2"/>
  <c r="R590" i="2"/>
  <c r="R591" i="2"/>
  <c r="R592" i="2"/>
  <c r="R593" i="2"/>
  <c r="R594" i="2"/>
  <c r="R595" i="2"/>
  <c r="R596" i="2"/>
  <c r="R597" i="2"/>
  <c r="R598" i="2"/>
  <c r="R599" i="2"/>
  <c r="R600" i="2"/>
  <c r="R601" i="2"/>
  <c r="R602" i="2"/>
  <c r="R603" i="2"/>
  <c r="R604" i="2"/>
  <c r="R605" i="2"/>
  <c r="R606" i="2"/>
  <c r="R607" i="2"/>
  <c r="R608" i="2"/>
  <c r="R609" i="2"/>
  <c r="R610" i="2"/>
  <c r="R611" i="2"/>
  <c r="R612" i="2"/>
  <c r="R613" i="2"/>
  <c r="R614" i="2"/>
  <c r="R615" i="2"/>
  <c r="R616" i="2"/>
  <c r="R617" i="2"/>
  <c r="R618" i="2"/>
  <c r="R619" i="2"/>
  <c r="R620" i="2"/>
  <c r="R621" i="2"/>
  <c r="R622" i="2"/>
  <c r="R623" i="2"/>
  <c r="R624" i="2"/>
  <c r="R625" i="2"/>
  <c r="R626" i="2"/>
  <c r="R627" i="2"/>
  <c r="R628" i="2"/>
  <c r="R629" i="2"/>
  <c r="R630" i="2"/>
  <c r="R631" i="2"/>
  <c r="R632" i="2"/>
  <c r="R633" i="2"/>
  <c r="R634" i="2"/>
  <c r="R635" i="2"/>
  <c r="R636" i="2"/>
  <c r="R637" i="2"/>
  <c r="R638" i="2"/>
  <c r="R639" i="2"/>
  <c r="R640" i="2"/>
  <c r="R641" i="2"/>
  <c r="R642" i="2"/>
  <c r="R643" i="2"/>
  <c r="R644" i="2"/>
  <c r="R645" i="2"/>
  <c r="R646" i="2"/>
  <c r="R647" i="2"/>
  <c r="R648" i="2"/>
  <c r="R649" i="2"/>
  <c r="R650" i="2"/>
  <c r="R651" i="2"/>
  <c r="R652" i="2"/>
  <c r="R653" i="2"/>
  <c r="R654" i="2"/>
  <c r="R655" i="2"/>
  <c r="R656" i="2"/>
  <c r="R657" i="2"/>
  <c r="R658" i="2"/>
  <c r="R659" i="2"/>
  <c r="R660" i="2"/>
  <c r="R661" i="2"/>
  <c r="R662" i="2"/>
  <c r="R663" i="2"/>
  <c r="R664" i="2"/>
  <c r="R665" i="2"/>
  <c r="R666" i="2"/>
  <c r="R667" i="2"/>
  <c r="R668" i="2"/>
  <c r="R669" i="2"/>
  <c r="R670" i="2"/>
  <c r="R671" i="2"/>
  <c r="R672" i="2"/>
  <c r="R673" i="2"/>
  <c r="R674" i="2"/>
  <c r="R675" i="2"/>
  <c r="R676" i="2"/>
  <c r="R677" i="2"/>
  <c r="R678" i="2"/>
  <c r="R679" i="2"/>
  <c r="R680" i="2"/>
  <c r="R681" i="2"/>
  <c r="R682" i="2"/>
  <c r="R683" i="2"/>
  <c r="R684" i="2"/>
  <c r="R685" i="2"/>
  <c r="R686" i="2"/>
  <c r="R687" i="2"/>
  <c r="R688" i="2"/>
  <c r="R689" i="2"/>
  <c r="R690" i="2"/>
  <c r="R691" i="2"/>
  <c r="R692" i="2"/>
  <c r="R693" i="2"/>
  <c r="R694" i="2"/>
  <c r="R695" i="2"/>
  <c r="R696" i="2"/>
  <c r="R697" i="2"/>
  <c r="R698" i="2"/>
  <c r="R699" i="2"/>
  <c r="R700" i="2"/>
  <c r="R701" i="2"/>
  <c r="R702" i="2"/>
  <c r="R703" i="2"/>
  <c r="R704" i="2"/>
  <c r="R705" i="2"/>
  <c r="R706" i="2"/>
  <c r="R707" i="2"/>
  <c r="R708" i="2"/>
  <c r="R709" i="2"/>
  <c r="R710" i="2"/>
  <c r="R711" i="2"/>
  <c r="R712" i="2"/>
  <c r="R713" i="2"/>
  <c r="R714" i="2"/>
  <c r="R715" i="2"/>
  <c r="R716" i="2"/>
  <c r="R717" i="2"/>
  <c r="R718" i="2"/>
  <c r="R719" i="2"/>
  <c r="R720" i="2"/>
  <c r="R721" i="2"/>
  <c r="R722" i="2"/>
  <c r="R723" i="2"/>
  <c r="R724" i="2"/>
  <c r="R725" i="2"/>
  <c r="R726" i="2"/>
  <c r="R727" i="2"/>
  <c r="R728" i="2"/>
  <c r="R729" i="2"/>
  <c r="R730" i="2"/>
  <c r="R731" i="2"/>
  <c r="R732" i="2"/>
  <c r="R733" i="2"/>
  <c r="R734" i="2"/>
  <c r="R735" i="2"/>
  <c r="R736" i="2"/>
  <c r="R737" i="2"/>
  <c r="R738" i="2"/>
  <c r="R739" i="2"/>
  <c r="R740" i="2"/>
  <c r="R741" i="2"/>
  <c r="R742" i="2"/>
  <c r="R743" i="2"/>
  <c r="R744" i="2"/>
  <c r="R745" i="2"/>
  <c r="R746"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6" i="2"/>
  <c r="Q137" i="2"/>
  <c r="Q138" i="2"/>
  <c r="Q139" i="2"/>
  <c r="Q140" i="2"/>
  <c r="Q141" i="2"/>
  <c r="Q142"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4" i="2"/>
  <c r="Q195" i="2"/>
  <c r="Q196" i="2"/>
  <c r="Q197" i="2"/>
  <c r="Q198" i="2"/>
  <c r="Q199" i="2"/>
  <c r="Q200" i="2"/>
  <c r="Q201" i="2"/>
  <c r="Q202" i="2"/>
  <c r="Q203" i="2"/>
  <c r="Q204" i="2"/>
  <c r="Q205" i="2"/>
  <c r="Q206" i="2"/>
  <c r="Q207" i="2"/>
  <c r="Q208" i="2"/>
  <c r="Q209" i="2"/>
  <c r="Q210" i="2"/>
  <c r="Q211" i="2"/>
  <c r="Q212" i="2"/>
  <c r="Q213" i="2"/>
  <c r="Q214" i="2"/>
  <c r="Q215" i="2"/>
  <c r="Q216" i="2"/>
  <c r="Q217" i="2"/>
  <c r="Q218" i="2"/>
  <c r="Q219" i="2"/>
  <c r="Q220" i="2"/>
  <c r="Q221" i="2"/>
  <c r="Q222" i="2"/>
  <c r="Q223" i="2"/>
  <c r="Q224" i="2"/>
  <c r="Q225" i="2"/>
  <c r="Q226" i="2"/>
  <c r="Q227" i="2"/>
  <c r="Q228" i="2"/>
  <c r="Q229" i="2"/>
  <c r="Q230" i="2"/>
  <c r="Q231" i="2"/>
  <c r="Q232" i="2"/>
  <c r="Q233" i="2"/>
  <c r="Q234" i="2"/>
  <c r="Q235" i="2"/>
  <c r="Q236" i="2"/>
  <c r="Q237" i="2"/>
  <c r="Q238" i="2"/>
  <c r="Q239" i="2"/>
  <c r="Q240" i="2"/>
  <c r="Q241" i="2"/>
  <c r="Q242" i="2"/>
  <c r="Q243" i="2"/>
  <c r="Q244" i="2"/>
  <c r="Q245" i="2"/>
  <c r="Q246" i="2"/>
  <c r="Q247" i="2"/>
  <c r="Q248" i="2"/>
  <c r="Q249" i="2"/>
  <c r="Q250" i="2"/>
  <c r="Q251" i="2"/>
  <c r="Q252" i="2"/>
  <c r="Q253" i="2"/>
  <c r="Q254" i="2"/>
  <c r="Q255" i="2"/>
  <c r="Q256" i="2"/>
  <c r="Q257" i="2"/>
  <c r="Q258" i="2"/>
  <c r="Q259" i="2"/>
  <c r="Q260" i="2"/>
  <c r="Q261" i="2"/>
  <c r="Q262" i="2"/>
  <c r="Q263" i="2"/>
  <c r="Q264" i="2"/>
  <c r="Q265" i="2"/>
  <c r="Q266" i="2"/>
  <c r="Q267" i="2"/>
  <c r="Q268" i="2"/>
  <c r="Q269" i="2"/>
  <c r="Q270" i="2"/>
  <c r="Q271" i="2"/>
  <c r="Q272" i="2"/>
  <c r="Q273" i="2"/>
  <c r="Q274" i="2"/>
  <c r="Q275" i="2"/>
  <c r="Q276" i="2"/>
  <c r="Q277" i="2"/>
  <c r="Q278" i="2"/>
  <c r="Q279" i="2"/>
  <c r="Q280" i="2"/>
  <c r="Q281" i="2"/>
  <c r="Q282" i="2"/>
  <c r="Q283" i="2"/>
  <c r="Q284" i="2"/>
  <c r="Q285" i="2"/>
  <c r="Q286" i="2"/>
  <c r="Q287" i="2"/>
  <c r="Q288" i="2"/>
  <c r="Q289" i="2"/>
  <c r="Q290" i="2"/>
  <c r="Q291" i="2"/>
  <c r="Q292" i="2"/>
  <c r="Q293" i="2"/>
  <c r="Q294" i="2"/>
  <c r="Q295" i="2"/>
  <c r="Q296" i="2"/>
  <c r="Q297" i="2"/>
  <c r="Q298" i="2"/>
  <c r="Q299" i="2"/>
  <c r="Q300" i="2"/>
  <c r="Q301" i="2"/>
  <c r="Q302" i="2"/>
  <c r="Q303" i="2"/>
  <c r="Q304" i="2"/>
  <c r="Q305" i="2"/>
  <c r="Q306" i="2"/>
  <c r="Q307" i="2"/>
  <c r="Q308" i="2"/>
  <c r="Q309" i="2"/>
  <c r="Q310" i="2"/>
  <c r="Q311" i="2"/>
  <c r="Q312" i="2"/>
  <c r="Q313" i="2"/>
  <c r="Q314" i="2"/>
  <c r="Q315" i="2"/>
  <c r="Q316" i="2"/>
  <c r="Q317" i="2"/>
  <c r="Q318" i="2"/>
  <c r="Q319" i="2"/>
  <c r="Q320" i="2"/>
  <c r="Q321" i="2"/>
  <c r="Q322" i="2"/>
  <c r="Q323" i="2"/>
  <c r="Q324" i="2"/>
  <c r="Q325" i="2"/>
  <c r="Q326" i="2"/>
  <c r="Q327" i="2"/>
  <c r="Q328" i="2"/>
  <c r="Q329" i="2"/>
  <c r="Q330" i="2"/>
  <c r="Q331" i="2"/>
  <c r="Q332" i="2"/>
  <c r="Q333" i="2"/>
  <c r="Q334" i="2"/>
  <c r="Q335" i="2"/>
  <c r="Q336" i="2"/>
  <c r="Q337" i="2"/>
  <c r="Q338" i="2"/>
  <c r="Q339" i="2"/>
  <c r="Q340" i="2"/>
  <c r="Q341" i="2"/>
  <c r="Q342" i="2"/>
  <c r="Q343" i="2"/>
  <c r="Q344" i="2"/>
  <c r="Q345" i="2"/>
  <c r="Q346" i="2"/>
  <c r="Q347" i="2"/>
  <c r="Q348" i="2"/>
  <c r="Q349" i="2"/>
  <c r="Q350" i="2"/>
  <c r="Q351" i="2"/>
  <c r="Q352" i="2"/>
  <c r="Q353" i="2"/>
  <c r="Q354" i="2"/>
  <c r="Q355" i="2"/>
  <c r="Q356" i="2"/>
  <c r="Q357" i="2"/>
  <c r="Q358" i="2"/>
  <c r="Q359" i="2"/>
  <c r="Q360" i="2"/>
  <c r="Q361" i="2"/>
  <c r="Q362" i="2"/>
  <c r="Q363" i="2"/>
  <c r="Q364" i="2"/>
  <c r="Q365" i="2"/>
  <c r="Q366" i="2"/>
  <c r="Q367" i="2"/>
  <c r="Q368" i="2"/>
  <c r="Q369" i="2"/>
  <c r="Q370" i="2"/>
  <c r="Q371" i="2"/>
  <c r="Q372" i="2"/>
  <c r="Q373" i="2"/>
  <c r="Q374" i="2"/>
  <c r="Q375" i="2"/>
  <c r="Q376" i="2"/>
  <c r="Q377" i="2"/>
  <c r="Q378" i="2"/>
  <c r="Q379" i="2"/>
  <c r="Q380" i="2"/>
  <c r="Q381" i="2"/>
  <c r="Q382" i="2"/>
  <c r="Q383" i="2"/>
  <c r="Q384" i="2"/>
  <c r="Q385" i="2"/>
  <c r="Q386" i="2"/>
  <c r="Q387" i="2"/>
  <c r="Q388" i="2"/>
  <c r="Q389" i="2"/>
  <c r="Q390" i="2"/>
  <c r="Q391" i="2"/>
  <c r="Q392" i="2"/>
  <c r="Q393" i="2"/>
  <c r="Q394" i="2"/>
  <c r="Q395" i="2"/>
  <c r="Q396" i="2"/>
  <c r="Q397" i="2"/>
  <c r="Q398" i="2"/>
  <c r="Q399" i="2"/>
  <c r="Q400" i="2"/>
  <c r="Q401" i="2"/>
  <c r="Q402" i="2"/>
  <c r="Q403" i="2"/>
  <c r="Q404" i="2"/>
  <c r="Q405" i="2"/>
  <c r="Q406" i="2"/>
  <c r="Q407" i="2"/>
  <c r="Q408" i="2"/>
  <c r="Q409" i="2"/>
  <c r="Q410" i="2"/>
  <c r="Q411" i="2"/>
  <c r="Q412" i="2"/>
  <c r="Q413" i="2"/>
  <c r="Q414" i="2"/>
  <c r="Q415" i="2"/>
  <c r="Q416" i="2"/>
  <c r="Q417" i="2"/>
  <c r="Q418" i="2"/>
  <c r="Q419" i="2"/>
  <c r="Q420" i="2"/>
  <c r="Q421" i="2"/>
  <c r="Q422" i="2"/>
  <c r="Q423" i="2"/>
  <c r="Q424" i="2"/>
  <c r="Q425" i="2"/>
  <c r="Q426" i="2"/>
  <c r="Q427" i="2"/>
  <c r="Q428" i="2"/>
  <c r="Q429" i="2"/>
  <c r="Q430" i="2"/>
  <c r="Q431" i="2"/>
  <c r="Q432" i="2"/>
  <c r="Q433" i="2"/>
  <c r="Q434" i="2"/>
  <c r="Q435" i="2"/>
  <c r="Q436" i="2"/>
  <c r="Q437" i="2"/>
  <c r="Q438" i="2"/>
  <c r="Q439" i="2"/>
  <c r="Q440" i="2"/>
  <c r="Q441" i="2"/>
  <c r="Q442" i="2"/>
  <c r="Q443" i="2"/>
  <c r="Q444" i="2"/>
  <c r="Q445" i="2"/>
  <c r="Q446" i="2"/>
  <c r="Q447" i="2"/>
  <c r="Q448" i="2"/>
  <c r="Q449" i="2"/>
  <c r="Q450" i="2"/>
  <c r="Q451" i="2"/>
  <c r="Q452" i="2"/>
  <c r="Q453" i="2"/>
  <c r="Q454" i="2"/>
  <c r="Q455" i="2"/>
  <c r="Q456" i="2"/>
  <c r="Q457" i="2"/>
  <c r="Q458" i="2"/>
  <c r="Q459" i="2"/>
  <c r="Q460" i="2"/>
  <c r="Q461" i="2"/>
  <c r="Q462" i="2"/>
  <c r="Q463" i="2"/>
  <c r="Q464" i="2"/>
  <c r="Q465" i="2"/>
  <c r="Q466" i="2"/>
  <c r="Q467" i="2"/>
  <c r="Q468" i="2"/>
  <c r="Q469" i="2"/>
  <c r="Q470" i="2"/>
  <c r="Q471" i="2"/>
  <c r="Q472" i="2"/>
  <c r="Q473" i="2"/>
  <c r="Q474" i="2"/>
  <c r="Q475" i="2"/>
  <c r="Q476" i="2"/>
  <c r="Q477" i="2"/>
  <c r="Q478" i="2"/>
  <c r="Q479" i="2"/>
  <c r="Q480" i="2"/>
  <c r="Q481" i="2"/>
  <c r="Q482" i="2"/>
  <c r="Q483" i="2"/>
  <c r="Q484" i="2"/>
  <c r="Q485" i="2"/>
  <c r="Q486" i="2"/>
  <c r="Q487" i="2"/>
  <c r="Q488" i="2"/>
  <c r="Q489" i="2"/>
  <c r="Q490" i="2"/>
  <c r="Q491" i="2"/>
  <c r="Q492" i="2"/>
  <c r="Q493" i="2"/>
  <c r="Q494" i="2"/>
  <c r="Q495" i="2"/>
  <c r="Q496" i="2"/>
  <c r="Q497" i="2"/>
  <c r="Q498" i="2"/>
  <c r="Q499" i="2"/>
  <c r="Q500" i="2"/>
  <c r="Q501" i="2"/>
  <c r="Q502" i="2"/>
  <c r="Q503" i="2"/>
  <c r="Q504" i="2"/>
  <c r="Q505" i="2"/>
  <c r="Q506" i="2"/>
  <c r="Q507" i="2"/>
  <c r="Q508" i="2"/>
  <c r="Q509" i="2"/>
  <c r="Q510" i="2"/>
  <c r="Q511" i="2"/>
  <c r="Q512" i="2"/>
  <c r="Q513" i="2"/>
  <c r="Q514" i="2"/>
  <c r="Q515" i="2"/>
  <c r="Q516" i="2"/>
  <c r="Q517" i="2"/>
  <c r="Q518" i="2"/>
  <c r="Q519" i="2"/>
  <c r="Q520" i="2"/>
  <c r="Q521" i="2"/>
  <c r="Q522" i="2"/>
  <c r="Q523" i="2"/>
  <c r="Q524" i="2"/>
  <c r="Q525" i="2"/>
  <c r="Q526" i="2"/>
  <c r="Q527" i="2"/>
  <c r="Q528" i="2"/>
  <c r="Q529" i="2"/>
  <c r="Q530" i="2"/>
  <c r="Q531" i="2"/>
  <c r="Q532" i="2"/>
  <c r="Q533" i="2"/>
  <c r="Q534" i="2"/>
  <c r="Q535" i="2"/>
  <c r="Q536" i="2"/>
  <c r="Q537" i="2"/>
  <c r="Q538" i="2"/>
  <c r="Q539" i="2"/>
  <c r="Q540" i="2"/>
  <c r="Q541" i="2"/>
  <c r="Q542" i="2"/>
  <c r="Q543" i="2"/>
  <c r="Q544" i="2"/>
  <c r="Q545" i="2"/>
  <c r="Q546" i="2"/>
  <c r="Q547" i="2"/>
  <c r="Q548" i="2"/>
  <c r="Q549" i="2"/>
  <c r="Q550" i="2"/>
  <c r="Q551" i="2"/>
  <c r="Q552" i="2"/>
  <c r="Q553" i="2"/>
  <c r="Q554" i="2"/>
  <c r="Q555" i="2"/>
  <c r="Q556" i="2"/>
  <c r="Q557" i="2"/>
  <c r="Q558" i="2"/>
  <c r="Q559" i="2"/>
  <c r="Q560" i="2"/>
  <c r="Q561" i="2"/>
  <c r="Q562" i="2"/>
  <c r="Q563" i="2"/>
  <c r="Q564" i="2"/>
  <c r="Q565" i="2"/>
  <c r="Q566" i="2"/>
  <c r="Q567" i="2"/>
  <c r="Q568" i="2"/>
  <c r="Q569" i="2"/>
  <c r="Q570" i="2"/>
  <c r="Q571" i="2"/>
  <c r="Q572" i="2"/>
  <c r="Q573" i="2"/>
  <c r="Q574" i="2"/>
  <c r="Q575" i="2"/>
  <c r="Q576" i="2"/>
  <c r="Q577" i="2"/>
  <c r="Q578" i="2"/>
  <c r="Q582" i="2"/>
  <c r="Q583" i="2"/>
  <c r="Q584" i="2"/>
  <c r="Q585" i="2"/>
  <c r="Q586" i="2"/>
  <c r="Q587" i="2"/>
  <c r="Q588" i="2"/>
  <c r="Q589" i="2"/>
  <c r="Q590" i="2"/>
  <c r="Q591" i="2"/>
  <c r="Q592" i="2"/>
  <c r="Q593" i="2"/>
  <c r="Q594" i="2"/>
  <c r="Q595" i="2"/>
  <c r="Q596" i="2"/>
  <c r="Q597" i="2"/>
  <c r="Q598" i="2"/>
  <c r="Q599" i="2"/>
  <c r="Q600" i="2"/>
  <c r="Q601" i="2"/>
  <c r="Q602" i="2"/>
  <c r="Q603" i="2"/>
  <c r="Q604" i="2"/>
  <c r="Q605" i="2"/>
  <c r="Q606" i="2"/>
  <c r="Q607" i="2"/>
  <c r="Q608" i="2"/>
  <c r="Q609" i="2"/>
  <c r="Q610" i="2"/>
  <c r="Q611" i="2"/>
  <c r="Q612" i="2"/>
  <c r="Q613" i="2"/>
  <c r="Q614" i="2"/>
  <c r="Q615" i="2"/>
  <c r="Q616" i="2"/>
  <c r="Q617" i="2"/>
  <c r="Q618" i="2"/>
  <c r="Q619" i="2"/>
  <c r="Q620" i="2"/>
  <c r="Q621" i="2"/>
  <c r="Q622" i="2"/>
  <c r="Q623" i="2"/>
  <c r="Q624" i="2"/>
  <c r="Q625" i="2"/>
  <c r="Q626" i="2"/>
  <c r="Q627" i="2"/>
  <c r="Q628" i="2"/>
  <c r="Q629" i="2"/>
  <c r="Q630" i="2"/>
  <c r="Q631" i="2"/>
  <c r="Q632" i="2"/>
  <c r="Q633" i="2"/>
  <c r="Q634" i="2"/>
  <c r="Q635" i="2"/>
  <c r="Q636" i="2"/>
  <c r="Q637" i="2"/>
  <c r="Q638" i="2"/>
  <c r="Q639" i="2"/>
  <c r="Q640" i="2"/>
  <c r="Q641" i="2"/>
  <c r="Q642" i="2"/>
  <c r="Q643" i="2"/>
  <c r="Q644" i="2"/>
  <c r="Q645" i="2"/>
  <c r="Q646" i="2"/>
  <c r="Q647" i="2"/>
  <c r="Q648" i="2"/>
  <c r="Q649" i="2"/>
  <c r="Q650" i="2"/>
  <c r="Q651" i="2"/>
  <c r="Q652" i="2"/>
  <c r="Q653" i="2"/>
  <c r="Q654" i="2"/>
  <c r="Q655" i="2"/>
  <c r="Q656" i="2"/>
  <c r="Q657" i="2"/>
  <c r="Q658" i="2"/>
  <c r="Q659" i="2"/>
  <c r="Q660" i="2"/>
  <c r="Q661" i="2"/>
  <c r="Q662" i="2"/>
  <c r="Q663" i="2"/>
  <c r="Q664" i="2"/>
  <c r="Q665" i="2"/>
  <c r="Q666" i="2"/>
  <c r="Q667" i="2"/>
  <c r="Q668" i="2"/>
  <c r="Q669" i="2"/>
  <c r="Q670" i="2"/>
  <c r="Q671" i="2"/>
  <c r="Q672" i="2"/>
  <c r="Q673" i="2"/>
  <c r="Q674" i="2"/>
  <c r="Q675" i="2"/>
  <c r="Q676" i="2"/>
  <c r="Q677" i="2"/>
  <c r="Q678" i="2"/>
  <c r="Q679" i="2"/>
  <c r="Q680" i="2"/>
  <c r="Q681" i="2"/>
  <c r="Q682" i="2"/>
  <c r="Q683" i="2"/>
  <c r="Q684" i="2"/>
  <c r="Q685" i="2"/>
  <c r="Q686" i="2"/>
  <c r="Q687" i="2"/>
  <c r="Q688" i="2"/>
  <c r="Q689" i="2"/>
  <c r="Q690" i="2"/>
  <c r="Q691" i="2"/>
  <c r="Q692" i="2"/>
  <c r="Q693" i="2"/>
  <c r="Q694" i="2"/>
  <c r="Q695" i="2"/>
  <c r="Q696" i="2"/>
  <c r="Q697" i="2"/>
  <c r="Q698" i="2"/>
  <c r="Q699" i="2"/>
  <c r="Q700" i="2"/>
  <c r="Q701" i="2"/>
  <c r="Q702" i="2"/>
  <c r="Q703" i="2"/>
  <c r="Q704" i="2"/>
  <c r="Q705" i="2"/>
  <c r="Q706" i="2"/>
  <c r="Q707" i="2"/>
  <c r="Q708" i="2"/>
  <c r="Q709" i="2"/>
  <c r="Q710" i="2"/>
  <c r="Q711" i="2"/>
  <c r="Q712" i="2"/>
  <c r="Q713" i="2"/>
  <c r="Q714" i="2"/>
  <c r="Q715" i="2"/>
  <c r="Q716" i="2"/>
  <c r="Q717" i="2"/>
  <c r="Q718" i="2"/>
  <c r="Q719" i="2"/>
  <c r="Q720" i="2"/>
  <c r="Q721" i="2"/>
  <c r="Q722" i="2"/>
  <c r="Q723" i="2"/>
  <c r="Q724" i="2"/>
  <c r="Q725" i="2"/>
  <c r="Q726" i="2"/>
  <c r="Q727" i="2"/>
  <c r="Q728" i="2"/>
  <c r="Q729" i="2"/>
  <c r="Q730" i="2"/>
  <c r="Q731" i="2"/>
  <c r="Q732" i="2"/>
  <c r="Q733" i="2"/>
  <c r="Q734" i="2"/>
  <c r="Q735" i="2"/>
  <c r="Q736" i="2"/>
  <c r="Q737" i="2"/>
  <c r="Q738" i="2"/>
  <c r="Q739" i="2"/>
  <c r="Q740" i="2"/>
  <c r="Q741" i="2"/>
  <c r="Q742" i="2"/>
  <c r="Q743" i="2"/>
  <c r="Q744" i="2"/>
  <c r="Q745" i="2"/>
  <c r="Q746" i="2"/>
  <c r="S7" i="2"/>
  <c r="S8" i="2"/>
  <c r="S9" i="2"/>
  <c r="S10" i="2"/>
  <c r="S11" i="2"/>
  <c r="S12" i="2"/>
  <c r="S13" i="2"/>
  <c r="S14" i="2"/>
  <c r="S15" i="2"/>
  <c r="S16" i="2"/>
  <c r="R7" i="2"/>
  <c r="R8" i="2"/>
  <c r="R9" i="2"/>
  <c r="R10" i="2"/>
  <c r="R11" i="2"/>
  <c r="R12" i="2"/>
  <c r="R13" i="2"/>
  <c r="R14" i="2"/>
  <c r="R15" i="2"/>
  <c r="R16" i="2"/>
  <c r="R6" i="2"/>
  <c r="S6" i="2"/>
  <c r="Q7" i="2"/>
  <c r="Q8" i="2"/>
  <c r="Q9" i="2"/>
  <c r="Q10" i="2"/>
  <c r="Q11" i="2"/>
  <c r="Q13" i="2"/>
  <c r="Q14" i="2"/>
  <c r="Q15" i="2"/>
  <c r="Q16" i="2"/>
  <c r="Q6" i="2"/>
  <c r="R7" i="8" l="1"/>
  <c r="D2" i="2" l="1"/>
  <c r="G2" i="2" l="1"/>
  <c r="F2" i="2"/>
  <c r="V2" i="2"/>
  <c r="U2" i="2" s="1"/>
  <c r="W2" i="2" s="1"/>
  <c r="K14" i="8" l="1"/>
  <c r="Y2" i="2"/>
  <c r="Z2" i="2"/>
  <c r="AA2" i="2"/>
  <c r="AB2" i="2"/>
  <c r="G7" i="2"/>
  <c r="G8" i="2"/>
  <c r="G9" i="2"/>
  <c r="G10" i="2"/>
  <c r="G11" i="2"/>
  <c r="G12" i="2"/>
  <c r="G13" i="2"/>
  <c r="G14" i="2"/>
  <c r="G15" i="2"/>
  <c r="G16"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6" i="2"/>
  <c r="F6" i="2"/>
  <c r="F7" i="2"/>
  <c r="F8" i="2"/>
  <c r="F9" i="2"/>
  <c r="F10" i="2"/>
  <c r="F11" i="2"/>
  <c r="F12" i="2"/>
  <c r="F13" i="2"/>
  <c r="F14" i="2"/>
  <c r="F15" i="2"/>
  <c r="F16"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V6" i="2"/>
  <c r="U6" i="2" s="1"/>
  <c r="H33" i="2" l="1"/>
  <c r="T33" i="2" s="1"/>
  <c r="H13" i="2"/>
  <c r="T13" i="2" s="1"/>
  <c r="H742" i="2"/>
  <c r="T742" i="2" s="1"/>
  <c r="H734" i="2"/>
  <c r="T734" i="2" s="1"/>
  <c r="H726" i="2"/>
  <c r="T726" i="2" s="1"/>
  <c r="H718" i="2"/>
  <c r="T718" i="2" s="1"/>
  <c r="H710" i="2"/>
  <c r="T710" i="2" s="1"/>
  <c r="H702" i="2"/>
  <c r="T702" i="2" s="1"/>
  <c r="H694" i="2"/>
  <c r="T694" i="2" s="1"/>
  <c r="H686" i="2"/>
  <c r="T686" i="2" s="1"/>
  <c r="H678" i="2"/>
  <c r="T678" i="2" s="1"/>
  <c r="H670" i="2"/>
  <c r="T670" i="2" s="1"/>
  <c r="H662" i="2"/>
  <c r="T662" i="2" s="1"/>
  <c r="H654" i="2"/>
  <c r="T654" i="2" s="1"/>
  <c r="H646" i="2"/>
  <c r="T646" i="2" s="1"/>
  <c r="H638" i="2"/>
  <c r="T638" i="2" s="1"/>
  <c r="H630" i="2"/>
  <c r="T630" i="2" s="1"/>
  <c r="H622" i="2"/>
  <c r="T622" i="2" s="1"/>
  <c r="H614" i="2"/>
  <c r="T614" i="2" s="1"/>
  <c r="H606" i="2"/>
  <c r="T606" i="2" s="1"/>
  <c r="H598" i="2"/>
  <c r="T598" i="2" s="1"/>
  <c r="H590" i="2"/>
  <c r="T590" i="2" s="1"/>
  <c r="H582" i="2"/>
  <c r="T582" i="2" s="1"/>
  <c r="H571" i="2"/>
  <c r="T571" i="2" s="1"/>
  <c r="H563" i="2"/>
  <c r="T563" i="2" s="1"/>
  <c r="H555" i="2"/>
  <c r="T555" i="2" s="1"/>
  <c r="H547" i="2"/>
  <c r="T547" i="2" s="1"/>
  <c r="H539" i="2"/>
  <c r="T539" i="2" s="1"/>
  <c r="H531" i="2"/>
  <c r="T531" i="2" s="1"/>
  <c r="H523" i="2"/>
  <c r="T523" i="2" s="1"/>
  <c r="H515" i="2"/>
  <c r="T515" i="2" s="1"/>
  <c r="H507" i="2"/>
  <c r="T507" i="2" s="1"/>
  <c r="H499" i="2"/>
  <c r="T499" i="2" s="1"/>
  <c r="H491" i="2"/>
  <c r="T491" i="2" s="1"/>
  <c r="H483" i="2"/>
  <c r="T483" i="2" s="1"/>
  <c r="H475" i="2"/>
  <c r="T475" i="2" s="1"/>
  <c r="H467" i="2"/>
  <c r="T467" i="2" s="1"/>
  <c r="H459" i="2"/>
  <c r="T459" i="2" s="1"/>
  <c r="H451" i="2"/>
  <c r="T451" i="2" s="1"/>
  <c r="H443" i="2"/>
  <c r="T443" i="2" s="1"/>
  <c r="H435" i="2"/>
  <c r="T435" i="2" s="1"/>
  <c r="H427" i="2"/>
  <c r="T427" i="2" s="1"/>
  <c r="H419" i="2"/>
  <c r="T419" i="2" s="1"/>
  <c r="H411" i="2"/>
  <c r="T411" i="2" s="1"/>
  <c r="H403" i="2"/>
  <c r="T403" i="2" s="1"/>
  <c r="H395" i="2"/>
  <c r="T395" i="2" s="1"/>
  <c r="H387" i="2"/>
  <c r="T387" i="2" s="1"/>
  <c r="H379" i="2"/>
  <c r="T379" i="2" s="1"/>
  <c r="H371" i="2"/>
  <c r="T371" i="2" s="1"/>
  <c r="H363" i="2"/>
  <c r="T363" i="2" s="1"/>
  <c r="H355" i="2"/>
  <c r="T355" i="2" s="1"/>
  <c r="H347" i="2"/>
  <c r="T347" i="2" s="1"/>
  <c r="H339" i="2"/>
  <c r="T339" i="2" s="1"/>
  <c r="H331" i="2"/>
  <c r="T331" i="2" s="1"/>
  <c r="H323" i="2"/>
  <c r="T323" i="2" s="1"/>
  <c r="H315" i="2"/>
  <c r="T315" i="2" s="1"/>
  <c r="H307" i="2"/>
  <c r="T307" i="2" s="1"/>
  <c r="H299" i="2"/>
  <c r="T299" i="2" s="1"/>
  <c r="H291" i="2"/>
  <c r="T291" i="2" s="1"/>
  <c r="H283" i="2"/>
  <c r="T283" i="2" s="1"/>
  <c r="H275" i="2"/>
  <c r="T275" i="2" s="1"/>
  <c r="H267" i="2"/>
  <c r="T267" i="2" s="1"/>
  <c r="H259" i="2"/>
  <c r="T259" i="2" s="1"/>
  <c r="H251" i="2"/>
  <c r="T251" i="2" s="1"/>
  <c r="H243" i="2"/>
  <c r="T243" i="2" s="1"/>
  <c r="H235" i="2"/>
  <c r="T235" i="2" s="1"/>
  <c r="H224" i="2"/>
  <c r="T224" i="2" s="1"/>
  <c r="H214" i="2"/>
  <c r="T214" i="2" s="1"/>
  <c r="H203" i="2"/>
  <c r="T203" i="2" s="1"/>
  <c r="H189" i="2"/>
  <c r="T189" i="2" s="1"/>
  <c r="H179" i="2"/>
  <c r="T179" i="2" s="1"/>
  <c r="H164" i="2"/>
  <c r="T164" i="2" s="1"/>
  <c r="H148" i="2"/>
  <c r="T148" i="2" s="1"/>
  <c r="H129" i="2"/>
  <c r="T129" i="2" s="1"/>
  <c r="H113" i="2"/>
  <c r="T113" i="2" s="1"/>
  <c r="H97" i="2"/>
  <c r="T97" i="2" s="1"/>
  <c r="H81" i="2"/>
  <c r="T81" i="2" s="1"/>
  <c r="H62" i="2"/>
  <c r="T62" i="2" s="1"/>
  <c r="H46" i="2"/>
  <c r="T46" i="2" s="1"/>
  <c r="H30" i="2"/>
  <c r="T30" i="2" s="1"/>
  <c r="H8" i="2"/>
  <c r="T8" i="2" s="1"/>
  <c r="H10" i="2"/>
  <c r="T10" i="2" s="1"/>
  <c r="H739" i="2"/>
  <c r="T739" i="2" s="1"/>
  <c r="H731" i="2"/>
  <c r="T731" i="2" s="1"/>
  <c r="H723" i="2"/>
  <c r="T723" i="2" s="1"/>
  <c r="H715" i="2"/>
  <c r="T715" i="2" s="1"/>
  <c r="H707" i="2"/>
  <c r="T707" i="2" s="1"/>
  <c r="H699" i="2"/>
  <c r="T699" i="2" s="1"/>
  <c r="H691" i="2"/>
  <c r="T691" i="2" s="1"/>
  <c r="H683" i="2"/>
  <c r="T683" i="2" s="1"/>
  <c r="H675" i="2"/>
  <c r="T675" i="2" s="1"/>
  <c r="H667" i="2"/>
  <c r="T667" i="2" s="1"/>
  <c r="H659" i="2"/>
  <c r="T659" i="2" s="1"/>
  <c r="H651" i="2"/>
  <c r="T651" i="2" s="1"/>
  <c r="H643" i="2"/>
  <c r="T643" i="2" s="1"/>
  <c r="H635" i="2"/>
  <c r="T635" i="2" s="1"/>
  <c r="H627" i="2"/>
  <c r="T627" i="2" s="1"/>
  <c r="H619" i="2"/>
  <c r="T619" i="2" s="1"/>
  <c r="H611" i="2"/>
  <c r="T611" i="2" s="1"/>
  <c r="H603" i="2"/>
  <c r="T603" i="2" s="1"/>
  <c r="H595" i="2"/>
  <c r="T595" i="2" s="1"/>
  <c r="H587" i="2"/>
  <c r="T587" i="2" s="1"/>
  <c r="H576" i="2"/>
  <c r="T576" i="2" s="1"/>
  <c r="H568" i="2"/>
  <c r="T568" i="2" s="1"/>
  <c r="H560" i="2"/>
  <c r="T560" i="2" s="1"/>
  <c r="H552" i="2"/>
  <c r="T552" i="2" s="1"/>
  <c r="H544" i="2"/>
  <c r="T544" i="2" s="1"/>
  <c r="H536" i="2"/>
  <c r="T536" i="2" s="1"/>
  <c r="H528" i="2"/>
  <c r="T528" i="2" s="1"/>
  <c r="H520" i="2"/>
  <c r="T520" i="2" s="1"/>
  <c r="H512" i="2"/>
  <c r="T512" i="2" s="1"/>
  <c r="H504" i="2"/>
  <c r="T504" i="2" s="1"/>
  <c r="H496" i="2"/>
  <c r="T496" i="2" s="1"/>
  <c r="H488" i="2"/>
  <c r="T488" i="2" s="1"/>
  <c r="H480" i="2"/>
  <c r="T480" i="2" s="1"/>
  <c r="H472" i="2"/>
  <c r="T472" i="2" s="1"/>
  <c r="H464" i="2"/>
  <c r="T464" i="2" s="1"/>
  <c r="H456" i="2"/>
  <c r="T456" i="2" s="1"/>
  <c r="H448" i="2"/>
  <c r="T448" i="2" s="1"/>
  <c r="H440" i="2"/>
  <c r="T440" i="2" s="1"/>
  <c r="H432" i="2"/>
  <c r="T432" i="2" s="1"/>
  <c r="H424" i="2"/>
  <c r="T424" i="2" s="1"/>
  <c r="H416" i="2"/>
  <c r="T416" i="2" s="1"/>
  <c r="H408" i="2"/>
  <c r="T408" i="2" s="1"/>
  <c r="H400" i="2"/>
  <c r="T400" i="2" s="1"/>
  <c r="H392" i="2"/>
  <c r="T392" i="2" s="1"/>
  <c r="H384" i="2"/>
  <c r="T384" i="2" s="1"/>
  <c r="H376" i="2"/>
  <c r="T376" i="2" s="1"/>
  <c r="H368" i="2"/>
  <c r="T368" i="2" s="1"/>
  <c r="H360" i="2"/>
  <c r="T360" i="2" s="1"/>
  <c r="H352" i="2"/>
  <c r="T352" i="2" s="1"/>
  <c r="H344" i="2"/>
  <c r="T344" i="2" s="1"/>
  <c r="H336" i="2"/>
  <c r="T336" i="2" s="1"/>
  <c r="H328" i="2"/>
  <c r="T328" i="2" s="1"/>
  <c r="H320" i="2"/>
  <c r="T320" i="2" s="1"/>
  <c r="H312" i="2"/>
  <c r="T312" i="2" s="1"/>
  <c r="H304" i="2"/>
  <c r="T304" i="2" s="1"/>
  <c r="H296" i="2"/>
  <c r="T296" i="2" s="1"/>
  <c r="H288" i="2"/>
  <c r="T288" i="2" s="1"/>
  <c r="H280" i="2"/>
  <c r="T280" i="2" s="1"/>
  <c r="H272" i="2"/>
  <c r="T272" i="2" s="1"/>
  <c r="H264" i="2"/>
  <c r="T264" i="2" s="1"/>
  <c r="H256" i="2"/>
  <c r="T256" i="2" s="1"/>
  <c r="H248" i="2"/>
  <c r="T248" i="2" s="1"/>
  <c r="H240" i="2"/>
  <c r="T240" i="2" s="1"/>
  <c r="H231" i="2"/>
  <c r="T231" i="2" s="1"/>
  <c r="H220" i="2"/>
  <c r="T220" i="2" s="1"/>
  <c r="H210" i="2"/>
  <c r="T210" i="2" s="1"/>
  <c r="H199" i="2"/>
  <c r="T199" i="2" s="1"/>
  <c r="H185" i="2"/>
  <c r="T185" i="2" s="1"/>
  <c r="H175" i="2"/>
  <c r="T175" i="2" s="1"/>
  <c r="H159" i="2"/>
  <c r="T159" i="2" s="1"/>
  <c r="H143" i="2"/>
  <c r="T143" i="2" s="1"/>
  <c r="H124" i="2"/>
  <c r="T124" i="2" s="1"/>
  <c r="H108" i="2"/>
  <c r="T108" i="2" s="1"/>
  <c r="H92" i="2"/>
  <c r="T92" i="2" s="1"/>
  <c r="H73" i="2"/>
  <c r="T73" i="2" s="1"/>
  <c r="H57" i="2"/>
  <c r="T57" i="2" s="1"/>
  <c r="H41" i="2"/>
  <c r="T41" i="2" s="1"/>
  <c r="H25" i="2"/>
  <c r="T25" i="2" s="1"/>
  <c r="H7" i="2"/>
  <c r="T7" i="2" s="1"/>
  <c r="H746" i="2"/>
  <c r="T746" i="2" s="1"/>
  <c r="H738" i="2"/>
  <c r="T738" i="2" s="1"/>
  <c r="H730" i="2"/>
  <c r="T730" i="2" s="1"/>
  <c r="H722" i="2"/>
  <c r="T722" i="2" s="1"/>
  <c r="H714" i="2"/>
  <c r="T714" i="2" s="1"/>
  <c r="H706" i="2"/>
  <c r="T706" i="2" s="1"/>
  <c r="H698" i="2"/>
  <c r="T698" i="2" s="1"/>
  <c r="H690" i="2"/>
  <c r="T690" i="2" s="1"/>
  <c r="H682" i="2"/>
  <c r="T682" i="2" s="1"/>
  <c r="H674" i="2"/>
  <c r="T674" i="2" s="1"/>
  <c r="H666" i="2"/>
  <c r="T666" i="2" s="1"/>
  <c r="H658" i="2"/>
  <c r="T658" i="2" s="1"/>
  <c r="H650" i="2"/>
  <c r="T650" i="2" s="1"/>
  <c r="H642" i="2"/>
  <c r="T642" i="2" s="1"/>
  <c r="H634" i="2"/>
  <c r="T634" i="2" s="1"/>
  <c r="H626" i="2"/>
  <c r="T626" i="2" s="1"/>
  <c r="H618" i="2"/>
  <c r="T618" i="2" s="1"/>
  <c r="H610" i="2"/>
  <c r="T610" i="2" s="1"/>
  <c r="H602" i="2"/>
  <c r="T602" i="2" s="1"/>
  <c r="H594" i="2"/>
  <c r="T594" i="2" s="1"/>
  <c r="H586" i="2"/>
  <c r="T586" i="2" s="1"/>
  <c r="H575" i="2"/>
  <c r="T575" i="2" s="1"/>
  <c r="H567" i="2"/>
  <c r="T567" i="2" s="1"/>
  <c r="H559" i="2"/>
  <c r="T559" i="2" s="1"/>
  <c r="H551" i="2"/>
  <c r="T551" i="2" s="1"/>
  <c r="H543" i="2"/>
  <c r="T543" i="2" s="1"/>
  <c r="H535" i="2"/>
  <c r="T535" i="2" s="1"/>
  <c r="H527" i="2"/>
  <c r="T527" i="2" s="1"/>
  <c r="H519" i="2"/>
  <c r="T519" i="2" s="1"/>
  <c r="H511" i="2"/>
  <c r="T511" i="2" s="1"/>
  <c r="H503" i="2"/>
  <c r="T503" i="2" s="1"/>
  <c r="H495" i="2"/>
  <c r="T495" i="2" s="1"/>
  <c r="H487" i="2"/>
  <c r="T487" i="2" s="1"/>
  <c r="H479" i="2"/>
  <c r="T479" i="2" s="1"/>
  <c r="H471" i="2"/>
  <c r="T471" i="2" s="1"/>
  <c r="H463" i="2"/>
  <c r="T463" i="2" s="1"/>
  <c r="H455" i="2"/>
  <c r="T455" i="2" s="1"/>
  <c r="H447" i="2"/>
  <c r="T447" i="2" s="1"/>
  <c r="H439" i="2"/>
  <c r="T439" i="2" s="1"/>
  <c r="H431" i="2"/>
  <c r="T431" i="2" s="1"/>
  <c r="H423" i="2"/>
  <c r="T423" i="2" s="1"/>
  <c r="H415" i="2"/>
  <c r="T415" i="2" s="1"/>
  <c r="H407" i="2"/>
  <c r="T407" i="2" s="1"/>
  <c r="H399" i="2"/>
  <c r="T399" i="2" s="1"/>
  <c r="H391" i="2"/>
  <c r="T391" i="2" s="1"/>
  <c r="H383" i="2"/>
  <c r="T383" i="2" s="1"/>
  <c r="H375" i="2"/>
  <c r="T375" i="2" s="1"/>
  <c r="H367" i="2"/>
  <c r="T367" i="2" s="1"/>
  <c r="H359" i="2"/>
  <c r="T359" i="2" s="1"/>
  <c r="H351" i="2"/>
  <c r="T351" i="2" s="1"/>
  <c r="H343" i="2"/>
  <c r="T343" i="2" s="1"/>
  <c r="H335" i="2"/>
  <c r="T335" i="2" s="1"/>
  <c r="H327" i="2"/>
  <c r="T327" i="2" s="1"/>
  <c r="H319" i="2"/>
  <c r="T319" i="2" s="1"/>
  <c r="H311" i="2"/>
  <c r="T311" i="2" s="1"/>
  <c r="H303" i="2"/>
  <c r="T303" i="2" s="1"/>
  <c r="H295" i="2"/>
  <c r="T295" i="2" s="1"/>
  <c r="H287" i="2"/>
  <c r="T287" i="2" s="1"/>
  <c r="H279" i="2"/>
  <c r="T279" i="2" s="1"/>
  <c r="H271" i="2"/>
  <c r="T271" i="2" s="1"/>
  <c r="H263" i="2"/>
  <c r="T263" i="2" s="1"/>
  <c r="H255" i="2"/>
  <c r="T255" i="2" s="1"/>
  <c r="H247" i="2"/>
  <c r="T247" i="2" s="1"/>
  <c r="H239" i="2"/>
  <c r="T239" i="2" s="1"/>
  <c r="H230" i="2"/>
  <c r="T230" i="2" s="1"/>
  <c r="H219" i="2"/>
  <c r="T219" i="2" s="1"/>
  <c r="H208" i="2"/>
  <c r="T208" i="2" s="1"/>
  <c r="H198" i="2"/>
  <c r="T198" i="2" s="1"/>
  <c r="H184" i="2"/>
  <c r="T184" i="2" s="1"/>
  <c r="H172" i="2"/>
  <c r="T172" i="2" s="1"/>
  <c r="H156" i="2"/>
  <c r="T156" i="2" s="1"/>
  <c r="H140" i="2"/>
  <c r="T140" i="2" s="1"/>
  <c r="H121" i="2"/>
  <c r="T121" i="2" s="1"/>
  <c r="H105" i="2"/>
  <c r="T105" i="2" s="1"/>
  <c r="H89" i="2"/>
  <c r="T89" i="2" s="1"/>
  <c r="H70" i="2"/>
  <c r="T70" i="2" s="1"/>
  <c r="H54" i="2"/>
  <c r="T54" i="2" s="1"/>
  <c r="H38" i="2"/>
  <c r="T38" i="2" s="1"/>
  <c r="H22" i="2"/>
  <c r="T22" i="2" s="1"/>
  <c r="H14" i="2"/>
  <c r="T14" i="2" s="1"/>
  <c r="H743" i="2"/>
  <c r="T743" i="2" s="1"/>
  <c r="H735" i="2"/>
  <c r="T735" i="2" s="1"/>
  <c r="H727" i="2"/>
  <c r="T727" i="2" s="1"/>
  <c r="H719" i="2"/>
  <c r="T719" i="2" s="1"/>
  <c r="H711" i="2"/>
  <c r="T711" i="2" s="1"/>
  <c r="H703" i="2"/>
  <c r="T703" i="2" s="1"/>
  <c r="H695" i="2"/>
  <c r="T695" i="2" s="1"/>
  <c r="H687" i="2"/>
  <c r="T687" i="2" s="1"/>
  <c r="H679" i="2"/>
  <c r="T679" i="2" s="1"/>
  <c r="H671" i="2"/>
  <c r="T671" i="2" s="1"/>
  <c r="H663" i="2"/>
  <c r="T663" i="2" s="1"/>
  <c r="H655" i="2"/>
  <c r="T655" i="2" s="1"/>
  <c r="H647" i="2"/>
  <c r="T647" i="2" s="1"/>
  <c r="H639" i="2"/>
  <c r="T639" i="2" s="1"/>
  <c r="H631" i="2"/>
  <c r="T631" i="2" s="1"/>
  <c r="H623" i="2"/>
  <c r="T623" i="2" s="1"/>
  <c r="H615" i="2"/>
  <c r="T615" i="2" s="1"/>
  <c r="H607" i="2"/>
  <c r="T607" i="2" s="1"/>
  <c r="H599" i="2"/>
  <c r="T599" i="2" s="1"/>
  <c r="H591" i="2"/>
  <c r="T591" i="2" s="1"/>
  <c r="H583" i="2"/>
  <c r="T583" i="2" s="1"/>
  <c r="H572" i="2"/>
  <c r="T572" i="2" s="1"/>
  <c r="H564" i="2"/>
  <c r="T564" i="2" s="1"/>
  <c r="H556" i="2"/>
  <c r="T556" i="2" s="1"/>
  <c r="H548" i="2"/>
  <c r="T548" i="2" s="1"/>
  <c r="H540" i="2"/>
  <c r="T540" i="2" s="1"/>
  <c r="H532" i="2"/>
  <c r="T532" i="2" s="1"/>
  <c r="H524" i="2"/>
  <c r="T524" i="2" s="1"/>
  <c r="H516" i="2"/>
  <c r="T516" i="2" s="1"/>
  <c r="H508" i="2"/>
  <c r="T508" i="2" s="1"/>
  <c r="H500" i="2"/>
  <c r="T500" i="2" s="1"/>
  <c r="H492" i="2"/>
  <c r="T492" i="2" s="1"/>
  <c r="H484" i="2"/>
  <c r="T484" i="2" s="1"/>
  <c r="H476" i="2"/>
  <c r="T476" i="2" s="1"/>
  <c r="H468" i="2"/>
  <c r="T468" i="2" s="1"/>
  <c r="H460" i="2"/>
  <c r="T460" i="2" s="1"/>
  <c r="H452" i="2"/>
  <c r="T452" i="2" s="1"/>
  <c r="H444" i="2"/>
  <c r="T444" i="2" s="1"/>
  <c r="H436" i="2"/>
  <c r="T436" i="2" s="1"/>
  <c r="H428" i="2"/>
  <c r="T428" i="2" s="1"/>
  <c r="H420" i="2"/>
  <c r="T420" i="2" s="1"/>
  <c r="H412" i="2"/>
  <c r="T412" i="2" s="1"/>
  <c r="H404" i="2"/>
  <c r="T404" i="2" s="1"/>
  <c r="H396" i="2"/>
  <c r="T396" i="2" s="1"/>
  <c r="H388" i="2"/>
  <c r="T388" i="2" s="1"/>
  <c r="H380" i="2"/>
  <c r="T380" i="2" s="1"/>
  <c r="H372" i="2"/>
  <c r="T372" i="2" s="1"/>
  <c r="H364" i="2"/>
  <c r="T364" i="2" s="1"/>
  <c r="H356" i="2"/>
  <c r="T356" i="2" s="1"/>
  <c r="H348" i="2"/>
  <c r="T348" i="2" s="1"/>
  <c r="H340" i="2"/>
  <c r="T340" i="2" s="1"/>
  <c r="H332" i="2"/>
  <c r="T332" i="2" s="1"/>
  <c r="H324" i="2"/>
  <c r="T324" i="2" s="1"/>
  <c r="H316" i="2"/>
  <c r="T316" i="2" s="1"/>
  <c r="H308" i="2"/>
  <c r="T308" i="2" s="1"/>
  <c r="H300" i="2"/>
  <c r="T300" i="2" s="1"/>
  <c r="H292" i="2"/>
  <c r="T292" i="2" s="1"/>
  <c r="H284" i="2"/>
  <c r="T284" i="2" s="1"/>
  <c r="H276" i="2"/>
  <c r="T276" i="2" s="1"/>
  <c r="H268" i="2"/>
  <c r="T268" i="2" s="1"/>
  <c r="H260" i="2"/>
  <c r="T260" i="2" s="1"/>
  <c r="H252" i="2"/>
  <c r="T252" i="2" s="1"/>
  <c r="H244" i="2"/>
  <c r="T244" i="2" s="1"/>
  <c r="H236" i="2"/>
  <c r="T236" i="2" s="1"/>
  <c r="H226" i="2"/>
  <c r="T226" i="2" s="1"/>
  <c r="H215" i="2"/>
  <c r="T215" i="2" s="1"/>
  <c r="H204" i="2"/>
  <c r="T204" i="2" s="1"/>
  <c r="H194" i="2"/>
  <c r="T194" i="2" s="1"/>
  <c r="H180" i="2"/>
  <c r="T180" i="2" s="1"/>
  <c r="H167" i="2"/>
  <c r="T167" i="2" s="1"/>
  <c r="H151" i="2"/>
  <c r="T151" i="2" s="1"/>
  <c r="H132" i="2"/>
  <c r="T132" i="2" s="1"/>
  <c r="H116" i="2"/>
  <c r="T116" i="2" s="1"/>
  <c r="H100" i="2"/>
  <c r="T100" i="2" s="1"/>
  <c r="H84" i="2"/>
  <c r="T84" i="2" s="1"/>
  <c r="H65" i="2"/>
  <c r="T65" i="2" s="1"/>
  <c r="H49" i="2"/>
  <c r="T49" i="2" s="1"/>
  <c r="H23" i="2"/>
  <c r="T23" i="2" s="1"/>
  <c r="H27" i="2"/>
  <c r="T27" i="2" s="1"/>
  <c r="H31" i="2"/>
  <c r="T31" i="2" s="1"/>
  <c r="H35" i="2"/>
  <c r="T35" i="2" s="1"/>
  <c r="H39" i="2"/>
  <c r="T39" i="2" s="1"/>
  <c r="H43" i="2"/>
  <c r="T43" i="2" s="1"/>
  <c r="H47" i="2"/>
  <c r="T47" i="2" s="1"/>
  <c r="H51" i="2"/>
  <c r="T51" i="2" s="1"/>
  <c r="H55" i="2"/>
  <c r="T55" i="2" s="1"/>
  <c r="H59" i="2"/>
  <c r="T59" i="2" s="1"/>
  <c r="H63" i="2"/>
  <c r="T63" i="2" s="1"/>
  <c r="H67" i="2"/>
  <c r="T67" i="2" s="1"/>
  <c r="H71" i="2"/>
  <c r="T71" i="2" s="1"/>
  <c r="H78" i="2"/>
  <c r="T78" i="2" s="1"/>
  <c r="H82" i="2"/>
  <c r="T82" i="2" s="1"/>
  <c r="H86" i="2"/>
  <c r="T86" i="2" s="1"/>
  <c r="H90" i="2"/>
  <c r="T90" i="2" s="1"/>
  <c r="H94" i="2"/>
  <c r="T94" i="2" s="1"/>
  <c r="H98" i="2"/>
  <c r="T98" i="2" s="1"/>
  <c r="H102" i="2"/>
  <c r="T102" i="2" s="1"/>
  <c r="H106" i="2"/>
  <c r="T106" i="2" s="1"/>
  <c r="H110" i="2"/>
  <c r="T110" i="2" s="1"/>
  <c r="H114" i="2"/>
  <c r="T114" i="2" s="1"/>
  <c r="H118" i="2"/>
  <c r="T118" i="2" s="1"/>
  <c r="H122" i="2"/>
  <c r="T122" i="2" s="1"/>
  <c r="H126" i="2"/>
  <c r="T126" i="2" s="1"/>
  <c r="H130" i="2"/>
  <c r="T130" i="2" s="1"/>
  <c r="H137" i="2"/>
  <c r="T137" i="2" s="1"/>
  <c r="H141" i="2"/>
  <c r="T141" i="2" s="1"/>
  <c r="H145" i="2"/>
  <c r="T145" i="2" s="1"/>
  <c r="H149" i="2"/>
  <c r="T149" i="2" s="1"/>
  <c r="H153" i="2"/>
  <c r="T153" i="2" s="1"/>
  <c r="H157" i="2"/>
  <c r="T157" i="2" s="1"/>
  <c r="H161" i="2"/>
  <c r="T161" i="2" s="1"/>
  <c r="H165" i="2"/>
  <c r="T165" i="2" s="1"/>
  <c r="H169" i="2"/>
  <c r="T169" i="2" s="1"/>
  <c r="H173" i="2"/>
  <c r="T173" i="2" s="1"/>
  <c r="H20" i="2"/>
  <c r="T20" i="2" s="1"/>
  <c r="H24" i="2"/>
  <c r="T24" i="2" s="1"/>
  <c r="H28" i="2"/>
  <c r="T28" i="2" s="1"/>
  <c r="H32" i="2"/>
  <c r="T32" i="2" s="1"/>
  <c r="H36" i="2"/>
  <c r="T36" i="2" s="1"/>
  <c r="H40" i="2"/>
  <c r="T40" i="2" s="1"/>
  <c r="H44" i="2"/>
  <c r="T44" i="2" s="1"/>
  <c r="H48" i="2"/>
  <c r="T48" i="2" s="1"/>
  <c r="H52" i="2"/>
  <c r="T52" i="2" s="1"/>
  <c r="H56" i="2"/>
  <c r="T56" i="2" s="1"/>
  <c r="H60" i="2"/>
  <c r="T60" i="2" s="1"/>
  <c r="H64" i="2"/>
  <c r="T64" i="2" s="1"/>
  <c r="H68" i="2"/>
  <c r="T68" i="2" s="1"/>
  <c r="H72" i="2"/>
  <c r="T72" i="2" s="1"/>
  <c r="H79" i="2"/>
  <c r="T79" i="2" s="1"/>
  <c r="H83" i="2"/>
  <c r="T83" i="2" s="1"/>
  <c r="H87" i="2"/>
  <c r="T87" i="2" s="1"/>
  <c r="H91" i="2"/>
  <c r="T91" i="2" s="1"/>
  <c r="H95" i="2"/>
  <c r="T95" i="2" s="1"/>
  <c r="H99" i="2"/>
  <c r="T99" i="2" s="1"/>
  <c r="H103" i="2"/>
  <c r="T103" i="2" s="1"/>
  <c r="H107" i="2"/>
  <c r="T107" i="2" s="1"/>
  <c r="H111" i="2"/>
  <c r="T111" i="2" s="1"/>
  <c r="H115" i="2"/>
  <c r="T115" i="2" s="1"/>
  <c r="H119" i="2"/>
  <c r="T119" i="2" s="1"/>
  <c r="H123" i="2"/>
  <c r="T123" i="2" s="1"/>
  <c r="H127" i="2"/>
  <c r="T127" i="2" s="1"/>
  <c r="H131" i="2"/>
  <c r="T131" i="2" s="1"/>
  <c r="H138" i="2"/>
  <c r="T138" i="2" s="1"/>
  <c r="H142" i="2"/>
  <c r="T142" i="2" s="1"/>
  <c r="H146" i="2"/>
  <c r="T146" i="2" s="1"/>
  <c r="H150" i="2"/>
  <c r="T150" i="2" s="1"/>
  <c r="H154" i="2"/>
  <c r="T154" i="2" s="1"/>
  <c r="H158" i="2"/>
  <c r="T158" i="2" s="1"/>
  <c r="H162" i="2"/>
  <c r="T162" i="2" s="1"/>
  <c r="H166" i="2"/>
  <c r="T166" i="2" s="1"/>
  <c r="H170" i="2"/>
  <c r="T170" i="2" s="1"/>
  <c r="H174" i="2"/>
  <c r="T174" i="2" s="1"/>
  <c r="H178" i="2"/>
  <c r="T178" i="2" s="1"/>
  <c r="H182" i="2"/>
  <c r="T182" i="2" s="1"/>
  <c r="H186" i="2"/>
  <c r="T186" i="2" s="1"/>
  <c r="H190" i="2"/>
  <c r="T190" i="2" s="1"/>
  <c r="H197" i="2"/>
  <c r="T197" i="2" s="1"/>
  <c r="H201" i="2"/>
  <c r="T201" i="2" s="1"/>
  <c r="H205" i="2"/>
  <c r="T205" i="2" s="1"/>
  <c r="H209" i="2"/>
  <c r="T209" i="2" s="1"/>
  <c r="H213" i="2"/>
  <c r="T213" i="2" s="1"/>
  <c r="H217" i="2"/>
  <c r="T217" i="2" s="1"/>
  <c r="H221" i="2"/>
  <c r="T221" i="2" s="1"/>
  <c r="H225" i="2"/>
  <c r="T225" i="2" s="1"/>
  <c r="H229" i="2"/>
  <c r="T229" i="2" s="1"/>
  <c r="H233" i="2"/>
  <c r="T233" i="2" s="1"/>
  <c r="H6" i="2"/>
  <c r="T6" i="2" s="1"/>
  <c r="H16" i="2"/>
  <c r="T16" i="2" s="1"/>
  <c r="H12" i="2"/>
  <c r="T12" i="2" s="1"/>
  <c r="H745" i="2"/>
  <c r="T745" i="2" s="1"/>
  <c r="H741" i="2"/>
  <c r="T741" i="2" s="1"/>
  <c r="H737" i="2"/>
  <c r="T737" i="2" s="1"/>
  <c r="H733" i="2"/>
  <c r="T733" i="2" s="1"/>
  <c r="H729" i="2"/>
  <c r="T729" i="2" s="1"/>
  <c r="H725" i="2"/>
  <c r="T725" i="2" s="1"/>
  <c r="H721" i="2"/>
  <c r="T721" i="2" s="1"/>
  <c r="H717" i="2"/>
  <c r="T717" i="2" s="1"/>
  <c r="H713" i="2"/>
  <c r="T713" i="2" s="1"/>
  <c r="H709" i="2"/>
  <c r="T709" i="2" s="1"/>
  <c r="H705" i="2"/>
  <c r="T705" i="2" s="1"/>
  <c r="H701" i="2"/>
  <c r="T701" i="2" s="1"/>
  <c r="H697" i="2"/>
  <c r="T697" i="2" s="1"/>
  <c r="H693" i="2"/>
  <c r="T693" i="2" s="1"/>
  <c r="H689" i="2"/>
  <c r="T689" i="2" s="1"/>
  <c r="H685" i="2"/>
  <c r="T685" i="2" s="1"/>
  <c r="H681" i="2"/>
  <c r="T681" i="2" s="1"/>
  <c r="H677" i="2"/>
  <c r="T677" i="2" s="1"/>
  <c r="H673" i="2"/>
  <c r="T673" i="2" s="1"/>
  <c r="H669" i="2"/>
  <c r="T669" i="2" s="1"/>
  <c r="H665" i="2"/>
  <c r="T665" i="2" s="1"/>
  <c r="H661" i="2"/>
  <c r="T661" i="2" s="1"/>
  <c r="H657" i="2"/>
  <c r="T657" i="2" s="1"/>
  <c r="H653" i="2"/>
  <c r="T653" i="2" s="1"/>
  <c r="H649" i="2"/>
  <c r="T649" i="2" s="1"/>
  <c r="H645" i="2"/>
  <c r="T645" i="2" s="1"/>
  <c r="H641" i="2"/>
  <c r="T641" i="2" s="1"/>
  <c r="H637" i="2"/>
  <c r="T637" i="2" s="1"/>
  <c r="H633" i="2"/>
  <c r="T633" i="2" s="1"/>
  <c r="H629" i="2"/>
  <c r="T629" i="2" s="1"/>
  <c r="H625" i="2"/>
  <c r="T625" i="2" s="1"/>
  <c r="H621" i="2"/>
  <c r="T621" i="2" s="1"/>
  <c r="H617" i="2"/>
  <c r="T617" i="2" s="1"/>
  <c r="H613" i="2"/>
  <c r="T613" i="2" s="1"/>
  <c r="H609" i="2"/>
  <c r="T609" i="2" s="1"/>
  <c r="H605" i="2"/>
  <c r="T605" i="2" s="1"/>
  <c r="H601" i="2"/>
  <c r="T601" i="2" s="1"/>
  <c r="H597" i="2"/>
  <c r="T597" i="2" s="1"/>
  <c r="H593" i="2"/>
  <c r="T593" i="2" s="1"/>
  <c r="H589" i="2"/>
  <c r="T589" i="2" s="1"/>
  <c r="H585" i="2"/>
  <c r="T585" i="2" s="1"/>
  <c r="H578" i="2"/>
  <c r="T578" i="2" s="1"/>
  <c r="H574" i="2"/>
  <c r="T574" i="2" s="1"/>
  <c r="H570" i="2"/>
  <c r="T570" i="2" s="1"/>
  <c r="H566" i="2"/>
  <c r="T566" i="2" s="1"/>
  <c r="H562" i="2"/>
  <c r="T562" i="2" s="1"/>
  <c r="H558" i="2"/>
  <c r="T558" i="2" s="1"/>
  <c r="H554" i="2"/>
  <c r="T554" i="2" s="1"/>
  <c r="H550" i="2"/>
  <c r="T550" i="2" s="1"/>
  <c r="H546" i="2"/>
  <c r="T546" i="2" s="1"/>
  <c r="H542" i="2"/>
  <c r="T542" i="2" s="1"/>
  <c r="H538" i="2"/>
  <c r="T538" i="2" s="1"/>
  <c r="H534" i="2"/>
  <c r="T534" i="2" s="1"/>
  <c r="H530" i="2"/>
  <c r="T530" i="2" s="1"/>
  <c r="H526" i="2"/>
  <c r="T526" i="2" s="1"/>
  <c r="H522" i="2"/>
  <c r="T522" i="2" s="1"/>
  <c r="H518" i="2"/>
  <c r="T518" i="2" s="1"/>
  <c r="H514" i="2"/>
  <c r="T514" i="2" s="1"/>
  <c r="H510" i="2"/>
  <c r="T510" i="2" s="1"/>
  <c r="H506" i="2"/>
  <c r="T506" i="2" s="1"/>
  <c r="H502" i="2"/>
  <c r="T502" i="2" s="1"/>
  <c r="H498" i="2"/>
  <c r="T498" i="2" s="1"/>
  <c r="H494" i="2"/>
  <c r="T494" i="2" s="1"/>
  <c r="H490" i="2"/>
  <c r="T490" i="2" s="1"/>
  <c r="H486" i="2"/>
  <c r="T486" i="2" s="1"/>
  <c r="H482" i="2"/>
  <c r="T482" i="2" s="1"/>
  <c r="H478" i="2"/>
  <c r="T478" i="2" s="1"/>
  <c r="H474" i="2"/>
  <c r="T474" i="2" s="1"/>
  <c r="H470" i="2"/>
  <c r="T470" i="2" s="1"/>
  <c r="H466" i="2"/>
  <c r="T466" i="2" s="1"/>
  <c r="H462" i="2"/>
  <c r="T462" i="2" s="1"/>
  <c r="H458" i="2"/>
  <c r="T458" i="2" s="1"/>
  <c r="H454" i="2"/>
  <c r="T454" i="2" s="1"/>
  <c r="H450" i="2"/>
  <c r="T450" i="2" s="1"/>
  <c r="H446" i="2"/>
  <c r="T446" i="2" s="1"/>
  <c r="H442" i="2"/>
  <c r="T442" i="2" s="1"/>
  <c r="H438" i="2"/>
  <c r="T438" i="2" s="1"/>
  <c r="H434" i="2"/>
  <c r="T434" i="2" s="1"/>
  <c r="H430" i="2"/>
  <c r="T430" i="2" s="1"/>
  <c r="H426" i="2"/>
  <c r="T426" i="2" s="1"/>
  <c r="H422" i="2"/>
  <c r="T422" i="2" s="1"/>
  <c r="H418" i="2"/>
  <c r="T418" i="2" s="1"/>
  <c r="H414" i="2"/>
  <c r="T414" i="2" s="1"/>
  <c r="H410" i="2"/>
  <c r="T410" i="2" s="1"/>
  <c r="H406" i="2"/>
  <c r="T406" i="2" s="1"/>
  <c r="H402" i="2"/>
  <c r="T402" i="2" s="1"/>
  <c r="H398" i="2"/>
  <c r="T398" i="2" s="1"/>
  <c r="H394" i="2"/>
  <c r="T394" i="2" s="1"/>
  <c r="H390" i="2"/>
  <c r="T390" i="2" s="1"/>
  <c r="H386" i="2"/>
  <c r="T386" i="2" s="1"/>
  <c r="H382" i="2"/>
  <c r="T382" i="2" s="1"/>
  <c r="H378" i="2"/>
  <c r="T378" i="2" s="1"/>
  <c r="H374" i="2"/>
  <c r="T374" i="2" s="1"/>
  <c r="H370" i="2"/>
  <c r="T370" i="2" s="1"/>
  <c r="H366" i="2"/>
  <c r="T366" i="2" s="1"/>
  <c r="H362" i="2"/>
  <c r="T362" i="2" s="1"/>
  <c r="H358" i="2"/>
  <c r="T358" i="2" s="1"/>
  <c r="H354" i="2"/>
  <c r="T354" i="2" s="1"/>
  <c r="H350" i="2"/>
  <c r="T350" i="2" s="1"/>
  <c r="H346" i="2"/>
  <c r="T346" i="2" s="1"/>
  <c r="H342" i="2"/>
  <c r="T342" i="2" s="1"/>
  <c r="H338" i="2"/>
  <c r="T338" i="2" s="1"/>
  <c r="H334" i="2"/>
  <c r="T334" i="2" s="1"/>
  <c r="H330" i="2"/>
  <c r="T330" i="2" s="1"/>
  <c r="H326" i="2"/>
  <c r="T326" i="2" s="1"/>
  <c r="H322" i="2"/>
  <c r="T322" i="2" s="1"/>
  <c r="H318" i="2"/>
  <c r="T318" i="2" s="1"/>
  <c r="H314" i="2"/>
  <c r="T314" i="2" s="1"/>
  <c r="H310" i="2"/>
  <c r="T310" i="2" s="1"/>
  <c r="H306" i="2"/>
  <c r="T306" i="2" s="1"/>
  <c r="H302" i="2"/>
  <c r="T302" i="2" s="1"/>
  <c r="H298" i="2"/>
  <c r="T298" i="2" s="1"/>
  <c r="H294" i="2"/>
  <c r="T294" i="2" s="1"/>
  <c r="H290" i="2"/>
  <c r="T290" i="2" s="1"/>
  <c r="H286" i="2"/>
  <c r="T286" i="2" s="1"/>
  <c r="H282" i="2"/>
  <c r="T282" i="2" s="1"/>
  <c r="H278" i="2"/>
  <c r="T278" i="2" s="1"/>
  <c r="H274" i="2"/>
  <c r="T274" i="2" s="1"/>
  <c r="H270" i="2"/>
  <c r="T270" i="2" s="1"/>
  <c r="H266" i="2"/>
  <c r="T266" i="2" s="1"/>
  <c r="H262" i="2"/>
  <c r="T262" i="2" s="1"/>
  <c r="H258" i="2"/>
  <c r="T258" i="2" s="1"/>
  <c r="H254" i="2"/>
  <c r="T254" i="2" s="1"/>
  <c r="H250" i="2"/>
  <c r="T250" i="2" s="1"/>
  <c r="H246" i="2"/>
  <c r="T246" i="2" s="1"/>
  <c r="H242" i="2"/>
  <c r="T242" i="2" s="1"/>
  <c r="H238" i="2"/>
  <c r="T238" i="2" s="1"/>
  <c r="H234" i="2"/>
  <c r="T234" i="2" s="1"/>
  <c r="H228" i="2"/>
  <c r="T228" i="2" s="1"/>
  <c r="H223" i="2"/>
  <c r="T223" i="2" s="1"/>
  <c r="H218" i="2"/>
  <c r="T218" i="2" s="1"/>
  <c r="H212" i="2"/>
  <c r="T212" i="2" s="1"/>
  <c r="H207" i="2"/>
  <c r="T207" i="2" s="1"/>
  <c r="H202" i="2"/>
  <c r="T202" i="2" s="1"/>
  <c r="H196" i="2"/>
  <c r="T196" i="2" s="1"/>
  <c r="H188" i="2"/>
  <c r="T188" i="2" s="1"/>
  <c r="H183" i="2"/>
  <c r="T183" i="2" s="1"/>
  <c r="H177" i="2"/>
  <c r="T177" i="2" s="1"/>
  <c r="H171" i="2"/>
  <c r="T171" i="2" s="1"/>
  <c r="H163" i="2"/>
  <c r="T163" i="2" s="1"/>
  <c r="H155" i="2"/>
  <c r="T155" i="2" s="1"/>
  <c r="H147" i="2"/>
  <c r="T147" i="2" s="1"/>
  <c r="H139" i="2"/>
  <c r="T139" i="2" s="1"/>
  <c r="H128" i="2"/>
  <c r="T128" i="2" s="1"/>
  <c r="H120" i="2"/>
  <c r="T120" i="2" s="1"/>
  <c r="H112" i="2"/>
  <c r="T112" i="2" s="1"/>
  <c r="H104" i="2"/>
  <c r="T104" i="2" s="1"/>
  <c r="H96" i="2"/>
  <c r="T96" i="2" s="1"/>
  <c r="H88" i="2"/>
  <c r="T88" i="2" s="1"/>
  <c r="H80" i="2"/>
  <c r="T80" i="2" s="1"/>
  <c r="H69" i="2"/>
  <c r="T69" i="2" s="1"/>
  <c r="H61" i="2"/>
  <c r="T61" i="2" s="1"/>
  <c r="H53" i="2"/>
  <c r="T53" i="2" s="1"/>
  <c r="H45" i="2"/>
  <c r="T45" i="2" s="1"/>
  <c r="H37" i="2"/>
  <c r="T37" i="2" s="1"/>
  <c r="H29" i="2"/>
  <c r="T29" i="2" s="1"/>
  <c r="H21" i="2"/>
  <c r="T21" i="2" s="1"/>
  <c r="H9" i="2"/>
  <c r="T9" i="2" s="1"/>
  <c r="H15" i="2"/>
  <c r="T15" i="2" s="1"/>
  <c r="H11" i="2"/>
  <c r="T11" i="2" s="1"/>
  <c r="H744" i="2"/>
  <c r="T744" i="2" s="1"/>
  <c r="H740" i="2"/>
  <c r="T740" i="2" s="1"/>
  <c r="H736" i="2"/>
  <c r="T736" i="2" s="1"/>
  <c r="H732" i="2"/>
  <c r="T732" i="2" s="1"/>
  <c r="H728" i="2"/>
  <c r="T728" i="2" s="1"/>
  <c r="H724" i="2"/>
  <c r="T724" i="2" s="1"/>
  <c r="H720" i="2"/>
  <c r="T720" i="2" s="1"/>
  <c r="H716" i="2"/>
  <c r="T716" i="2" s="1"/>
  <c r="H712" i="2"/>
  <c r="T712" i="2" s="1"/>
  <c r="H708" i="2"/>
  <c r="T708" i="2" s="1"/>
  <c r="H704" i="2"/>
  <c r="T704" i="2" s="1"/>
  <c r="H700" i="2"/>
  <c r="T700" i="2" s="1"/>
  <c r="H696" i="2"/>
  <c r="T696" i="2" s="1"/>
  <c r="H692" i="2"/>
  <c r="T692" i="2" s="1"/>
  <c r="H688" i="2"/>
  <c r="T688" i="2" s="1"/>
  <c r="H684" i="2"/>
  <c r="T684" i="2" s="1"/>
  <c r="H680" i="2"/>
  <c r="T680" i="2" s="1"/>
  <c r="H676" i="2"/>
  <c r="T676" i="2" s="1"/>
  <c r="H672" i="2"/>
  <c r="T672" i="2" s="1"/>
  <c r="H668" i="2"/>
  <c r="T668" i="2" s="1"/>
  <c r="H664" i="2"/>
  <c r="T664" i="2" s="1"/>
  <c r="H660" i="2"/>
  <c r="T660" i="2" s="1"/>
  <c r="H656" i="2"/>
  <c r="T656" i="2" s="1"/>
  <c r="H652" i="2"/>
  <c r="T652" i="2" s="1"/>
  <c r="H648" i="2"/>
  <c r="T648" i="2" s="1"/>
  <c r="H644" i="2"/>
  <c r="T644" i="2" s="1"/>
  <c r="H640" i="2"/>
  <c r="T640" i="2" s="1"/>
  <c r="H636" i="2"/>
  <c r="T636" i="2" s="1"/>
  <c r="H632" i="2"/>
  <c r="T632" i="2" s="1"/>
  <c r="H628" i="2"/>
  <c r="T628" i="2" s="1"/>
  <c r="H624" i="2"/>
  <c r="T624" i="2" s="1"/>
  <c r="H620" i="2"/>
  <c r="T620" i="2" s="1"/>
  <c r="H616" i="2"/>
  <c r="T616" i="2" s="1"/>
  <c r="H612" i="2"/>
  <c r="T612" i="2" s="1"/>
  <c r="H608" i="2"/>
  <c r="T608" i="2" s="1"/>
  <c r="H604" i="2"/>
  <c r="T604" i="2" s="1"/>
  <c r="H600" i="2"/>
  <c r="T600" i="2" s="1"/>
  <c r="H596" i="2"/>
  <c r="T596" i="2" s="1"/>
  <c r="H592" i="2"/>
  <c r="T592" i="2" s="1"/>
  <c r="H588" i="2"/>
  <c r="T588" i="2" s="1"/>
  <c r="H584" i="2"/>
  <c r="T584" i="2" s="1"/>
  <c r="H577" i="2"/>
  <c r="T577" i="2" s="1"/>
  <c r="H573" i="2"/>
  <c r="T573" i="2" s="1"/>
  <c r="H569" i="2"/>
  <c r="T569" i="2" s="1"/>
  <c r="H565" i="2"/>
  <c r="T565" i="2" s="1"/>
  <c r="H561" i="2"/>
  <c r="T561" i="2" s="1"/>
  <c r="H557" i="2"/>
  <c r="T557" i="2" s="1"/>
  <c r="H553" i="2"/>
  <c r="T553" i="2" s="1"/>
  <c r="H549" i="2"/>
  <c r="T549" i="2" s="1"/>
  <c r="H545" i="2"/>
  <c r="T545" i="2" s="1"/>
  <c r="H541" i="2"/>
  <c r="T541" i="2" s="1"/>
  <c r="H537" i="2"/>
  <c r="T537" i="2" s="1"/>
  <c r="H533" i="2"/>
  <c r="T533" i="2" s="1"/>
  <c r="H529" i="2"/>
  <c r="T529" i="2" s="1"/>
  <c r="H525" i="2"/>
  <c r="T525" i="2" s="1"/>
  <c r="H521" i="2"/>
  <c r="T521" i="2" s="1"/>
  <c r="H517" i="2"/>
  <c r="T517" i="2" s="1"/>
  <c r="H513" i="2"/>
  <c r="T513" i="2" s="1"/>
  <c r="H509" i="2"/>
  <c r="T509" i="2" s="1"/>
  <c r="H505" i="2"/>
  <c r="T505" i="2" s="1"/>
  <c r="H501" i="2"/>
  <c r="T501" i="2" s="1"/>
  <c r="H497" i="2"/>
  <c r="T497" i="2" s="1"/>
  <c r="H493" i="2"/>
  <c r="T493" i="2" s="1"/>
  <c r="H489" i="2"/>
  <c r="T489" i="2" s="1"/>
  <c r="H485" i="2"/>
  <c r="T485" i="2" s="1"/>
  <c r="H481" i="2"/>
  <c r="T481" i="2" s="1"/>
  <c r="H477" i="2"/>
  <c r="T477" i="2" s="1"/>
  <c r="H473" i="2"/>
  <c r="T473" i="2" s="1"/>
  <c r="H469" i="2"/>
  <c r="T469" i="2" s="1"/>
  <c r="H465" i="2"/>
  <c r="T465" i="2" s="1"/>
  <c r="H461" i="2"/>
  <c r="T461" i="2" s="1"/>
  <c r="H457" i="2"/>
  <c r="T457" i="2" s="1"/>
  <c r="H453" i="2"/>
  <c r="T453" i="2" s="1"/>
  <c r="H449" i="2"/>
  <c r="T449" i="2" s="1"/>
  <c r="H445" i="2"/>
  <c r="T445" i="2" s="1"/>
  <c r="H441" i="2"/>
  <c r="T441" i="2" s="1"/>
  <c r="H437" i="2"/>
  <c r="T437" i="2" s="1"/>
  <c r="H433" i="2"/>
  <c r="T433" i="2" s="1"/>
  <c r="H429" i="2"/>
  <c r="T429" i="2" s="1"/>
  <c r="H425" i="2"/>
  <c r="T425" i="2" s="1"/>
  <c r="H421" i="2"/>
  <c r="T421" i="2" s="1"/>
  <c r="H417" i="2"/>
  <c r="T417" i="2" s="1"/>
  <c r="H413" i="2"/>
  <c r="T413" i="2" s="1"/>
  <c r="H409" i="2"/>
  <c r="T409" i="2" s="1"/>
  <c r="H405" i="2"/>
  <c r="T405" i="2" s="1"/>
  <c r="H401" i="2"/>
  <c r="T401" i="2" s="1"/>
  <c r="H397" i="2"/>
  <c r="T397" i="2" s="1"/>
  <c r="H393" i="2"/>
  <c r="T393" i="2" s="1"/>
  <c r="H389" i="2"/>
  <c r="T389" i="2" s="1"/>
  <c r="H385" i="2"/>
  <c r="T385" i="2" s="1"/>
  <c r="H381" i="2"/>
  <c r="T381" i="2" s="1"/>
  <c r="H377" i="2"/>
  <c r="T377" i="2" s="1"/>
  <c r="H373" i="2"/>
  <c r="T373" i="2" s="1"/>
  <c r="H369" i="2"/>
  <c r="T369" i="2" s="1"/>
  <c r="H365" i="2"/>
  <c r="T365" i="2" s="1"/>
  <c r="H361" i="2"/>
  <c r="T361" i="2" s="1"/>
  <c r="H357" i="2"/>
  <c r="T357" i="2" s="1"/>
  <c r="H353" i="2"/>
  <c r="T353" i="2" s="1"/>
  <c r="H349" i="2"/>
  <c r="T349" i="2" s="1"/>
  <c r="H345" i="2"/>
  <c r="T345" i="2" s="1"/>
  <c r="H341" i="2"/>
  <c r="T341" i="2" s="1"/>
  <c r="H337" i="2"/>
  <c r="T337" i="2" s="1"/>
  <c r="H333" i="2"/>
  <c r="H329" i="2"/>
  <c r="T329" i="2" s="1"/>
  <c r="H325" i="2"/>
  <c r="T325" i="2" s="1"/>
  <c r="H321" i="2"/>
  <c r="T321" i="2" s="1"/>
  <c r="H317" i="2"/>
  <c r="T317" i="2" s="1"/>
  <c r="H313" i="2"/>
  <c r="T313" i="2" s="1"/>
  <c r="H309" i="2"/>
  <c r="T309" i="2" s="1"/>
  <c r="H305" i="2"/>
  <c r="T305" i="2" s="1"/>
  <c r="H301" i="2"/>
  <c r="T301" i="2" s="1"/>
  <c r="H297" i="2"/>
  <c r="T297" i="2" s="1"/>
  <c r="H293" i="2"/>
  <c r="T293" i="2" s="1"/>
  <c r="H289" i="2"/>
  <c r="T289" i="2" s="1"/>
  <c r="H285" i="2"/>
  <c r="T285" i="2" s="1"/>
  <c r="H281" i="2"/>
  <c r="T281" i="2" s="1"/>
  <c r="H277" i="2"/>
  <c r="T277" i="2" s="1"/>
  <c r="H273" i="2"/>
  <c r="T273" i="2" s="1"/>
  <c r="H269" i="2"/>
  <c r="T269" i="2" s="1"/>
  <c r="H265" i="2"/>
  <c r="T265" i="2" s="1"/>
  <c r="H261" i="2"/>
  <c r="T261" i="2" s="1"/>
  <c r="H257" i="2"/>
  <c r="T257" i="2" s="1"/>
  <c r="H253" i="2"/>
  <c r="T253" i="2" s="1"/>
  <c r="H249" i="2"/>
  <c r="T249" i="2" s="1"/>
  <c r="H245" i="2"/>
  <c r="T245" i="2" s="1"/>
  <c r="H241" i="2"/>
  <c r="T241" i="2" s="1"/>
  <c r="H237" i="2"/>
  <c r="T237" i="2" s="1"/>
  <c r="H232" i="2"/>
  <c r="T232" i="2" s="1"/>
  <c r="H227" i="2"/>
  <c r="T227" i="2" s="1"/>
  <c r="H222" i="2"/>
  <c r="T222" i="2" s="1"/>
  <c r="H216" i="2"/>
  <c r="T216" i="2" s="1"/>
  <c r="H211" i="2"/>
  <c r="T211" i="2" s="1"/>
  <c r="H206" i="2"/>
  <c r="T206" i="2" s="1"/>
  <c r="H200" i="2"/>
  <c r="T200" i="2" s="1"/>
  <c r="H195" i="2"/>
  <c r="T195" i="2" s="1"/>
  <c r="H187" i="2"/>
  <c r="T187" i="2" s="1"/>
  <c r="H181" i="2"/>
  <c r="T181" i="2" s="1"/>
  <c r="H176" i="2"/>
  <c r="T176" i="2" s="1"/>
  <c r="H168" i="2"/>
  <c r="T168" i="2" s="1"/>
  <c r="H160" i="2"/>
  <c r="T160" i="2" s="1"/>
  <c r="H152" i="2"/>
  <c r="T152" i="2" s="1"/>
  <c r="H144" i="2"/>
  <c r="T144" i="2" s="1"/>
  <c r="H136" i="2"/>
  <c r="T136" i="2" s="1"/>
  <c r="H125" i="2"/>
  <c r="T125" i="2" s="1"/>
  <c r="H117" i="2"/>
  <c r="T117" i="2" s="1"/>
  <c r="H109" i="2"/>
  <c r="T109" i="2" s="1"/>
  <c r="H101" i="2"/>
  <c r="T101" i="2" s="1"/>
  <c r="H93" i="2"/>
  <c r="T93" i="2" s="1"/>
  <c r="H85" i="2"/>
  <c r="T85" i="2" s="1"/>
  <c r="H74" i="2"/>
  <c r="T74" i="2" s="1"/>
  <c r="H66" i="2"/>
  <c r="T66" i="2" s="1"/>
  <c r="H58" i="2"/>
  <c r="T58" i="2" s="1"/>
  <c r="H50" i="2"/>
  <c r="T50" i="2" s="1"/>
  <c r="H42" i="2"/>
  <c r="T42" i="2" s="1"/>
  <c r="T2" i="2" s="1"/>
  <c r="K17" i="8" s="1"/>
  <c r="H34" i="2"/>
  <c r="T34" i="2" s="1"/>
  <c r="H26" i="2"/>
  <c r="T26" i="2" s="1"/>
  <c r="AD6" i="2"/>
  <c r="AF6" i="2" s="1"/>
  <c r="AG6" i="2" s="1"/>
  <c r="AM6" i="2"/>
  <c r="AO6" i="2" s="1"/>
  <c r="AP6" i="2" s="1"/>
  <c r="AV6" i="2"/>
  <c r="AX6" i="2" s="1"/>
  <c r="AY6" i="2" s="1"/>
  <c r="W6" i="2"/>
  <c r="AD2" i="2"/>
  <c r="A2" i="2" l="1"/>
  <c r="B2" i="2" s="1"/>
  <c r="L12" i="8" s="1"/>
  <c r="L15" i="8" s="1"/>
  <c r="T333" i="2"/>
  <c r="Y6" i="2"/>
  <c r="Z6" i="2"/>
  <c r="AA6" i="2"/>
  <c r="X6" i="2"/>
  <c r="AB6" i="2"/>
  <c r="AU6" i="2"/>
  <c r="BL6" i="2" s="1"/>
  <c r="AW6" i="2"/>
  <c r="BC6" i="2" s="1"/>
  <c r="AL6" i="2"/>
  <c r="BH6" i="2" s="1"/>
  <c r="AN6" i="2"/>
  <c r="AT6" i="2" s="1"/>
  <c r="AC6" i="2"/>
  <c r="BD6" i="2" s="1"/>
  <c r="AE6" i="2"/>
  <c r="AM2" i="2"/>
  <c r="AO2" i="2" s="1"/>
  <c r="AP2" i="2" s="1"/>
  <c r="AL2" i="2" s="1"/>
  <c r="BH2" i="2" s="1"/>
  <c r="AV2" i="2"/>
  <c r="AX2" i="2" s="1"/>
  <c r="AY2" i="2" s="1"/>
  <c r="AU2" i="2" s="1"/>
  <c r="AF2" i="2"/>
  <c r="AG2" i="2" s="1"/>
  <c r="V7" i="2"/>
  <c r="U7" i="2" s="1"/>
  <c r="V8" i="2"/>
  <c r="U8" i="2" s="1"/>
  <c r="V10" i="2"/>
  <c r="U10" i="2" s="1"/>
  <c r="V11" i="2"/>
  <c r="U11" i="2" s="1"/>
  <c r="V12" i="2"/>
  <c r="U12" i="2" s="1"/>
  <c r="V13" i="2"/>
  <c r="U13" i="2" s="1"/>
  <c r="AD13" i="2" s="1"/>
  <c r="V14" i="2"/>
  <c r="U14" i="2" s="1"/>
  <c r="V15" i="2"/>
  <c r="U15" i="2" s="1"/>
  <c r="V16" i="2"/>
  <c r="U16" i="2" s="1"/>
  <c r="V20" i="2"/>
  <c r="U20" i="2" s="1"/>
  <c r="V21" i="2"/>
  <c r="U21" i="2" s="1"/>
  <c r="V22" i="2"/>
  <c r="U22" i="2" s="1"/>
  <c r="V23" i="2"/>
  <c r="U23" i="2" s="1"/>
  <c r="V24" i="2"/>
  <c r="U24" i="2" s="1"/>
  <c r="V25" i="2"/>
  <c r="U25" i="2" s="1"/>
  <c r="V26" i="2"/>
  <c r="U26" i="2" s="1"/>
  <c r="V27" i="2"/>
  <c r="U27" i="2" s="1"/>
  <c r="V28" i="2"/>
  <c r="U28" i="2" s="1"/>
  <c r="V29" i="2"/>
  <c r="U29" i="2" s="1"/>
  <c r="V30" i="2"/>
  <c r="U30" i="2" s="1"/>
  <c r="V31" i="2"/>
  <c r="U31" i="2" s="1"/>
  <c r="V32" i="2"/>
  <c r="U32" i="2" s="1"/>
  <c r="V33" i="2"/>
  <c r="U33" i="2" s="1"/>
  <c r="V34" i="2"/>
  <c r="U34" i="2" s="1"/>
  <c r="V35" i="2"/>
  <c r="U35" i="2" s="1"/>
  <c r="V36" i="2"/>
  <c r="U36" i="2" s="1"/>
  <c r="V37" i="2"/>
  <c r="U37" i="2" s="1"/>
  <c r="V38" i="2"/>
  <c r="U38" i="2" s="1"/>
  <c r="V39" i="2"/>
  <c r="U39" i="2" s="1"/>
  <c r="V40" i="2"/>
  <c r="U40" i="2" s="1"/>
  <c r="V41" i="2"/>
  <c r="U41" i="2" s="1"/>
  <c r="V42" i="2"/>
  <c r="U42" i="2" s="1"/>
  <c r="V43" i="2"/>
  <c r="U43" i="2" s="1"/>
  <c r="V44" i="2"/>
  <c r="U44" i="2" s="1"/>
  <c r="V45" i="2"/>
  <c r="U45" i="2" s="1"/>
  <c r="V46" i="2"/>
  <c r="U46" i="2" s="1"/>
  <c r="V47" i="2"/>
  <c r="U47" i="2" s="1"/>
  <c r="V48" i="2"/>
  <c r="U48" i="2" s="1"/>
  <c r="V49" i="2"/>
  <c r="U49" i="2" s="1"/>
  <c r="V50" i="2"/>
  <c r="U50" i="2" s="1"/>
  <c r="V51" i="2"/>
  <c r="U51" i="2" s="1"/>
  <c r="V52" i="2"/>
  <c r="U52" i="2" s="1"/>
  <c r="V53" i="2"/>
  <c r="U53" i="2" s="1"/>
  <c r="V54" i="2"/>
  <c r="U54" i="2" s="1"/>
  <c r="V55" i="2"/>
  <c r="U55" i="2" s="1"/>
  <c r="V56" i="2"/>
  <c r="U56" i="2" s="1"/>
  <c r="V57" i="2"/>
  <c r="U57" i="2" s="1"/>
  <c r="V58" i="2"/>
  <c r="U58" i="2" s="1"/>
  <c r="V59" i="2"/>
  <c r="U59" i="2" s="1"/>
  <c r="V60" i="2"/>
  <c r="U60" i="2" s="1"/>
  <c r="V61" i="2"/>
  <c r="U61" i="2" s="1"/>
  <c r="V62" i="2"/>
  <c r="U62" i="2" s="1"/>
  <c r="V63" i="2"/>
  <c r="U63" i="2" s="1"/>
  <c r="V64" i="2"/>
  <c r="U64" i="2" s="1"/>
  <c r="V65" i="2"/>
  <c r="U65" i="2" s="1"/>
  <c r="V66" i="2"/>
  <c r="U66" i="2" s="1"/>
  <c r="V67" i="2"/>
  <c r="U67" i="2" s="1"/>
  <c r="V68" i="2"/>
  <c r="U68" i="2" s="1"/>
  <c r="V69" i="2"/>
  <c r="U69" i="2" s="1"/>
  <c r="V70" i="2"/>
  <c r="U70" i="2" s="1"/>
  <c r="V71" i="2"/>
  <c r="U71" i="2" s="1"/>
  <c r="V72" i="2"/>
  <c r="U72" i="2" s="1"/>
  <c r="V73" i="2"/>
  <c r="U73" i="2" s="1"/>
  <c r="V74" i="2"/>
  <c r="U74" i="2" s="1"/>
  <c r="V78" i="2"/>
  <c r="U78" i="2" s="1"/>
  <c r="V79" i="2"/>
  <c r="U79" i="2" s="1"/>
  <c r="V80" i="2"/>
  <c r="U80" i="2" s="1"/>
  <c r="V81" i="2"/>
  <c r="U81" i="2" s="1"/>
  <c r="V82" i="2"/>
  <c r="U82" i="2" s="1"/>
  <c r="V83" i="2"/>
  <c r="U83" i="2" s="1"/>
  <c r="V84" i="2"/>
  <c r="U84" i="2" s="1"/>
  <c r="V85" i="2"/>
  <c r="U85" i="2" s="1"/>
  <c r="V86" i="2"/>
  <c r="U86" i="2" s="1"/>
  <c r="V87" i="2"/>
  <c r="U87" i="2" s="1"/>
  <c r="V88" i="2"/>
  <c r="U88" i="2" s="1"/>
  <c r="V89" i="2"/>
  <c r="U89" i="2" s="1"/>
  <c r="V90" i="2"/>
  <c r="U90" i="2" s="1"/>
  <c r="V91" i="2"/>
  <c r="U91" i="2" s="1"/>
  <c r="V92" i="2"/>
  <c r="U92" i="2" s="1"/>
  <c r="V93" i="2"/>
  <c r="U93" i="2" s="1"/>
  <c r="V94" i="2"/>
  <c r="U94" i="2" s="1"/>
  <c r="V95" i="2"/>
  <c r="U95" i="2" s="1"/>
  <c r="V96" i="2"/>
  <c r="U96" i="2" s="1"/>
  <c r="V97" i="2"/>
  <c r="U97" i="2" s="1"/>
  <c r="V98" i="2"/>
  <c r="U98" i="2" s="1"/>
  <c r="V99" i="2"/>
  <c r="U99" i="2" s="1"/>
  <c r="V100" i="2"/>
  <c r="U100" i="2" s="1"/>
  <c r="V101" i="2"/>
  <c r="U101" i="2" s="1"/>
  <c r="V102" i="2"/>
  <c r="U102" i="2" s="1"/>
  <c r="V103" i="2"/>
  <c r="U103" i="2" s="1"/>
  <c r="V104" i="2"/>
  <c r="U104" i="2" s="1"/>
  <c r="V105" i="2"/>
  <c r="U105" i="2" s="1"/>
  <c r="V106" i="2"/>
  <c r="U106" i="2" s="1"/>
  <c r="V107" i="2"/>
  <c r="U107" i="2" s="1"/>
  <c r="V108" i="2"/>
  <c r="U108" i="2" s="1"/>
  <c r="AD108" i="2" s="1"/>
  <c r="AF108" i="2" s="1"/>
  <c r="AG108" i="2" s="1"/>
  <c r="AC108" i="2" s="1"/>
  <c r="V109" i="2"/>
  <c r="U109" i="2" s="1"/>
  <c r="V110" i="2"/>
  <c r="U110" i="2" s="1"/>
  <c r="V111" i="2"/>
  <c r="U111" i="2" s="1"/>
  <c r="V112" i="2"/>
  <c r="U112" i="2" s="1"/>
  <c r="V113" i="2"/>
  <c r="U113" i="2" s="1"/>
  <c r="V114" i="2"/>
  <c r="U114" i="2" s="1"/>
  <c r="V115" i="2"/>
  <c r="U115" i="2" s="1"/>
  <c r="V116" i="2"/>
  <c r="U116" i="2" s="1"/>
  <c r="V117" i="2"/>
  <c r="U117" i="2" s="1"/>
  <c r="V118" i="2"/>
  <c r="U118" i="2" s="1"/>
  <c r="V119" i="2"/>
  <c r="U119" i="2" s="1"/>
  <c r="V120" i="2"/>
  <c r="U120" i="2" s="1"/>
  <c r="V121" i="2"/>
  <c r="U121" i="2" s="1"/>
  <c r="V122" i="2"/>
  <c r="U122" i="2" s="1"/>
  <c r="V123" i="2"/>
  <c r="U123" i="2" s="1"/>
  <c r="V124" i="2"/>
  <c r="U124" i="2" s="1"/>
  <c r="V125" i="2"/>
  <c r="U125" i="2" s="1"/>
  <c r="V126" i="2"/>
  <c r="U126" i="2" s="1"/>
  <c r="V127" i="2"/>
  <c r="U127" i="2" s="1"/>
  <c r="V128" i="2"/>
  <c r="U128" i="2" s="1"/>
  <c r="V129" i="2"/>
  <c r="U129" i="2" s="1"/>
  <c r="V130" i="2"/>
  <c r="U130" i="2" s="1"/>
  <c r="V131" i="2"/>
  <c r="U131" i="2" s="1"/>
  <c r="V132" i="2"/>
  <c r="U132" i="2" s="1"/>
  <c r="V136" i="2"/>
  <c r="U136" i="2" s="1"/>
  <c r="V137" i="2"/>
  <c r="U137" i="2" s="1"/>
  <c r="V138" i="2"/>
  <c r="U138" i="2" s="1"/>
  <c r="V139" i="2"/>
  <c r="U139" i="2" s="1"/>
  <c r="V140" i="2"/>
  <c r="U140" i="2" s="1"/>
  <c r="V141" i="2"/>
  <c r="U141" i="2" s="1"/>
  <c r="V142" i="2"/>
  <c r="U142" i="2" s="1"/>
  <c r="V143" i="2"/>
  <c r="U143" i="2" s="1"/>
  <c r="V144" i="2"/>
  <c r="U144" i="2" s="1"/>
  <c r="V145" i="2"/>
  <c r="U145" i="2" s="1"/>
  <c r="V146" i="2"/>
  <c r="U146" i="2" s="1"/>
  <c r="V147" i="2"/>
  <c r="U147" i="2" s="1"/>
  <c r="V148" i="2"/>
  <c r="U148" i="2" s="1"/>
  <c r="V149" i="2"/>
  <c r="U149" i="2" s="1"/>
  <c r="V150" i="2"/>
  <c r="U150" i="2" s="1"/>
  <c r="V151" i="2"/>
  <c r="U151" i="2" s="1"/>
  <c r="V152" i="2"/>
  <c r="U152" i="2" s="1"/>
  <c r="V153" i="2"/>
  <c r="U153" i="2" s="1"/>
  <c r="V154" i="2"/>
  <c r="U154" i="2" s="1"/>
  <c r="V155" i="2"/>
  <c r="U155" i="2" s="1"/>
  <c r="V156" i="2"/>
  <c r="U156" i="2" s="1"/>
  <c r="V157" i="2"/>
  <c r="U157" i="2" s="1"/>
  <c r="V158" i="2"/>
  <c r="U158" i="2" s="1"/>
  <c r="V159" i="2"/>
  <c r="U159" i="2" s="1"/>
  <c r="V160" i="2"/>
  <c r="U160" i="2" s="1"/>
  <c r="V161" i="2"/>
  <c r="U161" i="2" s="1"/>
  <c r="V162" i="2"/>
  <c r="U162" i="2" s="1"/>
  <c r="V163" i="2"/>
  <c r="U163" i="2" s="1"/>
  <c r="V164" i="2"/>
  <c r="U164" i="2" s="1"/>
  <c r="V165" i="2"/>
  <c r="U165" i="2" s="1"/>
  <c r="V166" i="2"/>
  <c r="U166" i="2" s="1"/>
  <c r="V167" i="2"/>
  <c r="U167" i="2" s="1"/>
  <c r="V168" i="2"/>
  <c r="U168" i="2" s="1"/>
  <c r="V169" i="2"/>
  <c r="U169" i="2" s="1"/>
  <c r="V170" i="2"/>
  <c r="U170" i="2" s="1"/>
  <c r="V171" i="2"/>
  <c r="U171" i="2" s="1"/>
  <c r="V172" i="2"/>
  <c r="U172" i="2" s="1"/>
  <c r="V173" i="2"/>
  <c r="U173" i="2" s="1"/>
  <c r="V174" i="2"/>
  <c r="U174" i="2" s="1"/>
  <c r="V175" i="2"/>
  <c r="U175" i="2" s="1"/>
  <c r="V176" i="2"/>
  <c r="U176" i="2" s="1"/>
  <c r="V177" i="2"/>
  <c r="U177" i="2" s="1"/>
  <c r="V178" i="2"/>
  <c r="U178" i="2" s="1"/>
  <c r="V179" i="2"/>
  <c r="U179" i="2" s="1"/>
  <c r="V180" i="2"/>
  <c r="U180" i="2" s="1"/>
  <c r="V181" i="2"/>
  <c r="U181" i="2" s="1"/>
  <c r="V182" i="2"/>
  <c r="U182" i="2" s="1"/>
  <c r="V183" i="2"/>
  <c r="U183" i="2" s="1"/>
  <c r="V184" i="2"/>
  <c r="U184" i="2" s="1"/>
  <c r="V185" i="2"/>
  <c r="U185" i="2" s="1"/>
  <c r="V186" i="2"/>
  <c r="U186" i="2" s="1"/>
  <c r="V187" i="2"/>
  <c r="U187" i="2" s="1"/>
  <c r="V188" i="2"/>
  <c r="U188" i="2" s="1"/>
  <c r="V189" i="2"/>
  <c r="U189" i="2" s="1"/>
  <c r="V190" i="2"/>
  <c r="U190" i="2" s="1"/>
  <c r="V194" i="2"/>
  <c r="U194" i="2" s="1"/>
  <c r="V195" i="2"/>
  <c r="U195" i="2" s="1"/>
  <c r="V196" i="2"/>
  <c r="U196" i="2" s="1"/>
  <c r="V197" i="2"/>
  <c r="U197" i="2" s="1"/>
  <c r="V198" i="2"/>
  <c r="U198" i="2" s="1"/>
  <c r="V199" i="2"/>
  <c r="U199" i="2" s="1"/>
  <c r="V200" i="2"/>
  <c r="U200" i="2" s="1"/>
  <c r="V201" i="2"/>
  <c r="U201" i="2" s="1"/>
  <c r="V202" i="2"/>
  <c r="U202" i="2" s="1"/>
  <c r="V203" i="2"/>
  <c r="U203" i="2" s="1"/>
  <c r="V204" i="2"/>
  <c r="U204" i="2" s="1"/>
  <c r="V205" i="2"/>
  <c r="U205" i="2" s="1"/>
  <c r="V206" i="2"/>
  <c r="U206" i="2" s="1"/>
  <c r="V207" i="2"/>
  <c r="U207" i="2" s="1"/>
  <c r="V208" i="2"/>
  <c r="U208" i="2" s="1"/>
  <c r="V209" i="2"/>
  <c r="U209" i="2" s="1"/>
  <c r="V210" i="2"/>
  <c r="U210" i="2" s="1"/>
  <c r="V211" i="2"/>
  <c r="U211" i="2" s="1"/>
  <c r="V212" i="2"/>
  <c r="U212" i="2" s="1"/>
  <c r="V213" i="2"/>
  <c r="U213" i="2" s="1"/>
  <c r="V214" i="2"/>
  <c r="U214" i="2" s="1"/>
  <c r="V215" i="2"/>
  <c r="U215" i="2" s="1"/>
  <c r="V216" i="2"/>
  <c r="U216" i="2" s="1"/>
  <c r="V217" i="2"/>
  <c r="U217" i="2" s="1"/>
  <c r="V218" i="2"/>
  <c r="U218" i="2" s="1"/>
  <c r="V219" i="2"/>
  <c r="U219" i="2" s="1"/>
  <c r="V220" i="2"/>
  <c r="U220" i="2" s="1"/>
  <c r="V221" i="2"/>
  <c r="U221" i="2" s="1"/>
  <c r="V222" i="2"/>
  <c r="U222" i="2" s="1"/>
  <c r="V223" i="2"/>
  <c r="U223" i="2" s="1"/>
  <c r="V224" i="2"/>
  <c r="U224" i="2" s="1"/>
  <c r="V225" i="2"/>
  <c r="U225" i="2" s="1"/>
  <c r="V226" i="2"/>
  <c r="U226" i="2" s="1"/>
  <c r="V227" i="2"/>
  <c r="U227" i="2" s="1"/>
  <c r="V228" i="2"/>
  <c r="U228" i="2" s="1"/>
  <c r="V229" i="2"/>
  <c r="U229" i="2" s="1"/>
  <c r="V230" i="2"/>
  <c r="U230" i="2" s="1"/>
  <c r="V231" i="2"/>
  <c r="U231" i="2" s="1"/>
  <c r="V232" i="2"/>
  <c r="U232" i="2" s="1"/>
  <c r="V233" i="2"/>
  <c r="U233" i="2" s="1"/>
  <c r="V234" i="2"/>
  <c r="U234" i="2" s="1"/>
  <c r="V235" i="2"/>
  <c r="U235" i="2" s="1"/>
  <c r="V236" i="2"/>
  <c r="U236" i="2" s="1"/>
  <c r="V237" i="2"/>
  <c r="U237" i="2" s="1"/>
  <c r="V238" i="2"/>
  <c r="U238" i="2" s="1"/>
  <c r="V239" i="2"/>
  <c r="U239" i="2" s="1"/>
  <c r="V240" i="2"/>
  <c r="U240" i="2" s="1"/>
  <c r="V241" i="2"/>
  <c r="U241" i="2" s="1"/>
  <c r="V242" i="2"/>
  <c r="U242" i="2" s="1"/>
  <c r="V243" i="2"/>
  <c r="U243" i="2" s="1"/>
  <c r="V244" i="2"/>
  <c r="U244" i="2" s="1"/>
  <c r="V245" i="2"/>
  <c r="U245" i="2" s="1"/>
  <c r="V246" i="2"/>
  <c r="U246" i="2" s="1"/>
  <c r="V247" i="2"/>
  <c r="U247" i="2" s="1"/>
  <c r="V248" i="2"/>
  <c r="U248" i="2" s="1"/>
  <c r="V249" i="2"/>
  <c r="U249" i="2" s="1"/>
  <c r="V250" i="2"/>
  <c r="U250" i="2" s="1"/>
  <c r="V251" i="2"/>
  <c r="U251" i="2" s="1"/>
  <c r="V252" i="2"/>
  <c r="U252" i="2" s="1"/>
  <c r="V253" i="2"/>
  <c r="U253" i="2" s="1"/>
  <c r="V254" i="2"/>
  <c r="U254" i="2" s="1"/>
  <c r="V255" i="2"/>
  <c r="U255" i="2" s="1"/>
  <c r="V256" i="2"/>
  <c r="U256" i="2" s="1"/>
  <c r="V257" i="2"/>
  <c r="U257" i="2" s="1"/>
  <c r="V258" i="2"/>
  <c r="U258" i="2" s="1"/>
  <c r="V259" i="2"/>
  <c r="U259" i="2" s="1"/>
  <c r="V260" i="2"/>
  <c r="U260" i="2" s="1"/>
  <c r="V261" i="2"/>
  <c r="U261" i="2" s="1"/>
  <c r="W261" i="2" s="1"/>
  <c r="V262" i="2"/>
  <c r="U262" i="2" s="1"/>
  <c r="V263" i="2"/>
  <c r="U263" i="2" s="1"/>
  <c r="V264" i="2"/>
  <c r="U264" i="2" s="1"/>
  <c r="V265" i="2"/>
  <c r="U265" i="2" s="1"/>
  <c r="V266" i="2"/>
  <c r="U266" i="2" s="1"/>
  <c r="V267" i="2"/>
  <c r="U267" i="2" s="1"/>
  <c r="V268" i="2"/>
  <c r="U268" i="2" s="1"/>
  <c r="V269" i="2"/>
  <c r="U269" i="2" s="1"/>
  <c r="V270" i="2"/>
  <c r="U270" i="2" s="1"/>
  <c r="V271" i="2"/>
  <c r="U271" i="2" s="1"/>
  <c r="V272" i="2"/>
  <c r="U272" i="2" s="1"/>
  <c r="V273" i="2"/>
  <c r="U273" i="2" s="1"/>
  <c r="V274" i="2"/>
  <c r="U274" i="2" s="1"/>
  <c r="V275" i="2"/>
  <c r="U275" i="2" s="1"/>
  <c r="V276" i="2"/>
  <c r="U276" i="2" s="1"/>
  <c r="V277" i="2"/>
  <c r="U277" i="2" s="1"/>
  <c r="V278" i="2"/>
  <c r="U278" i="2" s="1"/>
  <c r="V279" i="2"/>
  <c r="U279" i="2" s="1"/>
  <c r="V280" i="2"/>
  <c r="U280" i="2" s="1"/>
  <c r="V281" i="2"/>
  <c r="U281" i="2" s="1"/>
  <c r="V282" i="2"/>
  <c r="U282" i="2" s="1"/>
  <c r="V283" i="2"/>
  <c r="U283" i="2" s="1"/>
  <c r="V284" i="2"/>
  <c r="U284" i="2" s="1"/>
  <c r="V285" i="2"/>
  <c r="U285" i="2" s="1"/>
  <c r="V286" i="2"/>
  <c r="U286" i="2" s="1"/>
  <c r="V287" i="2"/>
  <c r="U287" i="2" s="1"/>
  <c r="V288" i="2"/>
  <c r="U288" i="2" s="1"/>
  <c r="V289" i="2"/>
  <c r="U289" i="2" s="1"/>
  <c r="V290" i="2"/>
  <c r="U290" i="2" s="1"/>
  <c r="V291" i="2"/>
  <c r="U291" i="2" s="1"/>
  <c r="V292" i="2"/>
  <c r="U292" i="2" s="1"/>
  <c r="V293" i="2"/>
  <c r="U293" i="2" s="1"/>
  <c r="V294" i="2"/>
  <c r="U294" i="2" s="1"/>
  <c r="V295" i="2"/>
  <c r="U295" i="2" s="1"/>
  <c r="V296" i="2"/>
  <c r="U296" i="2" s="1"/>
  <c r="V297" i="2"/>
  <c r="U297" i="2" s="1"/>
  <c r="V298" i="2"/>
  <c r="U298" i="2" s="1"/>
  <c r="V299" i="2"/>
  <c r="U299" i="2" s="1"/>
  <c r="V300" i="2"/>
  <c r="U300" i="2" s="1"/>
  <c r="V301" i="2"/>
  <c r="U301" i="2" s="1"/>
  <c r="V302" i="2"/>
  <c r="U302" i="2" s="1"/>
  <c r="V303" i="2"/>
  <c r="U303" i="2" s="1"/>
  <c r="V304" i="2"/>
  <c r="U304" i="2" s="1"/>
  <c r="V305" i="2"/>
  <c r="U305" i="2" s="1"/>
  <c r="V306" i="2"/>
  <c r="U306" i="2" s="1"/>
  <c r="V307" i="2"/>
  <c r="U307" i="2" s="1"/>
  <c r="V308" i="2"/>
  <c r="U308" i="2" s="1"/>
  <c r="V309" i="2"/>
  <c r="U309" i="2" s="1"/>
  <c r="V310" i="2"/>
  <c r="U310" i="2" s="1"/>
  <c r="V311" i="2"/>
  <c r="U311" i="2" s="1"/>
  <c r="V312" i="2"/>
  <c r="U312" i="2" s="1"/>
  <c r="V313" i="2"/>
  <c r="U313" i="2" s="1"/>
  <c r="V314" i="2"/>
  <c r="U314" i="2" s="1"/>
  <c r="V315" i="2"/>
  <c r="U315" i="2" s="1"/>
  <c r="V316" i="2"/>
  <c r="U316" i="2" s="1"/>
  <c r="V317" i="2"/>
  <c r="U317" i="2" s="1"/>
  <c r="V318" i="2"/>
  <c r="U318" i="2" s="1"/>
  <c r="V319" i="2"/>
  <c r="U319" i="2" s="1"/>
  <c r="V320" i="2"/>
  <c r="U320" i="2" s="1"/>
  <c r="V321" i="2"/>
  <c r="U321" i="2" s="1"/>
  <c r="V322" i="2"/>
  <c r="U322" i="2" s="1"/>
  <c r="V323" i="2"/>
  <c r="U323" i="2" s="1"/>
  <c r="V324" i="2"/>
  <c r="U324" i="2" s="1"/>
  <c r="V325" i="2"/>
  <c r="U325" i="2" s="1"/>
  <c r="V326" i="2"/>
  <c r="U326" i="2" s="1"/>
  <c r="V327" i="2"/>
  <c r="U327" i="2" s="1"/>
  <c r="V328" i="2"/>
  <c r="U328" i="2" s="1"/>
  <c r="V329" i="2"/>
  <c r="U329" i="2" s="1"/>
  <c r="V330" i="2"/>
  <c r="U330" i="2" s="1"/>
  <c r="V331" i="2"/>
  <c r="U331" i="2" s="1"/>
  <c r="V332" i="2"/>
  <c r="U332" i="2" s="1"/>
  <c r="V333" i="2"/>
  <c r="U333" i="2" s="1"/>
  <c r="V334" i="2"/>
  <c r="U334" i="2" s="1"/>
  <c r="V335" i="2"/>
  <c r="U335" i="2" s="1"/>
  <c r="V336" i="2"/>
  <c r="U336" i="2" s="1"/>
  <c r="V337" i="2"/>
  <c r="U337" i="2" s="1"/>
  <c r="V338" i="2"/>
  <c r="U338" i="2" s="1"/>
  <c r="V339" i="2"/>
  <c r="U339" i="2" s="1"/>
  <c r="V340" i="2"/>
  <c r="U340" i="2" s="1"/>
  <c r="V341" i="2"/>
  <c r="U341" i="2" s="1"/>
  <c r="V342" i="2"/>
  <c r="U342" i="2" s="1"/>
  <c r="V343" i="2"/>
  <c r="U343" i="2" s="1"/>
  <c r="V344" i="2"/>
  <c r="U344" i="2" s="1"/>
  <c r="V345" i="2"/>
  <c r="U345" i="2" s="1"/>
  <c r="V346" i="2"/>
  <c r="U346" i="2" s="1"/>
  <c r="V347" i="2"/>
  <c r="U347" i="2" s="1"/>
  <c r="V348" i="2"/>
  <c r="U348" i="2" s="1"/>
  <c r="V349" i="2"/>
  <c r="U349" i="2" s="1"/>
  <c r="V350" i="2"/>
  <c r="U350" i="2" s="1"/>
  <c r="V351" i="2"/>
  <c r="U351" i="2" s="1"/>
  <c r="V352" i="2"/>
  <c r="U352" i="2" s="1"/>
  <c r="V353" i="2"/>
  <c r="U353" i="2" s="1"/>
  <c r="V354" i="2"/>
  <c r="U354" i="2" s="1"/>
  <c r="V355" i="2"/>
  <c r="U355" i="2" s="1"/>
  <c r="V356" i="2"/>
  <c r="U356" i="2" s="1"/>
  <c r="V357" i="2"/>
  <c r="U357" i="2" s="1"/>
  <c r="V358" i="2"/>
  <c r="U358" i="2" s="1"/>
  <c r="V359" i="2"/>
  <c r="U359" i="2" s="1"/>
  <c r="V360" i="2"/>
  <c r="U360" i="2" s="1"/>
  <c r="V361" i="2"/>
  <c r="U361" i="2" s="1"/>
  <c r="V362" i="2"/>
  <c r="U362" i="2" s="1"/>
  <c r="V363" i="2"/>
  <c r="U363" i="2" s="1"/>
  <c r="V364" i="2"/>
  <c r="U364" i="2" s="1"/>
  <c r="V365" i="2"/>
  <c r="U365" i="2" s="1"/>
  <c r="V366" i="2"/>
  <c r="U366" i="2" s="1"/>
  <c r="V367" i="2"/>
  <c r="U367" i="2" s="1"/>
  <c r="V368" i="2"/>
  <c r="U368" i="2" s="1"/>
  <c r="V369" i="2"/>
  <c r="U369" i="2" s="1"/>
  <c r="V370" i="2"/>
  <c r="U370" i="2" s="1"/>
  <c r="V371" i="2"/>
  <c r="U371" i="2" s="1"/>
  <c r="V372" i="2"/>
  <c r="U372" i="2" s="1"/>
  <c r="V373" i="2"/>
  <c r="U373" i="2" s="1"/>
  <c r="V374" i="2"/>
  <c r="U374" i="2" s="1"/>
  <c r="V375" i="2"/>
  <c r="U375" i="2" s="1"/>
  <c r="V376" i="2"/>
  <c r="V377" i="2"/>
  <c r="U377" i="2" s="1"/>
  <c r="V378" i="2"/>
  <c r="U378" i="2" s="1"/>
  <c r="V379" i="2"/>
  <c r="U379" i="2" s="1"/>
  <c r="V380" i="2"/>
  <c r="U380" i="2" s="1"/>
  <c r="V381" i="2"/>
  <c r="U381" i="2" s="1"/>
  <c r="V382" i="2"/>
  <c r="U382" i="2" s="1"/>
  <c r="V383" i="2"/>
  <c r="U383" i="2" s="1"/>
  <c r="V384" i="2"/>
  <c r="U384" i="2" s="1"/>
  <c r="V385" i="2"/>
  <c r="U385" i="2" s="1"/>
  <c r="V386" i="2"/>
  <c r="U386" i="2" s="1"/>
  <c r="V387" i="2"/>
  <c r="U387" i="2" s="1"/>
  <c r="V388" i="2"/>
  <c r="U388" i="2" s="1"/>
  <c r="V389" i="2"/>
  <c r="U389" i="2" s="1"/>
  <c r="V390" i="2"/>
  <c r="U390" i="2" s="1"/>
  <c r="V391" i="2"/>
  <c r="U391" i="2" s="1"/>
  <c r="V392" i="2"/>
  <c r="U392" i="2" s="1"/>
  <c r="V393" i="2"/>
  <c r="U393" i="2" s="1"/>
  <c r="V394" i="2"/>
  <c r="U394" i="2" s="1"/>
  <c r="V395" i="2"/>
  <c r="U395" i="2" s="1"/>
  <c r="V396" i="2"/>
  <c r="V397" i="2"/>
  <c r="U397" i="2" s="1"/>
  <c r="V398" i="2"/>
  <c r="U398" i="2" s="1"/>
  <c r="V399" i="2"/>
  <c r="U399" i="2" s="1"/>
  <c r="V400" i="2"/>
  <c r="U400" i="2" s="1"/>
  <c r="V401" i="2"/>
  <c r="U401" i="2" s="1"/>
  <c r="V402" i="2"/>
  <c r="U402" i="2" s="1"/>
  <c r="V403" i="2"/>
  <c r="U403" i="2" s="1"/>
  <c r="V404" i="2"/>
  <c r="U404" i="2" s="1"/>
  <c r="V405" i="2"/>
  <c r="U405" i="2" s="1"/>
  <c r="V406" i="2"/>
  <c r="U406" i="2" s="1"/>
  <c r="V407" i="2"/>
  <c r="U407" i="2" s="1"/>
  <c r="V408" i="2"/>
  <c r="U408" i="2" s="1"/>
  <c r="V409" i="2"/>
  <c r="U409" i="2" s="1"/>
  <c r="V410" i="2"/>
  <c r="U410" i="2" s="1"/>
  <c r="V411" i="2"/>
  <c r="U411" i="2" s="1"/>
  <c r="V412" i="2"/>
  <c r="U412" i="2" s="1"/>
  <c r="V413" i="2"/>
  <c r="U413" i="2" s="1"/>
  <c r="V414" i="2"/>
  <c r="U414" i="2" s="1"/>
  <c r="V415" i="2"/>
  <c r="U415" i="2" s="1"/>
  <c r="V416" i="2"/>
  <c r="U416" i="2" s="1"/>
  <c r="V417" i="2"/>
  <c r="U417" i="2" s="1"/>
  <c r="V418" i="2"/>
  <c r="U418" i="2" s="1"/>
  <c r="V419" i="2"/>
  <c r="U419" i="2" s="1"/>
  <c r="V420" i="2"/>
  <c r="U420" i="2" s="1"/>
  <c r="V421" i="2"/>
  <c r="U421" i="2" s="1"/>
  <c r="V422" i="2"/>
  <c r="U422" i="2" s="1"/>
  <c r="V423" i="2"/>
  <c r="U423" i="2" s="1"/>
  <c r="V424" i="2"/>
  <c r="U424" i="2" s="1"/>
  <c r="V425" i="2"/>
  <c r="U425" i="2" s="1"/>
  <c r="V426" i="2"/>
  <c r="U426" i="2" s="1"/>
  <c r="V427" i="2"/>
  <c r="U427" i="2" s="1"/>
  <c r="V428" i="2"/>
  <c r="V429" i="2"/>
  <c r="U429" i="2" s="1"/>
  <c r="V430" i="2"/>
  <c r="U430" i="2" s="1"/>
  <c r="V431" i="2"/>
  <c r="U431" i="2" s="1"/>
  <c r="V432" i="2"/>
  <c r="U432" i="2" s="1"/>
  <c r="V433" i="2"/>
  <c r="U433" i="2" s="1"/>
  <c r="V434" i="2"/>
  <c r="U434" i="2" s="1"/>
  <c r="V435" i="2"/>
  <c r="U435" i="2" s="1"/>
  <c r="V436" i="2"/>
  <c r="U436" i="2" s="1"/>
  <c r="V437" i="2"/>
  <c r="U437" i="2" s="1"/>
  <c r="V438" i="2"/>
  <c r="U438" i="2" s="1"/>
  <c r="V439" i="2"/>
  <c r="U439" i="2" s="1"/>
  <c r="V440" i="2"/>
  <c r="V441" i="2"/>
  <c r="U441" i="2" s="1"/>
  <c r="V442" i="2"/>
  <c r="U442" i="2" s="1"/>
  <c r="V443" i="2"/>
  <c r="U443" i="2" s="1"/>
  <c r="V444" i="2"/>
  <c r="U444" i="2" s="1"/>
  <c r="V445" i="2"/>
  <c r="U445" i="2" s="1"/>
  <c r="V446" i="2"/>
  <c r="U446" i="2" s="1"/>
  <c r="V447" i="2"/>
  <c r="U447" i="2" s="1"/>
  <c r="V448" i="2"/>
  <c r="U448" i="2" s="1"/>
  <c r="V449" i="2"/>
  <c r="U449" i="2" s="1"/>
  <c r="V450" i="2"/>
  <c r="U450" i="2" s="1"/>
  <c r="V451" i="2"/>
  <c r="U451" i="2" s="1"/>
  <c r="V452" i="2"/>
  <c r="U452" i="2" s="1"/>
  <c r="V453" i="2"/>
  <c r="U453" i="2" s="1"/>
  <c r="V454" i="2"/>
  <c r="U454" i="2" s="1"/>
  <c r="V455" i="2"/>
  <c r="U455" i="2" s="1"/>
  <c r="V456" i="2"/>
  <c r="U456" i="2" s="1"/>
  <c r="V457" i="2"/>
  <c r="U457" i="2" s="1"/>
  <c r="V458" i="2"/>
  <c r="U458" i="2" s="1"/>
  <c r="V459" i="2"/>
  <c r="U459" i="2" s="1"/>
  <c r="V460" i="2"/>
  <c r="V461" i="2"/>
  <c r="U461" i="2" s="1"/>
  <c r="V462" i="2"/>
  <c r="U462" i="2" s="1"/>
  <c r="V463" i="2"/>
  <c r="U463" i="2" s="1"/>
  <c r="V464" i="2"/>
  <c r="U464" i="2" s="1"/>
  <c r="V465" i="2"/>
  <c r="U465" i="2" s="1"/>
  <c r="V466" i="2"/>
  <c r="U466" i="2" s="1"/>
  <c r="V467" i="2"/>
  <c r="U467" i="2" s="1"/>
  <c r="V468" i="2"/>
  <c r="U468" i="2" s="1"/>
  <c r="V469" i="2"/>
  <c r="U469" i="2" s="1"/>
  <c r="V470" i="2"/>
  <c r="U470" i="2" s="1"/>
  <c r="V471" i="2"/>
  <c r="U471" i="2" s="1"/>
  <c r="V472" i="2"/>
  <c r="V473" i="2"/>
  <c r="U473" i="2" s="1"/>
  <c r="V474" i="2"/>
  <c r="U474" i="2" s="1"/>
  <c r="V475" i="2"/>
  <c r="U475" i="2" s="1"/>
  <c r="V476" i="2"/>
  <c r="U476" i="2" s="1"/>
  <c r="V477" i="2"/>
  <c r="U477" i="2" s="1"/>
  <c r="V478" i="2"/>
  <c r="U478" i="2" s="1"/>
  <c r="V479" i="2"/>
  <c r="U479" i="2" s="1"/>
  <c r="V480" i="2"/>
  <c r="U480" i="2" s="1"/>
  <c r="V481" i="2"/>
  <c r="U481" i="2" s="1"/>
  <c r="V482" i="2"/>
  <c r="U482" i="2" s="1"/>
  <c r="V483" i="2"/>
  <c r="U483" i="2" s="1"/>
  <c r="V484" i="2"/>
  <c r="U484" i="2" s="1"/>
  <c r="V485" i="2"/>
  <c r="U485" i="2" s="1"/>
  <c r="V486" i="2"/>
  <c r="U486" i="2" s="1"/>
  <c r="V487" i="2"/>
  <c r="U487" i="2" s="1"/>
  <c r="V488" i="2"/>
  <c r="U488" i="2" s="1"/>
  <c r="V489" i="2"/>
  <c r="U489" i="2" s="1"/>
  <c r="V490" i="2"/>
  <c r="U490" i="2" s="1"/>
  <c r="V491" i="2"/>
  <c r="U491" i="2" s="1"/>
  <c r="V492" i="2"/>
  <c r="V493" i="2"/>
  <c r="U493" i="2" s="1"/>
  <c r="V494" i="2"/>
  <c r="U494" i="2" s="1"/>
  <c r="V495" i="2"/>
  <c r="U495" i="2" s="1"/>
  <c r="V496" i="2"/>
  <c r="U496" i="2" s="1"/>
  <c r="V497" i="2"/>
  <c r="U497" i="2" s="1"/>
  <c r="V498" i="2"/>
  <c r="U498" i="2" s="1"/>
  <c r="V499" i="2"/>
  <c r="U499" i="2" s="1"/>
  <c r="V500" i="2"/>
  <c r="U500" i="2" s="1"/>
  <c r="V501" i="2"/>
  <c r="U501" i="2" s="1"/>
  <c r="V502" i="2"/>
  <c r="U502" i="2" s="1"/>
  <c r="V503" i="2"/>
  <c r="U503" i="2" s="1"/>
  <c r="V504" i="2"/>
  <c r="U504" i="2" s="1"/>
  <c r="V505" i="2"/>
  <c r="U505" i="2" s="1"/>
  <c r="V506" i="2"/>
  <c r="U506" i="2" s="1"/>
  <c r="V507" i="2"/>
  <c r="U507" i="2" s="1"/>
  <c r="V508" i="2"/>
  <c r="U508" i="2" s="1"/>
  <c r="V509" i="2"/>
  <c r="U509" i="2" s="1"/>
  <c r="V510" i="2"/>
  <c r="U510" i="2" s="1"/>
  <c r="V511" i="2"/>
  <c r="U511" i="2" s="1"/>
  <c r="V512" i="2"/>
  <c r="V513" i="2"/>
  <c r="U513" i="2" s="1"/>
  <c r="V514" i="2"/>
  <c r="U514" i="2" s="1"/>
  <c r="V515" i="2"/>
  <c r="U515" i="2" s="1"/>
  <c r="V516" i="2"/>
  <c r="U516" i="2" s="1"/>
  <c r="V517" i="2"/>
  <c r="U517" i="2" s="1"/>
  <c r="V518" i="2"/>
  <c r="U518" i="2" s="1"/>
  <c r="V519" i="2"/>
  <c r="U519" i="2" s="1"/>
  <c r="V520" i="2"/>
  <c r="U520" i="2" s="1"/>
  <c r="V521" i="2"/>
  <c r="U521" i="2" s="1"/>
  <c r="V522" i="2"/>
  <c r="U522" i="2" s="1"/>
  <c r="V523" i="2"/>
  <c r="U523" i="2" s="1"/>
  <c r="V524" i="2"/>
  <c r="V525" i="2"/>
  <c r="U525" i="2" s="1"/>
  <c r="V526" i="2"/>
  <c r="U526" i="2" s="1"/>
  <c r="V527" i="2"/>
  <c r="U527" i="2" s="1"/>
  <c r="V528" i="2"/>
  <c r="U528" i="2" s="1"/>
  <c r="V529" i="2"/>
  <c r="U529" i="2" s="1"/>
  <c r="V530" i="2"/>
  <c r="U530" i="2" s="1"/>
  <c r="V531" i="2"/>
  <c r="U531" i="2" s="1"/>
  <c r="V532" i="2"/>
  <c r="U532" i="2" s="1"/>
  <c r="V533" i="2"/>
  <c r="U533" i="2" s="1"/>
  <c r="V534" i="2"/>
  <c r="U534" i="2" s="1"/>
  <c r="V535" i="2"/>
  <c r="U535" i="2" s="1"/>
  <c r="V536" i="2"/>
  <c r="U536" i="2" s="1"/>
  <c r="V537" i="2"/>
  <c r="U537" i="2" s="1"/>
  <c r="V538" i="2"/>
  <c r="U538" i="2" s="1"/>
  <c r="V539" i="2"/>
  <c r="U539" i="2" s="1"/>
  <c r="V540" i="2"/>
  <c r="U540" i="2" s="1"/>
  <c r="V541" i="2"/>
  <c r="U541" i="2" s="1"/>
  <c r="V542" i="2"/>
  <c r="U542" i="2" s="1"/>
  <c r="V543" i="2"/>
  <c r="U543" i="2" s="1"/>
  <c r="V544" i="2"/>
  <c r="U544" i="2" s="1"/>
  <c r="V545" i="2"/>
  <c r="U545" i="2" s="1"/>
  <c r="V546" i="2"/>
  <c r="U546" i="2" s="1"/>
  <c r="V547" i="2"/>
  <c r="U547" i="2" s="1"/>
  <c r="V548" i="2"/>
  <c r="U548" i="2" s="1"/>
  <c r="V549" i="2"/>
  <c r="U549" i="2" s="1"/>
  <c r="V550" i="2"/>
  <c r="U550" i="2" s="1"/>
  <c r="V551" i="2"/>
  <c r="U551" i="2" s="1"/>
  <c r="V552" i="2"/>
  <c r="U552" i="2" s="1"/>
  <c r="V553" i="2"/>
  <c r="U553" i="2" s="1"/>
  <c r="V554" i="2"/>
  <c r="U554" i="2" s="1"/>
  <c r="V555" i="2"/>
  <c r="U555" i="2" s="1"/>
  <c r="V556" i="2"/>
  <c r="V557" i="2"/>
  <c r="U557" i="2" s="1"/>
  <c r="V558" i="2"/>
  <c r="U558" i="2" s="1"/>
  <c r="V559" i="2"/>
  <c r="U559" i="2" s="1"/>
  <c r="V560" i="2"/>
  <c r="U560" i="2" s="1"/>
  <c r="V561" i="2"/>
  <c r="U561" i="2" s="1"/>
  <c r="V562" i="2"/>
  <c r="U562" i="2" s="1"/>
  <c r="V563" i="2"/>
  <c r="U563" i="2" s="1"/>
  <c r="V564" i="2"/>
  <c r="U564" i="2" s="1"/>
  <c r="V565" i="2"/>
  <c r="U565" i="2" s="1"/>
  <c r="V566" i="2"/>
  <c r="U566" i="2" s="1"/>
  <c r="V567" i="2"/>
  <c r="U567" i="2" s="1"/>
  <c r="V568" i="2"/>
  <c r="U568" i="2" s="1"/>
  <c r="V569" i="2"/>
  <c r="U569" i="2" s="1"/>
  <c r="V570" i="2"/>
  <c r="U570" i="2" s="1"/>
  <c r="V571" i="2"/>
  <c r="U571" i="2" s="1"/>
  <c r="V572" i="2"/>
  <c r="U572" i="2" s="1"/>
  <c r="V573" i="2"/>
  <c r="U573" i="2" s="1"/>
  <c r="V574" i="2"/>
  <c r="U574" i="2" s="1"/>
  <c r="V575" i="2"/>
  <c r="U575" i="2" s="1"/>
  <c r="V576" i="2"/>
  <c r="U576" i="2" s="1"/>
  <c r="V577" i="2"/>
  <c r="U577" i="2" s="1"/>
  <c r="V578" i="2"/>
  <c r="U578" i="2" s="1"/>
  <c r="V582" i="2"/>
  <c r="U582" i="2" s="1"/>
  <c r="V583" i="2"/>
  <c r="U583" i="2" s="1"/>
  <c r="V584" i="2"/>
  <c r="U584" i="2" s="1"/>
  <c r="V585" i="2"/>
  <c r="U585" i="2" s="1"/>
  <c r="V586" i="2"/>
  <c r="U586" i="2" s="1"/>
  <c r="V587" i="2"/>
  <c r="U587" i="2" s="1"/>
  <c r="V588" i="2"/>
  <c r="U588" i="2" s="1"/>
  <c r="V589" i="2"/>
  <c r="U589" i="2" s="1"/>
  <c r="V590" i="2"/>
  <c r="U590" i="2" s="1"/>
  <c r="V591" i="2"/>
  <c r="V592" i="2"/>
  <c r="U592" i="2" s="1"/>
  <c r="V593" i="2"/>
  <c r="U593" i="2" s="1"/>
  <c r="V594" i="2"/>
  <c r="U594" i="2" s="1"/>
  <c r="V595" i="2"/>
  <c r="U595" i="2" s="1"/>
  <c r="V596" i="2"/>
  <c r="U596" i="2" s="1"/>
  <c r="V597" i="2"/>
  <c r="U597" i="2" s="1"/>
  <c r="V598" i="2"/>
  <c r="U598" i="2" s="1"/>
  <c r="V599" i="2"/>
  <c r="U599" i="2" s="1"/>
  <c r="V600" i="2"/>
  <c r="U600" i="2" s="1"/>
  <c r="V601" i="2"/>
  <c r="U601" i="2" s="1"/>
  <c r="V602" i="2"/>
  <c r="U602" i="2" s="1"/>
  <c r="V603" i="2"/>
  <c r="U603" i="2" s="1"/>
  <c r="V604" i="2"/>
  <c r="U604" i="2" s="1"/>
  <c r="V605" i="2"/>
  <c r="U605" i="2" s="1"/>
  <c r="V606" i="2"/>
  <c r="U606" i="2" s="1"/>
  <c r="V607" i="2"/>
  <c r="U607" i="2" s="1"/>
  <c r="V608" i="2"/>
  <c r="U608" i="2" s="1"/>
  <c r="V609" i="2"/>
  <c r="U609" i="2" s="1"/>
  <c r="V610" i="2"/>
  <c r="U610" i="2" s="1"/>
  <c r="V611" i="2"/>
  <c r="U611" i="2" s="1"/>
  <c r="V612" i="2"/>
  <c r="U612" i="2" s="1"/>
  <c r="V613" i="2"/>
  <c r="U613" i="2" s="1"/>
  <c r="V614" i="2"/>
  <c r="U614" i="2" s="1"/>
  <c r="V615" i="2"/>
  <c r="U615" i="2" s="1"/>
  <c r="V616" i="2"/>
  <c r="U616" i="2" s="1"/>
  <c r="V617" i="2"/>
  <c r="U617" i="2" s="1"/>
  <c r="V618" i="2"/>
  <c r="U618" i="2" s="1"/>
  <c r="V619" i="2"/>
  <c r="U619" i="2" s="1"/>
  <c r="V620" i="2"/>
  <c r="U620" i="2" s="1"/>
  <c r="V621" i="2"/>
  <c r="U621" i="2" s="1"/>
  <c r="V622" i="2"/>
  <c r="U622" i="2" s="1"/>
  <c r="V623" i="2"/>
  <c r="U623" i="2" s="1"/>
  <c r="V624" i="2"/>
  <c r="U624" i="2" s="1"/>
  <c r="V625" i="2"/>
  <c r="U625" i="2" s="1"/>
  <c r="V626" i="2"/>
  <c r="U626" i="2" s="1"/>
  <c r="V627" i="2"/>
  <c r="U627" i="2" s="1"/>
  <c r="V628" i="2"/>
  <c r="U628" i="2" s="1"/>
  <c r="V629" i="2"/>
  <c r="U629" i="2" s="1"/>
  <c r="V630" i="2"/>
  <c r="U630" i="2" s="1"/>
  <c r="V631" i="2"/>
  <c r="U631" i="2" s="1"/>
  <c r="V632" i="2"/>
  <c r="U632" i="2" s="1"/>
  <c r="V633" i="2"/>
  <c r="U633" i="2" s="1"/>
  <c r="V634" i="2"/>
  <c r="U634" i="2" s="1"/>
  <c r="V635" i="2"/>
  <c r="U635" i="2" s="1"/>
  <c r="V636" i="2"/>
  <c r="U636" i="2" s="1"/>
  <c r="V637" i="2"/>
  <c r="U637" i="2" s="1"/>
  <c r="V638" i="2"/>
  <c r="U638" i="2" s="1"/>
  <c r="V639" i="2"/>
  <c r="U639" i="2" s="1"/>
  <c r="V640" i="2"/>
  <c r="U640" i="2" s="1"/>
  <c r="V641" i="2"/>
  <c r="U641" i="2" s="1"/>
  <c r="V642" i="2"/>
  <c r="U642" i="2" s="1"/>
  <c r="V643" i="2"/>
  <c r="U643" i="2" s="1"/>
  <c r="V644" i="2"/>
  <c r="U644" i="2" s="1"/>
  <c r="V645" i="2"/>
  <c r="U645" i="2" s="1"/>
  <c r="V646" i="2"/>
  <c r="U646" i="2" s="1"/>
  <c r="V647" i="2"/>
  <c r="U647" i="2" s="1"/>
  <c r="V648" i="2"/>
  <c r="U648" i="2" s="1"/>
  <c r="V649" i="2"/>
  <c r="U649" i="2" s="1"/>
  <c r="V650" i="2"/>
  <c r="U650" i="2" s="1"/>
  <c r="V651" i="2"/>
  <c r="U651" i="2" s="1"/>
  <c r="V652" i="2"/>
  <c r="U652" i="2" s="1"/>
  <c r="V653" i="2"/>
  <c r="U653" i="2" s="1"/>
  <c r="V654" i="2"/>
  <c r="U654" i="2" s="1"/>
  <c r="V655" i="2"/>
  <c r="V656" i="2"/>
  <c r="U656" i="2" s="1"/>
  <c r="V657" i="2"/>
  <c r="U657" i="2" s="1"/>
  <c r="V658" i="2"/>
  <c r="U658" i="2" s="1"/>
  <c r="V659" i="2"/>
  <c r="U659" i="2" s="1"/>
  <c r="V660" i="2"/>
  <c r="U660" i="2" s="1"/>
  <c r="V661" i="2"/>
  <c r="U661" i="2" s="1"/>
  <c r="V662" i="2"/>
  <c r="U662" i="2" s="1"/>
  <c r="V663" i="2"/>
  <c r="U663" i="2" s="1"/>
  <c r="V664" i="2"/>
  <c r="U664" i="2" s="1"/>
  <c r="V665" i="2"/>
  <c r="U665" i="2" s="1"/>
  <c r="V666" i="2"/>
  <c r="U666" i="2" s="1"/>
  <c r="V667" i="2"/>
  <c r="U667" i="2" s="1"/>
  <c r="V668" i="2"/>
  <c r="U668" i="2" s="1"/>
  <c r="V669" i="2"/>
  <c r="U669" i="2" s="1"/>
  <c r="V670" i="2"/>
  <c r="U670" i="2" s="1"/>
  <c r="V671" i="2"/>
  <c r="U671" i="2" s="1"/>
  <c r="V672" i="2"/>
  <c r="U672" i="2" s="1"/>
  <c r="V673" i="2"/>
  <c r="U673" i="2" s="1"/>
  <c r="V674" i="2"/>
  <c r="U674" i="2" s="1"/>
  <c r="V675" i="2"/>
  <c r="U675" i="2" s="1"/>
  <c r="V676" i="2"/>
  <c r="U676" i="2" s="1"/>
  <c r="V677" i="2"/>
  <c r="U677" i="2" s="1"/>
  <c r="V678" i="2"/>
  <c r="U678" i="2" s="1"/>
  <c r="V679" i="2"/>
  <c r="U679" i="2" s="1"/>
  <c r="V680" i="2"/>
  <c r="U680" i="2" s="1"/>
  <c r="V681" i="2"/>
  <c r="U681" i="2" s="1"/>
  <c r="V682" i="2"/>
  <c r="U682" i="2" s="1"/>
  <c r="V683" i="2"/>
  <c r="U683" i="2" s="1"/>
  <c r="V684" i="2"/>
  <c r="U684" i="2" s="1"/>
  <c r="V685" i="2"/>
  <c r="U685" i="2" s="1"/>
  <c r="V686" i="2"/>
  <c r="U686" i="2" s="1"/>
  <c r="V687" i="2"/>
  <c r="V688" i="2"/>
  <c r="U688" i="2" s="1"/>
  <c r="V689" i="2"/>
  <c r="U689" i="2" s="1"/>
  <c r="V690" i="2"/>
  <c r="U690" i="2" s="1"/>
  <c r="V691" i="2"/>
  <c r="U691" i="2" s="1"/>
  <c r="V692" i="2"/>
  <c r="U692" i="2" s="1"/>
  <c r="V693" i="2"/>
  <c r="U693" i="2" s="1"/>
  <c r="V694" i="2"/>
  <c r="U694" i="2" s="1"/>
  <c r="V695" i="2"/>
  <c r="U695" i="2" s="1"/>
  <c r="V696" i="2"/>
  <c r="U696" i="2" s="1"/>
  <c r="V697" i="2"/>
  <c r="U697" i="2" s="1"/>
  <c r="V698" i="2"/>
  <c r="U698" i="2" s="1"/>
  <c r="V699" i="2"/>
  <c r="U699" i="2" s="1"/>
  <c r="V700" i="2"/>
  <c r="U700" i="2" s="1"/>
  <c r="V701" i="2"/>
  <c r="U701" i="2" s="1"/>
  <c r="V702" i="2"/>
  <c r="U702" i="2" s="1"/>
  <c r="V703" i="2"/>
  <c r="U703" i="2" s="1"/>
  <c r="V704" i="2"/>
  <c r="U704" i="2" s="1"/>
  <c r="V705" i="2"/>
  <c r="U705" i="2" s="1"/>
  <c r="V706" i="2"/>
  <c r="U706" i="2" s="1"/>
  <c r="V707" i="2"/>
  <c r="U707" i="2" s="1"/>
  <c r="V708" i="2"/>
  <c r="U708" i="2" s="1"/>
  <c r="V709" i="2"/>
  <c r="U709" i="2" s="1"/>
  <c r="V710" i="2"/>
  <c r="U710" i="2" s="1"/>
  <c r="V711" i="2"/>
  <c r="U711" i="2" s="1"/>
  <c r="V712" i="2"/>
  <c r="U712" i="2" s="1"/>
  <c r="V713" i="2"/>
  <c r="U713" i="2" s="1"/>
  <c r="V714" i="2"/>
  <c r="U714" i="2" s="1"/>
  <c r="V715" i="2"/>
  <c r="U715" i="2" s="1"/>
  <c r="V716" i="2"/>
  <c r="U716" i="2" s="1"/>
  <c r="V717" i="2"/>
  <c r="U717" i="2" s="1"/>
  <c r="V718" i="2"/>
  <c r="U718" i="2" s="1"/>
  <c r="V719" i="2"/>
  <c r="V720" i="2"/>
  <c r="U720" i="2" s="1"/>
  <c r="V721" i="2"/>
  <c r="U721" i="2" s="1"/>
  <c r="V722" i="2"/>
  <c r="U722" i="2" s="1"/>
  <c r="V723" i="2"/>
  <c r="U723" i="2" s="1"/>
  <c r="V724" i="2"/>
  <c r="U724" i="2" s="1"/>
  <c r="V725" i="2"/>
  <c r="U725" i="2" s="1"/>
  <c r="V726" i="2"/>
  <c r="U726" i="2" s="1"/>
  <c r="V727" i="2"/>
  <c r="U727" i="2" s="1"/>
  <c r="V728" i="2"/>
  <c r="U728" i="2" s="1"/>
  <c r="V729" i="2"/>
  <c r="U729" i="2" s="1"/>
  <c r="V730" i="2"/>
  <c r="U730" i="2" s="1"/>
  <c r="V731" i="2"/>
  <c r="U731" i="2" s="1"/>
  <c r="V732" i="2"/>
  <c r="U732" i="2" s="1"/>
  <c r="V733" i="2"/>
  <c r="U733" i="2" s="1"/>
  <c r="V734" i="2"/>
  <c r="U734" i="2" s="1"/>
  <c r="V735" i="2"/>
  <c r="U735" i="2" s="1"/>
  <c r="V736" i="2"/>
  <c r="U736" i="2" s="1"/>
  <c r="V737" i="2"/>
  <c r="U737" i="2" s="1"/>
  <c r="V738" i="2"/>
  <c r="U738" i="2" s="1"/>
  <c r="V739" i="2"/>
  <c r="U739" i="2" s="1"/>
  <c r="V740" i="2"/>
  <c r="U740" i="2" s="1"/>
  <c r="V741" i="2"/>
  <c r="U741" i="2" s="1"/>
  <c r="V742" i="2"/>
  <c r="U742" i="2" s="1"/>
  <c r="V743" i="2"/>
  <c r="U743" i="2" s="1"/>
  <c r="V744" i="2"/>
  <c r="U744" i="2" s="1"/>
  <c r="V745" i="2"/>
  <c r="U745" i="2" s="1"/>
  <c r="V746" i="2"/>
  <c r="U746" i="2" s="1"/>
  <c r="U376" i="2"/>
  <c r="U396" i="2"/>
  <c r="U428" i="2"/>
  <c r="U440" i="2"/>
  <c r="U460" i="2"/>
  <c r="U472" i="2"/>
  <c r="U492" i="2"/>
  <c r="U512" i="2"/>
  <c r="U524" i="2"/>
  <c r="U556" i="2"/>
  <c r="U591" i="2"/>
  <c r="U655" i="2"/>
  <c r="U687" i="2"/>
  <c r="U719" i="2"/>
  <c r="L14" i="8" l="1"/>
  <c r="K12" i="8"/>
  <c r="K13" i="8" s="1"/>
  <c r="W211" i="2"/>
  <c r="AV211" i="2"/>
  <c r="Q2" i="2"/>
  <c r="L13" i="8"/>
  <c r="L17" i="8"/>
  <c r="L16" i="8"/>
  <c r="AK6" i="2"/>
  <c r="AJ6" i="2"/>
  <c r="AE2" i="2"/>
  <c r="BI2" i="2"/>
  <c r="J2" i="2"/>
  <c r="S2" i="2"/>
  <c r="R2" i="2"/>
  <c r="BE6" i="2"/>
  <c r="BF6" i="2"/>
  <c r="BG6" i="2"/>
  <c r="N6" i="2" s="1"/>
  <c r="BI6" i="2"/>
  <c r="BJ6" i="2"/>
  <c r="BK6" i="2"/>
  <c r="O6" i="2" s="1"/>
  <c r="BO6" i="2"/>
  <c r="P6" i="2" s="1"/>
  <c r="BM6" i="2"/>
  <c r="BN6" i="2"/>
  <c r="AI6" i="2"/>
  <c r="AH6" i="2"/>
  <c r="AZ6" i="2"/>
  <c r="BA6" i="2"/>
  <c r="BB6" i="2"/>
  <c r="AR6" i="2"/>
  <c r="AS6" i="2"/>
  <c r="AQ6" i="2"/>
  <c r="AV745" i="2"/>
  <c r="AX745" i="2" s="1"/>
  <c r="AY745" i="2" s="1"/>
  <c r="AM745" i="2"/>
  <c r="AO745" i="2" s="1"/>
  <c r="AP745" i="2" s="1"/>
  <c r="AD745" i="2"/>
  <c r="AF745" i="2" s="1"/>
  <c r="AG745" i="2" s="1"/>
  <c r="AV733" i="2"/>
  <c r="AX733" i="2" s="1"/>
  <c r="AY733" i="2" s="1"/>
  <c r="AM733" i="2"/>
  <c r="AO733" i="2" s="1"/>
  <c r="AP733" i="2" s="1"/>
  <c r="AD733" i="2"/>
  <c r="AF733" i="2" s="1"/>
  <c r="AG733" i="2" s="1"/>
  <c r="AV721" i="2"/>
  <c r="AX721" i="2" s="1"/>
  <c r="AY721" i="2" s="1"/>
  <c r="AM721" i="2"/>
  <c r="AO721" i="2" s="1"/>
  <c r="AP721" i="2" s="1"/>
  <c r="AD721" i="2"/>
  <c r="AF721" i="2" s="1"/>
  <c r="AG721" i="2" s="1"/>
  <c r="AV709" i="2"/>
  <c r="AX709" i="2" s="1"/>
  <c r="AY709" i="2" s="1"/>
  <c r="AM709" i="2"/>
  <c r="AO709" i="2" s="1"/>
  <c r="AP709" i="2" s="1"/>
  <c r="AD709" i="2"/>
  <c r="AF709" i="2" s="1"/>
  <c r="AG709" i="2" s="1"/>
  <c r="AV697" i="2"/>
  <c r="AX697" i="2" s="1"/>
  <c r="AY697" i="2" s="1"/>
  <c r="AM697" i="2"/>
  <c r="AO697" i="2" s="1"/>
  <c r="AP697" i="2" s="1"/>
  <c r="AD697" i="2"/>
  <c r="AF697" i="2" s="1"/>
  <c r="AG697" i="2" s="1"/>
  <c r="AV685" i="2"/>
  <c r="AX685" i="2" s="1"/>
  <c r="AY685" i="2" s="1"/>
  <c r="AM685" i="2"/>
  <c r="AO685" i="2" s="1"/>
  <c r="AP685" i="2" s="1"/>
  <c r="AD685" i="2"/>
  <c r="AF685" i="2" s="1"/>
  <c r="AG685" i="2" s="1"/>
  <c r="AV673" i="2"/>
  <c r="AX673" i="2" s="1"/>
  <c r="AY673" i="2" s="1"/>
  <c r="AM673" i="2"/>
  <c r="AO673" i="2" s="1"/>
  <c r="AP673" i="2" s="1"/>
  <c r="AD673" i="2"/>
  <c r="AF673" i="2" s="1"/>
  <c r="AG673" i="2" s="1"/>
  <c r="AV661" i="2"/>
  <c r="AX661" i="2" s="1"/>
  <c r="AY661" i="2" s="1"/>
  <c r="AM661" i="2"/>
  <c r="AO661" i="2" s="1"/>
  <c r="AP661" i="2" s="1"/>
  <c r="AD661" i="2"/>
  <c r="AF661" i="2" s="1"/>
  <c r="AG661" i="2" s="1"/>
  <c r="AV649" i="2"/>
  <c r="AX649" i="2" s="1"/>
  <c r="AY649" i="2" s="1"/>
  <c r="AM649" i="2"/>
  <c r="AO649" i="2" s="1"/>
  <c r="AP649" i="2" s="1"/>
  <c r="AD649" i="2"/>
  <c r="AF649" i="2" s="1"/>
  <c r="AG649" i="2" s="1"/>
  <c r="AV641" i="2"/>
  <c r="AX641" i="2" s="1"/>
  <c r="AY641" i="2" s="1"/>
  <c r="AM641" i="2"/>
  <c r="AO641" i="2" s="1"/>
  <c r="AP641" i="2" s="1"/>
  <c r="AD641" i="2"/>
  <c r="AF641" i="2" s="1"/>
  <c r="AG641" i="2" s="1"/>
  <c r="AV629" i="2"/>
  <c r="AX629" i="2" s="1"/>
  <c r="AY629" i="2" s="1"/>
  <c r="AM629" i="2"/>
  <c r="AO629" i="2" s="1"/>
  <c r="AP629" i="2" s="1"/>
  <c r="AD629" i="2"/>
  <c r="AF629" i="2" s="1"/>
  <c r="AG629" i="2" s="1"/>
  <c r="AV621" i="2"/>
  <c r="AX621" i="2" s="1"/>
  <c r="AY621" i="2" s="1"/>
  <c r="AM621" i="2"/>
  <c r="AO621" i="2" s="1"/>
  <c r="AP621" i="2" s="1"/>
  <c r="AD621" i="2"/>
  <c r="AF621" i="2" s="1"/>
  <c r="AG621" i="2" s="1"/>
  <c r="AV605" i="2"/>
  <c r="AX605" i="2" s="1"/>
  <c r="AY605" i="2" s="1"/>
  <c r="AM605" i="2"/>
  <c r="AO605" i="2" s="1"/>
  <c r="AP605" i="2" s="1"/>
  <c r="AD605" i="2"/>
  <c r="AF605" i="2" s="1"/>
  <c r="AG605" i="2" s="1"/>
  <c r="AV593" i="2"/>
  <c r="AX593" i="2" s="1"/>
  <c r="AY593" i="2" s="1"/>
  <c r="AM593" i="2"/>
  <c r="AO593" i="2" s="1"/>
  <c r="AP593" i="2" s="1"/>
  <c r="AD593" i="2"/>
  <c r="AF593" i="2" s="1"/>
  <c r="AG593" i="2" s="1"/>
  <c r="AV578" i="2"/>
  <c r="AX578" i="2" s="1"/>
  <c r="AY578" i="2" s="1"/>
  <c r="AM578" i="2"/>
  <c r="AO578" i="2" s="1"/>
  <c r="AP578" i="2" s="1"/>
  <c r="AD578" i="2"/>
  <c r="AF578" i="2" s="1"/>
  <c r="AG578" i="2" s="1"/>
  <c r="AV566" i="2"/>
  <c r="AX566" i="2" s="1"/>
  <c r="AY566" i="2" s="1"/>
  <c r="AM566" i="2"/>
  <c r="AO566" i="2" s="1"/>
  <c r="AP566" i="2" s="1"/>
  <c r="AD566" i="2"/>
  <c r="AF566" i="2" s="1"/>
  <c r="AG566" i="2" s="1"/>
  <c r="AV554" i="2"/>
  <c r="AX554" i="2" s="1"/>
  <c r="AY554" i="2" s="1"/>
  <c r="AM554" i="2"/>
  <c r="AO554" i="2" s="1"/>
  <c r="AP554" i="2" s="1"/>
  <c r="AD554" i="2"/>
  <c r="AF554" i="2" s="1"/>
  <c r="AG554" i="2" s="1"/>
  <c r="AV542" i="2"/>
  <c r="AX542" i="2" s="1"/>
  <c r="AY542" i="2" s="1"/>
  <c r="AM542" i="2"/>
  <c r="AO542" i="2" s="1"/>
  <c r="AP542" i="2" s="1"/>
  <c r="AD542" i="2"/>
  <c r="AF542" i="2" s="1"/>
  <c r="AG542" i="2" s="1"/>
  <c r="AV530" i="2"/>
  <c r="AX530" i="2" s="1"/>
  <c r="AY530" i="2" s="1"/>
  <c r="AM530" i="2"/>
  <c r="AO530" i="2" s="1"/>
  <c r="AP530" i="2" s="1"/>
  <c r="AD530" i="2"/>
  <c r="AF530" i="2" s="1"/>
  <c r="AG530" i="2" s="1"/>
  <c r="AV518" i="2"/>
  <c r="AX518" i="2" s="1"/>
  <c r="AY518" i="2" s="1"/>
  <c r="AM518" i="2"/>
  <c r="AO518" i="2" s="1"/>
  <c r="AP518" i="2" s="1"/>
  <c r="AD518" i="2"/>
  <c r="AF518" i="2" s="1"/>
  <c r="AG518" i="2" s="1"/>
  <c r="AV506" i="2"/>
  <c r="AX506" i="2" s="1"/>
  <c r="AY506" i="2" s="1"/>
  <c r="AM506" i="2"/>
  <c r="AO506" i="2" s="1"/>
  <c r="AP506" i="2" s="1"/>
  <c r="AD506" i="2"/>
  <c r="AF506" i="2" s="1"/>
  <c r="AG506" i="2" s="1"/>
  <c r="AV498" i="2"/>
  <c r="AX498" i="2" s="1"/>
  <c r="AY498" i="2" s="1"/>
  <c r="AM498" i="2"/>
  <c r="AO498" i="2" s="1"/>
  <c r="AP498" i="2" s="1"/>
  <c r="AD498" i="2"/>
  <c r="AF498" i="2" s="1"/>
  <c r="AG498" i="2" s="1"/>
  <c r="AV486" i="2"/>
  <c r="AX486" i="2" s="1"/>
  <c r="AY486" i="2" s="1"/>
  <c r="AM486" i="2"/>
  <c r="AO486" i="2" s="1"/>
  <c r="AP486" i="2" s="1"/>
  <c r="AD486" i="2"/>
  <c r="AF486" i="2" s="1"/>
  <c r="AG486" i="2" s="1"/>
  <c r="AV474" i="2"/>
  <c r="AX474" i="2" s="1"/>
  <c r="AY474" i="2" s="1"/>
  <c r="AM474" i="2"/>
  <c r="AO474" i="2" s="1"/>
  <c r="AP474" i="2" s="1"/>
  <c r="AD474" i="2"/>
  <c r="AF474" i="2" s="1"/>
  <c r="AG474" i="2" s="1"/>
  <c r="AV462" i="2"/>
  <c r="AX462" i="2" s="1"/>
  <c r="AY462" i="2" s="1"/>
  <c r="AM462" i="2"/>
  <c r="AO462" i="2" s="1"/>
  <c r="AP462" i="2" s="1"/>
  <c r="AD462" i="2"/>
  <c r="AF462" i="2" s="1"/>
  <c r="AG462" i="2" s="1"/>
  <c r="AV450" i="2"/>
  <c r="AX450" i="2" s="1"/>
  <c r="AY450" i="2" s="1"/>
  <c r="AM450" i="2"/>
  <c r="AO450" i="2" s="1"/>
  <c r="AP450" i="2" s="1"/>
  <c r="AD450" i="2"/>
  <c r="AF450" i="2" s="1"/>
  <c r="AG450" i="2" s="1"/>
  <c r="AV438" i="2"/>
  <c r="AX438" i="2" s="1"/>
  <c r="AY438" i="2" s="1"/>
  <c r="AM438" i="2"/>
  <c r="AO438" i="2" s="1"/>
  <c r="AP438" i="2" s="1"/>
  <c r="AD438" i="2"/>
  <c r="AF438" i="2" s="1"/>
  <c r="AG438" i="2" s="1"/>
  <c r="AV430" i="2"/>
  <c r="AX430" i="2" s="1"/>
  <c r="AY430" i="2" s="1"/>
  <c r="AM430" i="2"/>
  <c r="AO430" i="2" s="1"/>
  <c r="AP430" i="2" s="1"/>
  <c r="AD430" i="2"/>
  <c r="AF430" i="2" s="1"/>
  <c r="AG430" i="2" s="1"/>
  <c r="AV418" i="2"/>
  <c r="AX418" i="2" s="1"/>
  <c r="AY418" i="2" s="1"/>
  <c r="AM418" i="2"/>
  <c r="AO418" i="2" s="1"/>
  <c r="AP418" i="2" s="1"/>
  <c r="AD418" i="2"/>
  <c r="AF418" i="2" s="1"/>
  <c r="AG418" i="2" s="1"/>
  <c r="AV406" i="2"/>
  <c r="AX406" i="2" s="1"/>
  <c r="AY406" i="2" s="1"/>
  <c r="AM406" i="2"/>
  <c r="AO406" i="2" s="1"/>
  <c r="AP406" i="2" s="1"/>
  <c r="AD406" i="2"/>
  <c r="AF406" i="2" s="1"/>
  <c r="AG406" i="2" s="1"/>
  <c r="AV398" i="2"/>
  <c r="AX398" i="2" s="1"/>
  <c r="AY398" i="2" s="1"/>
  <c r="AM398" i="2"/>
  <c r="AO398" i="2" s="1"/>
  <c r="AP398" i="2" s="1"/>
  <c r="AD398" i="2"/>
  <c r="AF398" i="2" s="1"/>
  <c r="AG398" i="2" s="1"/>
  <c r="AV390" i="2"/>
  <c r="AX390" i="2" s="1"/>
  <c r="AY390" i="2" s="1"/>
  <c r="AM390" i="2"/>
  <c r="AO390" i="2" s="1"/>
  <c r="AP390" i="2" s="1"/>
  <c r="AD390" i="2"/>
  <c r="AF390" i="2" s="1"/>
  <c r="AG390" i="2" s="1"/>
  <c r="AV378" i="2"/>
  <c r="AX378" i="2" s="1"/>
  <c r="AY378" i="2" s="1"/>
  <c r="AM378" i="2"/>
  <c r="AO378" i="2" s="1"/>
  <c r="AP378" i="2" s="1"/>
  <c r="AD378" i="2"/>
  <c r="AF378" i="2" s="1"/>
  <c r="AG378" i="2" s="1"/>
  <c r="AV366" i="2"/>
  <c r="AX366" i="2" s="1"/>
  <c r="AY366" i="2" s="1"/>
  <c r="AM366" i="2"/>
  <c r="AO366" i="2" s="1"/>
  <c r="AP366" i="2" s="1"/>
  <c r="AD366" i="2"/>
  <c r="AF366" i="2" s="1"/>
  <c r="AG366" i="2" s="1"/>
  <c r="AV354" i="2"/>
  <c r="AX354" i="2" s="1"/>
  <c r="AY354" i="2" s="1"/>
  <c r="AM354" i="2"/>
  <c r="AO354" i="2" s="1"/>
  <c r="AP354" i="2" s="1"/>
  <c r="AD354" i="2"/>
  <c r="AF354" i="2" s="1"/>
  <c r="AG354" i="2" s="1"/>
  <c r="AV342" i="2"/>
  <c r="AX342" i="2" s="1"/>
  <c r="AY342" i="2" s="1"/>
  <c r="AM342" i="2"/>
  <c r="AO342" i="2" s="1"/>
  <c r="AP342" i="2" s="1"/>
  <c r="AD342" i="2"/>
  <c r="AF342" i="2" s="1"/>
  <c r="AG342" i="2" s="1"/>
  <c r="AV334" i="2"/>
  <c r="AX334" i="2" s="1"/>
  <c r="AY334" i="2" s="1"/>
  <c r="AM334" i="2"/>
  <c r="AO334" i="2" s="1"/>
  <c r="AP334" i="2" s="1"/>
  <c r="AD334" i="2"/>
  <c r="AF334" i="2" s="1"/>
  <c r="AG334" i="2" s="1"/>
  <c r="AV326" i="2"/>
  <c r="AX326" i="2" s="1"/>
  <c r="AY326" i="2" s="1"/>
  <c r="AM326" i="2"/>
  <c r="AO326" i="2" s="1"/>
  <c r="AP326" i="2" s="1"/>
  <c r="AD326" i="2"/>
  <c r="AF326" i="2" s="1"/>
  <c r="AG326" i="2" s="1"/>
  <c r="AV314" i="2"/>
  <c r="AX314" i="2" s="1"/>
  <c r="AY314" i="2" s="1"/>
  <c r="AM314" i="2"/>
  <c r="AO314" i="2" s="1"/>
  <c r="AP314" i="2" s="1"/>
  <c r="AD314" i="2"/>
  <c r="AF314" i="2" s="1"/>
  <c r="AG314" i="2" s="1"/>
  <c r="AV302" i="2"/>
  <c r="AX302" i="2" s="1"/>
  <c r="AY302" i="2" s="1"/>
  <c r="AM302" i="2"/>
  <c r="AO302" i="2" s="1"/>
  <c r="AP302" i="2" s="1"/>
  <c r="AD302" i="2"/>
  <c r="AF302" i="2" s="1"/>
  <c r="AG302" i="2" s="1"/>
  <c r="AV290" i="2"/>
  <c r="AX290" i="2" s="1"/>
  <c r="AY290" i="2" s="1"/>
  <c r="AM290" i="2"/>
  <c r="AO290" i="2" s="1"/>
  <c r="AP290" i="2" s="1"/>
  <c r="AD290" i="2"/>
  <c r="AF290" i="2" s="1"/>
  <c r="AG290" i="2" s="1"/>
  <c r="AV278" i="2"/>
  <c r="AX278" i="2" s="1"/>
  <c r="AY278" i="2" s="1"/>
  <c r="AM278" i="2"/>
  <c r="AO278" i="2" s="1"/>
  <c r="AP278" i="2" s="1"/>
  <c r="AD278" i="2"/>
  <c r="AF278" i="2" s="1"/>
  <c r="AG278" i="2" s="1"/>
  <c r="AV270" i="2"/>
  <c r="AX270" i="2" s="1"/>
  <c r="AY270" i="2" s="1"/>
  <c r="AM270" i="2"/>
  <c r="AO270" i="2" s="1"/>
  <c r="AP270" i="2" s="1"/>
  <c r="AD270" i="2"/>
  <c r="AF270" i="2" s="1"/>
  <c r="AG270" i="2" s="1"/>
  <c r="AV258" i="2"/>
  <c r="AX258" i="2" s="1"/>
  <c r="AY258" i="2" s="1"/>
  <c r="AM258" i="2"/>
  <c r="AO258" i="2" s="1"/>
  <c r="AP258" i="2" s="1"/>
  <c r="AD258" i="2"/>
  <c r="AF258" i="2" s="1"/>
  <c r="AG258" i="2" s="1"/>
  <c r="AV250" i="2"/>
  <c r="AX250" i="2" s="1"/>
  <c r="AY250" i="2" s="1"/>
  <c r="AM250" i="2"/>
  <c r="AO250" i="2" s="1"/>
  <c r="AP250" i="2" s="1"/>
  <c r="AD250" i="2"/>
  <c r="AF250" i="2" s="1"/>
  <c r="AG250" i="2" s="1"/>
  <c r="AV242" i="2"/>
  <c r="AX242" i="2" s="1"/>
  <c r="AY242" i="2" s="1"/>
  <c r="AM242" i="2"/>
  <c r="AO242" i="2" s="1"/>
  <c r="AP242" i="2" s="1"/>
  <c r="AD242" i="2"/>
  <c r="AF242" i="2" s="1"/>
  <c r="AG242" i="2" s="1"/>
  <c r="AV234" i="2"/>
  <c r="AX234" i="2" s="1"/>
  <c r="AY234" i="2" s="1"/>
  <c r="AM234" i="2"/>
  <c r="AO234" i="2" s="1"/>
  <c r="AP234" i="2" s="1"/>
  <c r="AD234" i="2"/>
  <c r="AF234" i="2" s="1"/>
  <c r="AG234" i="2" s="1"/>
  <c r="AV226" i="2"/>
  <c r="AX226" i="2" s="1"/>
  <c r="AY226" i="2" s="1"/>
  <c r="AM226" i="2"/>
  <c r="AO226" i="2" s="1"/>
  <c r="AP226" i="2" s="1"/>
  <c r="AD226" i="2"/>
  <c r="AF226" i="2" s="1"/>
  <c r="AG226" i="2" s="1"/>
  <c r="AV218" i="2"/>
  <c r="AX218" i="2" s="1"/>
  <c r="AY218" i="2" s="1"/>
  <c r="AM218" i="2"/>
  <c r="AO218" i="2" s="1"/>
  <c r="AP218" i="2" s="1"/>
  <c r="AD218" i="2"/>
  <c r="AF218" i="2" s="1"/>
  <c r="AG218" i="2" s="1"/>
  <c r="AV206" i="2"/>
  <c r="AX206" i="2" s="1"/>
  <c r="AY206" i="2" s="1"/>
  <c r="AM206" i="2"/>
  <c r="AO206" i="2" s="1"/>
  <c r="AP206" i="2" s="1"/>
  <c r="AD206" i="2"/>
  <c r="AF206" i="2" s="1"/>
  <c r="AG206" i="2" s="1"/>
  <c r="AV202" i="2"/>
  <c r="AX202" i="2" s="1"/>
  <c r="AY202" i="2" s="1"/>
  <c r="AM202" i="2"/>
  <c r="AO202" i="2" s="1"/>
  <c r="AP202" i="2" s="1"/>
  <c r="AD202" i="2"/>
  <c r="AF202" i="2" s="1"/>
  <c r="AG202" i="2" s="1"/>
  <c r="AV187" i="2"/>
  <c r="AX187" i="2" s="1"/>
  <c r="AY187" i="2" s="1"/>
  <c r="AM187" i="2"/>
  <c r="AO187" i="2" s="1"/>
  <c r="AP187" i="2" s="1"/>
  <c r="AD187" i="2"/>
  <c r="AF187" i="2" s="1"/>
  <c r="AG187" i="2" s="1"/>
  <c r="AV175" i="2"/>
  <c r="AX175" i="2" s="1"/>
  <c r="AY175" i="2" s="1"/>
  <c r="AM175" i="2"/>
  <c r="AO175" i="2" s="1"/>
  <c r="AP175" i="2" s="1"/>
  <c r="AD175" i="2"/>
  <c r="AF175" i="2" s="1"/>
  <c r="AG175" i="2" s="1"/>
  <c r="AV163" i="2"/>
  <c r="AX163" i="2" s="1"/>
  <c r="AY163" i="2" s="1"/>
  <c r="AM163" i="2"/>
  <c r="AO163" i="2" s="1"/>
  <c r="AP163" i="2" s="1"/>
  <c r="AD163" i="2"/>
  <c r="AF163" i="2" s="1"/>
  <c r="AG163" i="2" s="1"/>
  <c r="AV151" i="2"/>
  <c r="AX151" i="2" s="1"/>
  <c r="AY151" i="2" s="1"/>
  <c r="AM151" i="2"/>
  <c r="AO151" i="2" s="1"/>
  <c r="AP151" i="2" s="1"/>
  <c r="AD151" i="2"/>
  <c r="AF151" i="2" s="1"/>
  <c r="AG151" i="2" s="1"/>
  <c r="AV132" i="2"/>
  <c r="AX132" i="2" s="1"/>
  <c r="AY132" i="2" s="1"/>
  <c r="AM132" i="2"/>
  <c r="AO132" i="2" s="1"/>
  <c r="AP132" i="2" s="1"/>
  <c r="AD132" i="2"/>
  <c r="AF132" i="2" s="1"/>
  <c r="AG132" i="2" s="1"/>
  <c r="AV124" i="2"/>
  <c r="AX124" i="2" s="1"/>
  <c r="AY124" i="2" s="1"/>
  <c r="AM124" i="2"/>
  <c r="AO124" i="2" s="1"/>
  <c r="AP124" i="2" s="1"/>
  <c r="AD124" i="2"/>
  <c r="AF124" i="2" s="1"/>
  <c r="AG124" i="2" s="1"/>
  <c r="AV112" i="2"/>
  <c r="AX112" i="2" s="1"/>
  <c r="AY112" i="2" s="1"/>
  <c r="AM112" i="2"/>
  <c r="AO112" i="2" s="1"/>
  <c r="AP112" i="2" s="1"/>
  <c r="AD112" i="2"/>
  <c r="AF112" i="2" s="1"/>
  <c r="AG112" i="2" s="1"/>
  <c r="AV100" i="2"/>
  <c r="AX100" i="2" s="1"/>
  <c r="AY100" i="2" s="1"/>
  <c r="AM100" i="2"/>
  <c r="AO100" i="2" s="1"/>
  <c r="AP100" i="2" s="1"/>
  <c r="AD100" i="2"/>
  <c r="AF100" i="2" s="1"/>
  <c r="AG100" i="2" s="1"/>
  <c r="AV88" i="2"/>
  <c r="AX88" i="2" s="1"/>
  <c r="AY88" i="2" s="1"/>
  <c r="AM88" i="2"/>
  <c r="AO88" i="2" s="1"/>
  <c r="AP88" i="2" s="1"/>
  <c r="AD88" i="2"/>
  <c r="AF88" i="2" s="1"/>
  <c r="AG88" i="2" s="1"/>
  <c r="AV69" i="2"/>
  <c r="AX69" i="2" s="1"/>
  <c r="AY69" i="2" s="1"/>
  <c r="AM69" i="2"/>
  <c r="AO69" i="2" s="1"/>
  <c r="AP69" i="2" s="1"/>
  <c r="AD69" i="2"/>
  <c r="AF69" i="2" s="1"/>
  <c r="AG69" i="2" s="1"/>
  <c r="AV57" i="2"/>
  <c r="AX57" i="2" s="1"/>
  <c r="AY57" i="2" s="1"/>
  <c r="AM57" i="2"/>
  <c r="AO57" i="2" s="1"/>
  <c r="AP57" i="2" s="1"/>
  <c r="AD57" i="2"/>
  <c r="AF57" i="2" s="1"/>
  <c r="AG57" i="2" s="1"/>
  <c r="AV45" i="2"/>
  <c r="AX45" i="2" s="1"/>
  <c r="AY45" i="2" s="1"/>
  <c r="AM45" i="2"/>
  <c r="AO45" i="2" s="1"/>
  <c r="AP45" i="2" s="1"/>
  <c r="AD45" i="2"/>
  <c r="AF45" i="2" s="1"/>
  <c r="AG45" i="2" s="1"/>
  <c r="AM33" i="2"/>
  <c r="AO33" i="2" s="1"/>
  <c r="AP33" i="2" s="1"/>
  <c r="AV33" i="2"/>
  <c r="AX33" i="2" s="1"/>
  <c r="AY33" i="2" s="1"/>
  <c r="AD33" i="2"/>
  <c r="AF33" i="2" s="1"/>
  <c r="AG33" i="2" s="1"/>
  <c r="AD25" i="2"/>
  <c r="AF25" i="2" s="1"/>
  <c r="AG25" i="2" s="1"/>
  <c r="AV25" i="2"/>
  <c r="AX25" i="2" s="1"/>
  <c r="AY25" i="2" s="1"/>
  <c r="AM25" i="2"/>
  <c r="AO25" i="2" s="1"/>
  <c r="AP25" i="2" s="1"/>
  <c r="AV10" i="2"/>
  <c r="AX10" i="2" s="1"/>
  <c r="AY10" i="2" s="1"/>
  <c r="AM10" i="2"/>
  <c r="AO10" i="2" s="1"/>
  <c r="AP10" i="2" s="1"/>
  <c r="AD10" i="2"/>
  <c r="AF10" i="2" s="1"/>
  <c r="AG10" i="2" s="1"/>
  <c r="W744" i="2"/>
  <c r="X744" i="2" s="1"/>
  <c r="AV744" i="2"/>
  <c r="AX744" i="2" s="1"/>
  <c r="AY744" i="2" s="1"/>
  <c r="AD744" i="2"/>
  <c r="AF744" i="2" s="1"/>
  <c r="AG744" i="2" s="1"/>
  <c r="AM744" i="2"/>
  <c r="AO744" i="2" s="1"/>
  <c r="AP744" i="2" s="1"/>
  <c r="AV740" i="2"/>
  <c r="AX740" i="2" s="1"/>
  <c r="AY740" i="2" s="1"/>
  <c r="AM740" i="2"/>
  <c r="AO740" i="2" s="1"/>
  <c r="AP740" i="2" s="1"/>
  <c r="AD740" i="2"/>
  <c r="AF740" i="2" s="1"/>
  <c r="AG740" i="2" s="1"/>
  <c r="AV736" i="2"/>
  <c r="AX736" i="2" s="1"/>
  <c r="AY736" i="2" s="1"/>
  <c r="AM736" i="2"/>
  <c r="AO736" i="2" s="1"/>
  <c r="AP736" i="2" s="1"/>
  <c r="AD736" i="2"/>
  <c r="AF736" i="2" s="1"/>
  <c r="AG736" i="2" s="1"/>
  <c r="AV732" i="2"/>
  <c r="AX732" i="2" s="1"/>
  <c r="AY732" i="2" s="1"/>
  <c r="AM732" i="2"/>
  <c r="AO732" i="2" s="1"/>
  <c r="AP732" i="2" s="1"/>
  <c r="AD732" i="2"/>
  <c r="AF732" i="2" s="1"/>
  <c r="AG732" i="2" s="1"/>
  <c r="W728" i="2"/>
  <c r="Z728" i="2" s="1"/>
  <c r="AV728" i="2"/>
  <c r="AX728" i="2" s="1"/>
  <c r="AY728" i="2" s="1"/>
  <c r="AD728" i="2"/>
  <c r="AF728" i="2" s="1"/>
  <c r="AG728" i="2" s="1"/>
  <c r="AM728" i="2"/>
  <c r="AO728" i="2" s="1"/>
  <c r="AP728" i="2" s="1"/>
  <c r="AV724" i="2"/>
  <c r="AX724" i="2" s="1"/>
  <c r="AY724" i="2" s="1"/>
  <c r="AM724" i="2"/>
  <c r="AO724" i="2" s="1"/>
  <c r="AP724" i="2" s="1"/>
  <c r="AD724" i="2"/>
  <c r="AF724" i="2" s="1"/>
  <c r="AG724" i="2" s="1"/>
  <c r="W720" i="2"/>
  <c r="Y720" i="2" s="1"/>
  <c r="AV720" i="2"/>
  <c r="AX720" i="2" s="1"/>
  <c r="AY720" i="2" s="1"/>
  <c r="AM720" i="2"/>
  <c r="AO720" i="2" s="1"/>
  <c r="AP720" i="2" s="1"/>
  <c r="AD720" i="2"/>
  <c r="AF720" i="2" s="1"/>
  <c r="AG720" i="2" s="1"/>
  <c r="AV716" i="2"/>
  <c r="AX716" i="2" s="1"/>
  <c r="AY716" i="2" s="1"/>
  <c r="AM716" i="2"/>
  <c r="AO716" i="2" s="1"/>
  <c r="AP716" i="2" s="1"/>
  <c r="AD716" i="2"/>
  <c r="AF716" i="2" s="1"/>
  <c r="AG716" i="2" s="1"/>
  <c r="W712" i="2"/>
  <c r="Z712" i="2" s="1"/>
  <c r="AV712" i="2"/>
  <c r="AX712" i="2" s="1"/>
  <c r="AY712" i="2" s="1"/>
  <c r="AM712" i="2"/>
  <c r="AO712" i="2" s="1"/>
  <c r="AP712" i="2" s="1"/>
  <c r="AD712" i="2"/>
  <c r="AF712" i="2" s="1"/>
  <c r="AG712" i="2" s="1"/>
  <c r="AV708" i="2"/>
  <c r="AX708" i="2" s="1"/>
  <c r="AY708" i="2" s="1"/>
  <c r="AM708" i="2"/>
  <c r="AO708" i="2" s="1"/>
  <c r="AP708" i="2" s="1"/>
  <c r="AD708" i="2"/>
  <c r="AF708" i="2" s="1"/>
  <c r="AG708" i="2" s="1"/>
  <c r="W704" i="2"/>
  <c r="Z704" i="2" s="1"/>
  <c r="AV704" i="2"/>
  <c r="AX704" i="2" s="1"/>
  <c r="AY704" i="2" s="1"/>
  <c r="AM704" i="2"/>
  <c r="AO704" i="2" s="1"/>
  <c r="AP704" i="2" s="1"/>
  <c r="AD704" i="2"/>
  <c r="AF704" i="2" s="1"/>
  <c r="AG704" i="2" s="1"/>
  <c r="AV700" i="2"/>
  <c r="AX700" i="2" s="1"/>
  <c r="AY700" i="2" s="1"/>
  <c r="AM700" i="2"/>
  <c r="AO700" i="2" s="1"/>
  <c r="AP700" i="2" s="1"/>
  <c r="AD700" i="2"/>
  <c r="AF700" i="2" s="1"/>
  <c r="AG700" i="2" s="1"/>
  <c r="W696" i="2"/>
  <c r="AV696" i="2"/>
  <c r="AX696" i="2" s="1"/>
  <c r="AY696" i="2" s="1"/>
  <c r="AM696" i="2"/>
  <c r="AO696" i="2" s="1"/>
  <c r="AP696" i="2" s="1"/>
  <c r="AD696" i="2"/>
  <c r="AF696" i="2" s="1"/>
  <c r="AG696" i="2" s="1"/>
  <c r="AV692" i="2"/>
  <c r="AX692" i="2" s="1"/>
  <c r="AY692" i="2" s="1"/>
  <c r="AM692" i="2"/>
  <c r="AO692" i="2" s="1"/>
  <c r="AP692" i="2" s="1"/>
  <c r="AD692" i="2"/>
  <c r="AF692" i="2" s="1"/>
  <c r="AG692" i="2" s="1"/>
  <c r="W688" i="2"/>
  <c r="AV688" i="2"/>
  <c r="AX688" i="2" s="1"/>
  <c r="AY688" i="2" s="1"/>
  <c r="AM688" i="2"/>
  <c r="AO688" i="2" s="1"/>
  <c r="AP688" i="2" s="1"/>
  <c r="AD688" i="2"/>
  <c r="AF688" i="2" s="1"/>
  <c r="AG688" i="2" s="1"/>
  <c r="AV684" i="2"/>
  <c r="AX684" i="2" s="1"/>
  <c r="AY684" i="2" s="1"/>
  <c r="AM684" i="2"/>
  <c r="AO684" i="2" s="1"/>
  <c r="AP684" i="2" s="1"/>
  <c r="AD684" i="2"/>
  <c r="AF684" i="2" s="1"/>
  <c r="AG684" i="2" s="1"/>
  <c r="AV680" i="2"/>
  <c r="AX680" i="2" s="1"/>
  <c r="AY680" i="2" s="1"/>
  <c r="AD680" i="2"/>
  <c r="AF680" i="2" s="1"/>
  <c r="AG680" i="2" s="1"/>
  <c r="AM680" i="2"/>
  <c r="AO680" i="2" s="1"/>
  <c r="AP680" i="2" s="1"/>
  <c r="AV676" i="2"/>
  <c r="AX676" i="2" s="1"/>
  <c r="AY676" i="2" s="1"/>
  <c r="AM676" i="2"/>
  <c r="AO676" i="2" s="1"/>
  <c r="AP676" i="2" s="1"/>
  <c r="AD676" i="2"/>
  <c r="AF676" i="2" s="1"/>
  <c r="AG676" i="2" s="1"/>
  <c r="AV672" i="2"/>
  <c r="AX672" i="2" s="1"/>
  <c r="AY672" i="2" s="1"/>
  <c r="AM672" i="2"/>
  <c r="AO672" i="2" s="1"/>
  <c r="AP672" i="2" s="1"/>
  <c r="AD672" i="2"/>
  <c r="AF672" i="2" s="1"/>
  <c r="AG672" i="2" s="1"/>
  <c r="AV668" i="2"/>
  <c r="AX668" i="2" s="1"/>
  <c r="AY668" i="2" s="1"/>
  <c r="AM668" i="2"/>
  <c r="AO668" i="2" s="1"/>
  <c r="AP668" i="2" s="1"/>
  <c r="AD668" i="2"/>
  <c r="AF668" i="2" s="1"/>
  <c r="AG668" i="2" s="1"/>
  <c r="W664" i="2"/>
  <c r="Z664" i="2" s="1"/>
  <c r="AV664" i="2"/>
  <c r="AX664" i="2" s="1"/>
  <c r="AY664" i="2" s="1"/>
  <c r="AD664" i="2"/>
  <c r="AF664" i="2" s="1"/>
  <c r="AG664" i="2" s="1"/>
  <c r="AM664" i="2"/>
  <c r="AO664" i="2" s="1"/>
  <c r="AP664" i="2" s="1"/>
  <c r="AV660" i="2"/>
  <c r="AX660" i="2" s="1"/>
  <c r="AY660" i="2" s="1"/>
  <c r="AM660" i="2"/>
  <c r="AO660" i="2" s="1"/>
  <c r="AP660" i="2" s="1"/>
  <c r="AD660" i="2"/>
  <c r="AF660" i="2" s="1"/>
  <c r="AG660" i="2" s="1"/>
  <c r="W656" i="2"/>
  <c r="Z656" i="2" s="1"/>
  <c r="AV656" i="2"/>
  <c r="AX656" i="2" s="1"/>
  <c r="AY656" i="2" s="1"/>
  <c r="AM656" i="2"/>
  <c r="AO656" i="2" s="1"/>
  <c r="AP656" i="2" s="1"/>
  <c r="AD656" i="2"/>
  <c r="AF656" i="2" s="1"/>
  <c r="AG656" i="2" s="1"/>
  <c r="AV652" i="2"/>
  <c r="AX652" i="2" s="1"/>
  <c r="AY652" i="2" s="1"/>
  <c r="AM652" i="2"/>
  <c r="AO652" i="2" s="1"/>
  <c r="AP652" i="2" s="1"/>
  <c r="AD652" i="2"/>
  <c r="AF652" i="2" s="1"/>
  <c r="AG652" i="2" s="1"/>
  <c r="AV648" i="2"/>
  <c r="AX648" i="2" s="1"/>
  <c r="AY648" i="2" s="1"/>
  <c r="AM648" i="2"/>
  <c r="AO648" i="2" s="1"/>
  <c r="AP648" i="2" s="1"/>
  <c r="AD648" i="2"/>
  <c r="AF648" i="2" s="1"/>
  <c r="AG648" i="2" s="1"/>
  <c r="AV644" i="2"/>
  <c r="AX644" i="2" s="1"/>
  <c r="AY644" i="2" s="1"/>
  <c r="AM644" i="2"/>
  <c r="AO644" i="2" s="1"/>
  <c r="AP644" i="2" s="1"/>
  <c r="AD644" i="2"/>
  <c r="AF644" i="2" s="1"/>
  <c r="AG644" i="2" s="1"/>
  <c r="AV640" i="2"/>
  <c r="AX640" i="2" s="1"/>
  <c r="AY640" i="2" s="1"/>
  <c r="AM640" i="2"/>
  <c r="AO640" i="2" s="1"/>
  <c r="AP640" i="2" s="1"/>
  <c r="AD640" i="2"/>
  <c r="AF640" i="2" s="1"/>
  <c r="AG640" i="2" s="1"/>
  <c r="AV636" i="2"/>
  <c r="AX636" i="2" s="1"/>
  <c r="AY636" i="2" s="1"/>
  <c r="AM636" i="2"/>
  <c r="AO636" i="2" s="1"/>
  <c r="AP636" i="2" s="1"/>
  <c r="AD636" i="2"/>
  <c r="AF636" i="2" s="1"/>
  <c r="AG636" i="2" s="1"/>
  <c r="W632" i="2"/>
  <c r="X632" i="2" s="1"/>
  <c r="AV632" i="2"/>
  <c r="AX632" i="2" s="1"/>
  <c r="AY632" i="2" s="1"/>
  <c r="AM632" i="2"/>
  <c r="AO632" i="2" s="1"/>
  <c r="AP632" i="2" s="1"/>
  <c r="AD632" i="2"/>
  <c r="AF632" i="2" s="1"/>
  <c r="AG632" i="2" s="1"/>
  <c r="AV628" i="2"/>
  <c r="AX628" i="2" s="1"/>
  <c r="AY628" i="2" s="1"/>
  <c r="AM628" i="2"/>
  <c r="AO628" i="2" s="1"/>
  <c r="AP628" i="2" s="1"/>
  <c r="AD628" i="2"/>
  <c r="AF628" i="2" s="1"/>
  <c r="AG628" i="2" s="1"/>
  <c r="W624" i="2"/>
  <c r="Y624" i="2" s="1"/>
  <c r="AV624" i="2"/>
  <c r="AX624" i="2" s="1"/>
  <c r="AY624" i="2" s="1"/>
  <c r="AM624" i="2"/>
  <c r="AO624" i="2" s="1"/>
  <c r="AP624" i="2" s="1"/>
  <c r="AD624" i="2"/>
  <c r="AF624" i="2" s="1"/>
  <c r="AG624" i="2" s="1"/>
  <c r="AV620" i="2"/>
  <c r="AX620" i="2" s="1"/>
  <c r="AY620" i="2" s="1"/>
  <c r="AM620" i="2"/>
  <c r="AO620" i="2" s="1"/>
  <c r="AP620" i="2" s="1"/>
  <c r="AD620" i="2"/>
  <c r="AF620" i="2" s="1"/>
  <c r="AG620" i="2" s="1"/>
  <c r="W616" i="2"/>
  <c r="AA616" i="2" s="1"/>
  <c r="AV616" i="2"/>
  <c r="AX616" i="2" s="1"/>
  <c r="AY616" i="2" s="1"/>
  <c r="AD616" i="2"/>
  <c r="AF616" i="2" s="1"/>
  <c r="AG616" i="2" s="1"/>
  <c r="AM616" i="2"/>
  <c r="AO616" i="2" s="1"/>
  <c r="AP616" i="2" s="1"/>
  <c r="AV612" i="2"/>
  <c r="AX612" i="2" s="1"/>
  <c r="AY612" i="2" s="1"/>
  <c r="AM612" i="2"/>
  <c r="AO612" i="2" s="1"/>
  <c r="AP612" i="2" s="1"/>
  <c r="AD612" i="2"/>
  <c r="AF612" i="2" s="1"/>
  <c r="AG612" i="2" s="1"/>
  <c r="AV608" i="2"/>
  <c r="AX608" i="2" s="1"/>
  <c r="AY608" i="2" s="1"/>
  <c r="AM608" i="2"/>
  <c r="AO608" i="2" s="1"/>
  <c r="AP608" i="2" s="1"/>
  <c r="AD608" i="2"/>
  <c r="AF608" i="2" s="1"/>
  <c r="AG608" i="2" s="1"/>
  <c r="AV604" i="2"/>
  <c r="AX604" i="2" s="1"/>
  <c r="AY604" i="2" s="1"/>
  <c r="AM604" i="2"/>
  <c r="AO604" i="2" s="1"/>
  <c r="AP604" i="2" s="1"/>
  <c r="AD604" i="2"/>
  <c r="AF604" i="2" s="1"/>
  <c r="AG604" i="2" s="1"/>
  <c r="AV600" i="2"/>
  <c r="AX600" i="2" s="1"/>
  <c r="AY600" i="2" s="1"/>
  <c r="AD600" i="2"/>
  <c r="AF600" i="2" s="1"/>
  <c r="AG600" i="2" s="1"/>
  <c r="AM600" i="2"/>
  <c r="AO600" i="2" s="1"/>
  <c r="AP600" i="2" s="1"/>
  <c r="AV596" i="2"/>
  <c r="AX596" i="2" s="1"/>
  <c r="AY596" i="2" s="1"/>
  <c r="AM596" i="2"/>
  <c r="AO596" i="2" s="1"/>
  <c r="AP596" i="2" s="1"/>
  <c r="AD596" i="2"/>
  <c r="AF596" i="2" s="1"/>
  <c r="AG596" i="2" s="1"/>
  <c r="AV592" i="2"/>
  <c r="AX592" i="2" s="1"/>
  <c r="AY592" i="2" s="1"/>
  <c r="AM592" i="2"/>
  <c r="AO592" i="2" s="1"/>
  <c r="AP592" i="2" s="1"/>
  <c r="AD592" i="2"/>
  <c r="AF592" i="2" s="1"/>
  <c r="AG592" i="2" s="1"/>
  <c r="AV588" i="2"/>
  <c r="AX588" i="2" s="1"/>
  <c r="AY588" i="2" s="1"/>
  <c r="AM588" i="2"/>
  <c r="AO588" i="2" s="1"/>
  <c r="AP588" i="2" s="1"/>
  <c r="AD588" i="2"/>
  <c r="AF588" i="2" s="1"/>
  <c r="AG588" i="2" s="1"/>
  <c r="AV584" i="2"/>
  <c r="AX584" i="2" s="1"/>
  <c r="AY584" i="2" s="1"/>
  <c r="AM584" i="2"/>
  <c r="AO584" i="2" s="1"/>
  <c r="AP584" i="2" s="1"/>
  <c r="AD584" i="2"/>
  <c r="AF584" i="2" s="1"/>
  <c r="AG584" i="2" s="1"/>
  <c r="AV577" i="2"/>
  <c r="AX577" i="2" s="1"/>
  <c r="AY577" i="2" s="1"/>
  <c r="AM577" i="2"/>
  <c r="AO577" i="2" s="1"/>
  <c r="AP577" i="2" s="1"/>
  <c r="AD577" i="2"/>
  <c r="AF577" i="2" s="1"/>
  <c r="AG577" i="2" s="1"/>
  <c r="W573" i="2"/>
  <c r="AB573" i="2" s="1"/>
  <c r="AV573" i="2"/>
  <c r="AX573" i="2" s="1"/>
  <c r="AY573" i="2" s="1"/>
  <c r="AM573" i="2"/>
  <c r="AO573" i="2" s="1"/>
  <c r="AP573" i="2" s="1"/>
  <c r="AD573" i="2"/>
  <c r="AF573" i="2" s="1"/>
  <c r="AG573" i="2" s="1"/>
  <c r="AV569" i="2"/>
  <c r="AX569" i="2" s="1"/>
  <c r="AY569" i="2" s="1"/>
  <c r="AM569" i="2"/>
  <c r="AO569" i="2" s="1"/>
  <c r="AP569" i="2" s="1"/>
  <c r="AD569" i="2"/>
  <c r="AF569" i="2" s="1"/>
  <c r="AG569" i="2" s="1"/>
  <c r="AV565" i="2"/>
  <c r="AX565" i="2" s="1"/>
  <c r="AY565" i="2" s="1"/>
  <c r="AM565" i="2"/>
  <c r="AO565" i="2" s="1"/>
  <c r="AP565" i="2" s="1"/>
  <c r="AD565" i="2"/>
  <c r="AF565" i="2" s="1"/>
  <c r="AG565" i="2" s="1"/>
  <c r="AV561" i="2"/>
  <c r="AX561" i="2" s="1"/>
  <c r="AY561" i="2" s="1"/>
  <c r="AM561" i="2"/>
  <c r="AO561" i="2" s="1"/>
  <c r="AP561" i="2" s="1"/>
  <c r="AD561" i="2"/>
  <c r="AF561" i="2" s="1"/>
  <c r="AG561" i="2" s="1"/>
  <c r="W557" i="2"/>
  <c r="Y557" i="2" s="1"/>
  <c r="AV557" i="2"/>
  <c r="AX557" i="2" s="1"/>
  <c r="AY557" i="2" s="1"/>
  <c r="AM557" i="2"/>
  <c r="AO557" i="2" s="1"/>
  <c r="AP557" i="2" s="1"/>
  <c r="AD557" i="2"/>
  <c r="AF557" i="2" s="1"/>
  <c r="AG557" i="2" s="1"/>
  <c r="AV553" i="2"/>
  <c r="AX553" i="2" s="1"/>
  <c r="AY553" i="2" s="1"/>
  <c r="AM553" i="2"/>
  <c r="AO553" i="2" s="1"/>
  <c r="AP553" i="2" s="1"/>
  <c r="AD553" i="2"/>
  <c r="AF553" i="2" s="1"/>
  <c r="AG553" i="2" s="1"/>
  <c r="W549" i="2"/>
  <c r="Y549" i="2" s="1"/>
  <c r="AV549" i="2"/>
  <c r="AX549" i="2" s="1"/>
  <c r="AY549" i="2" s="1"/>
  <c r="AM549" i="2"/>
  <c r="AO549" i="2" s="1"/>
  <c r="AP549" i="2" s="1"/>
  <c r="AD549" i="2"/>
  <c r="AF549" i="2" s="1"/>
  <c r="AG549" i="2" s="1"/>
  <c r="AV545" i="2"/>
  <c r="AX545" i="2" s="1"/>
  <c r="AY545" i="2" s="1"/>
  <c r="AM545" i="2"/>
  <c r="AO545" i="2" s="1"/>
  <c r="AP545" i="2" s="1"/>
  <c r="AD545" i="2"/>
  <c r="AF545" i="2" s="1"/>
  <c r="AG545" i="2" s="1"/>
  <c r="AV541" i="2"/>
  <c r="AX541" i="2" s="1"/>
  <c r="AY541" i="2" s="1"/>
  <c r="AM541" i="2"/>
  <c r="AO541" i="2" s="1"/>
  <c r="AP541" i="2" s="1"/>
  <c r="AD541" i="2"/>
  <c r="AF541" i="2" s="1"/>
  <c r="AG541" i="2" s="1"/>
  <c r="AV537" i="2"/>
  <c r="AX537" i="2" s="1"/>
  <c r="AY537" i="2" s="1"/>
  <c r="AM537" i="2"/>
  <c r="AO537" i="2" s="1"/>
  <c r="AP537" i="2" s="1"/>
  <c r="AD537" i="2"/>
  <c r="AF537" i="2" s="1"/>
  <c r="AG537" i="2" s="1"/>
  <c r="AV533" i="2"/>
  <c r="AX533" i="2" s="1"/>
  <c r="AY533" i="2" s="1"/>
  <c r="AM533" i="2"/>
  <c r="AO533" i="2" s="1"/>
  <c r="AP533" i="2" s="1"/>
  <c r="AD533" i="2"/>
  <c r="AF533" i="2" s="1"/>
  <c r="AG533" i="2" s="1"/>
  <c r="AV529" i="2"/>
  <c r="AX529" i="2" s="1"/>
  <c r="AY529" i="2" s="1"/>
  <c r="AM529" i="2"/>
  <c r="AO529" i="2" s="1"/>
  <c r="AP529" i="2" s="1"/>
  <c r="AD529" i="2"/>
  <c r="AF529" i="2" s="1"/>
  <c r="AG529" i="2" s="1"/>
  <c r="W525" i="2"/>
  <c r="Z525" i="2" s="1"/>
  <c r="AV525" i="2"/>
  <c r="AX525" i="2" s="1"/>
  <c r="AY525" i="2" s="1"/>
  <c r="AM525" i="2"/>
  <c r="AO525" i="2" s="1"/>
  <c r="AP525" i="2" s="1"/>
  <c r="AD525" i="2"/>
  <c r="AF525" i="2" s="1"/>
  <c r="AG525" i="2" s="1"/>
  <c r="AV521" i="2"/>
  <c r="AX521" i="2" s="1"/>
  <c r="AY521" i="2" s="1"/>
  <c r="AM521" i="2"/>
  <c r="AO521" i="2" s="1"/>
  <c r="AP521" i="2" s="1"/>
  <c r="AD521" i="2"/>
  <c r="AF521" i="2" s="1"/>
  <c r="AG521" i="2" s="1"/>
  <c r="AV517" i="2"/>
  <c r="AX517" i="2" s="1"/>
  <c r="AY517" i="2" s="1"/>
  <c r="AM517" i="2"/>
  <c r="AO517" i="2" s="1"/>
  <c r="AP517" i="2" s="1"/>
  <c r="AD517" i="2"/>
  <c r="AF517" i="2" s="1"/>
  <c r="AG517" i="2" s="1"/>
  <c r="AV513" i="2"/>
  <c r="AX513" i="2" s="1"/>
  <c r="AY513" i="2" s="1"/>
  <c r="AM513" i="2"/>
  <c r="AO513" i="2" s="1"/>
  <c r="AP513" i="2" s="1"/>
  <c r="AD513" i="2"/>
  <c r="AF513" i="2" s="1"/>
  <c r="AG513" i="2" s="1"/>
  <c r="W509" i="2"/>
  <c r="AA509" i="2" s="1"/>
  <c r="AV509" i="2"/>
  <c r="AX509" i="2" s="1"/>
  <c r="AY509" i="2" s="1"/>
  <c r="AM509" i="2"/>
  <c r="AO509" i="2" s="1"/>
  <c r="AP509" i="2" s="1"/>
  <c r="AD509" i="2"/>
  <c r="AF509" i="2" s="1"/>
  <c r="AG509" i="2" s="1"/>
  <c r="AV505" i="2"/>
  <c r="AX505" i="2" s="1"/>
  <c r="AY505" i="2" s="1"/>
  <c r="AM505" i="2"/>
  <c r="AO505" i="2" s="1"/>
  <c r="AP505" i="2" s="1"/>
  <c r="AD505" i="2"/>
  <c r="AF505" i="2" s="1"/>
  <c r="AG505" i="2" s="1"/>
  <c r="W501" i="2"/>
  <c r="AV501" i="2"/>
  <c r="AX501" i="2" s="1"/>
  <c r="AY501" i="2" s="1"/>
  <c r="AM501" i="2"/>
  <c r="AO501" i="2" s="1"/>
  <c r="AP501" i="2" s="1"/>
  <c r="AD501" i="2"/>
  <c r="AF501" i="2" s="1"/>
  <c r="AG501" i="2" s="1"/>
  <c r="AV497" i="2"/>
  <c r="AX497" i="2" s="1"/>
  <c r="AY497" i="2" s="1"/>
  <c r="AM497" i="2"/>
  <c r="AO497" i="2" s="1"/>
  <c r="AP497" i="2" s="1"/>
  <c r="AD497" i="2"/>
  <c r="AF497" i="2" s="1"/>
  <c r="AG497" i="2" s="1"/>
  <c r="W493" i="2"/>
  <c r="AB493" i="2" s="1"/>
  <c r="AV493" i="2"/>
  <c r="AX493" i="2" s="1"/>
  <c r="AY493" i="2" s="1"/>
  <c r="AM493" i="2"/>
  <c r="AO493" i="2" s="1"/>
  <c r="AP493" i="2" s="1"/>
  <c r="AD493" i="2"/>
  <c r="AF493" i="2" s="1"/>
  <c r="AG493" i="2" s="1"/>
  <c r="AM489" i="2"/>
  <c r="AO489" i="2" s="1"/>
  <c r="AP489" i="2" s="1"/>
  <c r="AD489" i="2"/>
  <c r="AF489" i="2" s="1"/>
  <c r="AG489" i="2" s="1"/>
  <c r="AV489" i="2"/>
  <c r="AX489" i="2" s="1"/>
  <c r="AY489" i="2" s="1"/>
  <c r="W485" i="2"/>
  <c r="X485" i="2" s="1"/>
  <c r="AV485" i="2"/>
  <c r="AX485" i="2" s="1"/>
  <c r="AY485" i="2" s="1"/>
  <c r="AM485" i="2"/>
  <c r="AO485" i="2" s="1"/>
  <c r="AP485" i="2" s="1"/>
  <c r="AD485" i="2"/>
  <c r="AF485" i="2" s="1"/>
  <c r="AG485" i="2" s="1"/>
  <c r="AV481" i="2"/>
  <c r="AX481" i="2" s="1"/>
  <c r="AY481" i="2" s="1"/>
  <c r="AM481" i="2"/>
  <c r="AO481" i="2" s="1"/>
  <c r="AP481" i="2" s="1"/>
  <c r="AD481" i="2"/>
  <c r="AF481" i="2" s="1"/>
  <c r="AG481" i="2" s="1"/>
  <c r="W477" i="2"/>
  <c r="X477" i="2" s="1"/>
  <c r="AV477" i="2"/>
  <c r="AX477" i="2" s="1"/>
  <c r="AY477" i="2" s="1"/>
  <c r="AM477" i="2"/>
  <c r="AO477" i="2" s="1"/>
  <c r="AP477" i="2" s="1"/>
  <c r="AD477" i="2"/>
  <c r="AF477" i="2" s="1"/>
  <c r="AG477" i="2" s="1"/>
  <c r="AV473" i="2"/>
  <c r="AX473" i="2" s="1"/>
  <c r="AY473" i="2" s="1"/>
  <c r="AM473" i="2"/>
  <c r="AO473" i="2" s="1"/>
  <c r="AP473" i="2" s="1"/>
  <c r="AD473" i="2"/>
  <c r="AF473" i="2" s="1"/>
  <c r="AG473" i="2" s="1"/>
  <c r="W469" i="2"/>
  <c r="AA469" i="2" s="1"/>
  <c r="AV469" i="2"/>
  <c r="AX469" i="2" s="1"/>
  <c r="AY469" i="2" s="1"/>
  <c r="AM469" i="2"/>
  <c r="AO469" i="2" s="1"/>
  <c r="AP469" i="2" s="1"/>
  <c r="AD469" i="2"/>
  <c r="AF469" i="2" s="1"/>
  <c r="AG469" i="2" s="1"/>
  <c r="AV465" i="2"/>
  <c r="AX465" i="2" s="1"/>
  <c r="AY465" i="2" s="1"/>
  <c r="AM465" i="2"/>
  <c r="AO465" i="2" s="1"/>
  <c r="AP465" i="2" s="1"/>
  <c r="AD465" i="2"/>
  <c r="AF465" i="2" s="1"/>
  <c r="AG465" i="2" s="1"/>
  <c r="W461" i="2"/>
  <c r="AV461" i="2"/>
  <c r="AX461" i="2" s="1"/>
  <c r="AY461" i="2" s="1"/>
  <c r="AM461" i="2"/>
  <c r="AO461" i="2" s="1"/>
  <c r="AP461" i="2" s="1"/>
  <c r="AD461" i="2"/>
  <c r="AF461" i="2" s="1"/>
  <c r="AG461" i="2" s="1"/>
  <c r="AV457" i="2"/>
  <c r="AX457" i="2" s="1"/>
  <c r="AY457" i="2" s="1"/>
  <c r="AM457" i="2"/>
  <c r="AO457" i="2" s="1"/>
  <c r="AP457" i="2" s="1"/>
  <c r="AD457" i="2"/>
  <c r="AF457" i="2" s="1"/>
  <c r="AG457" i="2" s="1"/>
  <c r="W453" i="2"/>
  <c r="Y453" i="2" s="1"/>
  <c r="AV453" i="2"/>
  <c r="AX453" i="2" s="1"/>
  <c r="AY453" i="2" s="1"/>
  <c r="AM453" i="2"/>
  <c r="AO453" i="2" s="1"/>
  <c r="AP453" i="2" s="1"/>
  <c r="AD453" i="2"/>
  <c r="AF453" i="2" s="1"/>
  <c r="AG453" i="2" s="1"/>
  <c r="AV449" i="2"/>
  <c r="AX449" i="2" s="1"/>
  <c r="AY449" i="2" s="1"/>
  <c r="AM449" i="2"/>
  <c r="AO449" i="2" s="1"/>
  <c r="AP449" i="2" s="1"/>
  <c r="AD449" i="2"/>
  <c r="AF449" i="2" s="1"/>
  <c r="AG449" i="2" s="1"/>
  <c r="AV445" i="2"/>
  <c r="AX445" i="2" s="1"/>
  <c r="AY445" i="2" s="1"/>
  <c r="AM445" i="2"/>
  <c r="AO445" i="2" s="1"/>
  <c r="AP445" i="2" s="1"/>
  <c r="AD445" i="2"/>
  <c r="AF445" i="2" s="1"/>
  <c r="AG445" i="2" s="1"/>
  <c r="AV441" i="2"/>
  <c r="AX441" i="2" s="1"/>
  <c r="AY441" i="2" s="1"/>
  <c r="AM441" i="2"/>
  <c r="AO441" i="2" s="1"/>
  <c r="AP441" i="2" s="1"/>
  <c r="AD441" i="2"/>
  <c r="AF441" i="2" s="1"/>
  <c r="AG441" i="2" s="1"/>
  <c r="W437" i="2"/>
  <c r="Z437" i="2" s="1"/>
  <c r="AV437" i="2"/>
  <c r="AX437" i="2" s="1"/>
  <c r="AY437" i="2" s="1"/>
  <c r="AM437" i="2"/>
  <c r="AO437" i="2" s="1"/>
  <c r="AP437" i="2" s="1"/>
  <c r="AD437" i="2"/>
  <c r="AF437" i="2" s="1"/>
  <c r="AG437" i="2" s="1"/>
  <c r="AV433" i="2"/>
  <c r="AX433" i="2" s="1"/>
  <c r="AY433" i="2" s="1"/>
  <c r="AM433" i="2"/>
  <c r="AO433" i="2" s="1"/>
  <c r="AP433" i="2" s="1"/>
  <c r="AD433" i="2"/>
  <c r="AF433" i="2" s="1"/>
  <c r="AG433" i="2" s="1"/>
  <c r="W429" i="2"/>
  <c r="X429" i="2" s="1"/>
  <c r="AV429" i="2"/>
  <c r="AX429" i="2" s="1"/>
  <c r="AY429" i="2" s="1"/>
  <c r="AM429" i="2"/>
  <c r="AO429" i="2" s="1"/>
  <c r="AP429" i="2" s="1"/>
  <c r="AD429" i="2"/>
  <c r="AF429" i="2" s="1"/>
  <c r="AG429" i="2" s="1"/>
  <c r="AM425" i="2"/>
  <c r="AO425" i="2" s="1"/>
  <c r="AP425" i="2" s="1"/>
  <c r="AV425" i="2"/>
  <c r="AX425" i="2" s="1"/>
  <c r="AY425" i="2" s="1"/>
  <c r="AD425" i="2"/>
  <c r="AF425" i="2" s="1"/>
  <c r="AG425" i="2" s="1"/>
  <c r="W421" i="2"/>
  <c r="AB421" i="2" s="1"/>
  <c r="AV421" i="2"/>
  <c r="AX421" i="2" s="1"/>
  <c r="AY421" i="2" s="1"/>
  <c r="AM421" i="2"/>
  <c r="AO421" i="2" s="1"/>
  <c r="AP421" i="2" s="1"/>
  <c r="AD421" i="2"/>
  <c r="AF421" i="2" s="1"/>
  <c r="AG421" i="2" s="1"/>
  <c r="AV417" i="2"/>
  <c r="AX417" i="2" s="1"/>
  <c r="AY417" i="2" s="1"/>
  <c r="AM417" i="2"/>
  <c r="AO417" i="2" s="1"/>
  <c r="AP417" i="2" s="1"/>
  <c r="AD417" i="2"/>
  <c r="AF417" i="2" s="1"/>
  <c r="AG417" i="2" s="1"/>
  <c r="W413" i="2"/>
  <c r="X413" i="2" s="1"/>
  <c r="AV413" i="2"/>
  <c r="AX413" i="2" s="1"/>
  <c r="AY413" i="2" s="1"/>
  <c r="AM413" i="2"/>
  <c r="AO413" i="2" s="1"/>
  <c r="AP413" i="2" s="1"/>
  <c r="AD413" i="2"/>
  <c r="AF413" i="2" s="1"/>
  <c r="AG413" i="2" s="1"/>
  <c r="AV409" i="2"/>
  <c r="AX409" i="2" s="1"/>
  <c r="AY409" i="2" s="1"/>
  <c r="AM409" i="2"/>
  <c r="AO409" i="2" s="1"/>
  <c r="AP409" i="2" s="1"/>
  <c r="AD409" i="2"/>
  <c r="AF409" i="2" s="1"/>
  <c r="AG409" i="2" s="1"/>
  <c r="W405" i="2"/>
  <c r="AB405" i="2" s="1"/>
  <c r="AV405" i="2"/>
  <c r="AX405" i="2" s="1"/>
  <c r="AY405" i="2" s="1"/>
  <c r="AM405" i="2"/>
  <c r="AO405" i="2" s="1"/>
  <c r="AP405" i="2" s="1"/>
  <c r="AD405" i="2"/>
  <c r="AF405" i="2" s="1"/>
  <c r="AG405" i="2" s="1"/>
  <c r="AV401" i="2"/>
  <c r="AX401" i="2" s="1"/>
  <c r="AY401" i="2" s="1"/>
  <c r="AM401" i="2"/>
  <c r="AO401" i="2" s="1"/>
  <c r="AP401" i="2" s="1"/>
  <c r="AD401" i="2"/>
  <c r="AF401" i="2" s="1"/>
  <c r="AG401" i="2" s="1"/>
  <c r="W397" i="2"/>
  <c r="Z397" i="2" s="1"/>
  <c r="AV397" i="2"/>
  <c r="AX397" i="2" s="1"/>
  <c r="AY397" i="2" s="1"/>
  <c r="AM397" i="2"/>
  <c r="AO397" i="2" s="1"/>
  <c r="AP397" i="2" s="1"/>
  <c r="AD397" i="2"/>
  <c r="AF397" i="2" s="1"/>
  <c r="AG397" i="2" s="1"/>
  <c r="AV393" i="2"/>
  <c r="AX393" i="2" s="1"/>
  <c r="AY393" i="2" s="1"/>
  <c r="AM393" i="2"/>
  <c r="AO393" i="2" s="1"/>
  <c r="AP393" i="2" s="1"/>
  <c r="AD393" i="2"/>
  <c r="AF393" i="2" s="1"/>
  <c r="AG393" i="2" s="1"/>
  <c r="W389" i="2"/>
  <c r="AA389" i="2" s="1"/>
  <c r="AV389" i="2"/>
  <c r="AX389" i="2" s="1"/>
  <c r="AY389" i="2" s="1"/>
  <c r="AM389" i="2"/>
  <c r="AO389" i="2" s="1"/>
  <c r="AP389" i="2" s="1"/>
  <c r="AD389" i="2"/>
  <c r="AF389" i="2" s="1"/>
  <c r="AG389" i="2" s="1"/>
  <c r="AV385" i="2"/>
  <c r="AX385" i="2" s="1"/>
  <c r="AY385" i="2" s="1"/>
  <c r="AM385" i="2"/>
  <c r="AO385" i="2" s="1"/>
  <c r="AP385" i="2" s="1"/>
  <c r="AD385" i="2"/>
  <c r="AF385" i="2" s="1"/>
  <c r="AG385" i="2" s="1"/>
  <c r="W381" i="2"/>
  <c r="X381" i="2" s="1"/>
  <c r="AV381" i="2"/>
  <c r="AX381" i="2" s="1"/>
  <c r="AY381" i="2" s="1"/>
  <c r="AM381" i="2"/>
  <c r="AO381" i="2" s="1"/>
  <c r="AP381" i="2" s="1"/>
  <c r="AD381" i="2"/>
  <c r="AF381" i="2" s="1"/>
  <c r="AG381" i="2" s="1"/>
  <c r="AV377" i="2"/>
  <c r="AX377" i="2" s="1"/>
  <c r="AY377" i="2" s="1"/>
  <c r="AM377" i="2"/>
  <c r="AO377" i="2" s="1"/>
  <c r="AP377" i="2" s="1"/>
  <c r="AD377" i="2"/>
  <c r="AF377" i="2" s="1"/>
  <c r="AG377" i="2" s="1"/>
  <c r="W373" i="2"/>
  <c r="AB373" i="2" s="1"/>
  <c r="AV373" i="2"/>
  <c r="AX373" i="2" s="1"/>
  <c r="AY373" i="2" s="1"/>
  <c r="AM373" i="2"/>
  <c r="AO373" i="2" s="1"/>
  <c r="AP373" i="2" s="1"/>
  <c r="AD373" i="2"/>
  <c r="AF373" i="2" s="1"/>
  <c r="AG373" i="2" s="1"/>
  <c r="AV369" i="2"/>
  <c r="AX369" i="2" s="1"/>
  <c r="AY369" i="2" s="1"/>
  <c r="AM369" i="2"/>
  <c r="AO369" i="2" s="1"/>
  <c r="AP369" i="2" s="1"/>
  <c r="AD369" i="2"/>
  <c r="AF369" i="2" s="1"/>
  <c r="AG369" i="2" s="1"/>
  <c r="W365" i="2"/>
  <c r="Z365" i="2" s="1"/>
  <c r="AV365" i="2"/>
  <c r="AX365" i="2" s="1"/>
  <c r="AY365" i="2" s="1"/>
  <c r="AM365" i="2"/>
  <c r="AO365" i="2" s="1"/>
  <c r="AP365" i="2" s="1"/>
  <c r="AD365" i="2"/>
  <c r="AF365" i="2" s="1"/>
  <c r="AG365" i="2" s="1"/>
  <c r="AM361" i="2"/>
  <c r="AO361" i="2" s="1"/>
  <c r="AP361" i="2" s="1"/>
  <c r="AV361" i="2"/>
  <c r="AX361" i="2" s="1"/>
  <c r="AY361" i="2" s="1"/>
  <c r="AD361" i="2"/>
  <c r="AF361" i="2" s="1"/>
  <c r="AG361" i="2" s="1"/>
  <c r="AV357" i="2"/>
  <c r="AX357" i="2" s="1"/>
  <c r="AY357" i="2" s="1"/>
  <c r="AM357" i="2"/>
  <c r="AO357" i="2" s="1"/>
  <c r="AP357" i="2" s="1"/>
  <c r="AD357" i="2"/>
  <c r="AF357" i="2" s="1"/>
  <c r="AG357" i="2" s="1"/>
  <c r="AV353" i="2"/>
  <c r="AX353" i="2" s="1"/>
  <c r="AY353" i="2" s="1"/>
  <c r="AM353" i="2"/>
  <c r="AO353" i="2" s="1"/>
  <c r="AP353" i="2" s="1"/>
  <c r="AD353" i="2"/>
  <c r="AF353" i="2" s="1"/>
  <c r="AG353" i="2" s="1"/>
  <c r="W349" i="2"/>
  <c r="Z349" i="2" s="1"/>
  <c r="AV349" i="2"/>
  <c r="AX349" i="2" s="1"/>
  <c r="AY349" i="2" s="1"/>
  <c r="AM349" i="2"/>
  <c r="AO349" i="2" s="1"/>
  <c r="AP349" i="2" s="1"/>
  <c r="AD349" i="2"/>
  <c r="AF349" i="2" s="1"/>
  <c r="AG349" i="2" s="1"/>
  <c r="AV345" i="2"/>
  <c r="AX345" i="2" s="1"/>
  <c r="AY345" i="2" s="1"/>
  <c r="AM345" i="2"/>
  <c r="AO345" i="2" s="1"/>
  <c r="AP345" i="2" s="1"/>
  <c r="AD345" i="2"/>
  <c r="AF345" i="2" s="1"/>
  <c r="AG345" i="2" s="1"/>
  <c r="AV341" i="2"/>
  <c r="AX341" i="2" s="1"/>
  <c r="AY341" i="2" s="1"/>
  <c r="AM341" i="2"/>
  <c r="AO341" i="2" s="1"/>
  <c r="AP341" i="2" s="1"/>
  <c r="AD341" i="2"/>
  <c r="AF341" i="2" s="1"/>
  <c r="AG341" i="2" s="1"/>
  <c r="AV337" i="2"/>
  <c r="AX337" i="2" s="1"/>
  <c r="AY337" i="2" s="1"/>
  <c r="AM337" i="2"/>
  <c r="AO337" i="2" s="1"/>
  <c r="AP337" i="2" s="1"/>
  <c r="AD337" i="2"/>
  <c r="AF337" i="2" s="1"/>
  <c r="AG337" i="2" s="1"/>
  <c r="W333" i="2"/>
  <c r="AB333" i="2" s="1"/>
  <c r="AV333" i="2"/>
  <c r="AX333" i="2" s="1"/>
  <c r="AY333" i="2" s="1"/>
  <c r="AM333" i="2"/>
  <c r="AO333" i="2" s="1"/>
  <c r="AP333" i="2" s="1"/>
  <c r="AD333" i="2"/>
  <c r="AF333" i="2" s="1"/>
  <c r="AG333" i="2" s="1"/>
  <c r="AV329" i="2"/>
  <c r="AX329" i="2" s="1"/>
  <c r="AY329" i="2" s="1"/>
  <c r="AM329" i="2"/>
  <c r="AO329" i="2" s="1"/>
  <c r="AP329" i="2" s="1"/>
  <c r="AD329" i="2"/>
  <c r="AF329" i="2" s="1"/>
  <c r="AG329" i="2" s="1"/>
  <c r="W325" i="2"/>
  <c r="AA325" i="2" s="1"/>
  <c r="AV325" i="2"/>
  <c r="AX325" i="2" s="1"/>
  <c r="AY325" i="2" s="1"/>
  <c r="AM325" i="2"/>
  <c r="AO325" i="2" s="1"/>
  <c r="AP325" i="2" s="1"/>
  <c r="AD325" i="2"/>
  <c r="AF325" i="2" s="1"/>
  <c r="AG325" i="2" s="1"/>
  <c r="AV321" i="2"/>
  <c r="AX321" i="2" s="1"/>
  <c r="AY321" i="2" s="1"/>
  <c r="AM321" i="2"/>
  <c r="AO321" i="2" s="1"/>
  <c r="AP321" i="2" s="1"/>
  <c r="AD321" i="2"/>
  <c r="AF321" i="2" s="1"/>
  <c r="AG321" i="2" s="1"/>
  <c r="W317" i="2"/>
  <c r="X317" i="2" s="1"/>
  <c r="AV317" i="2"/>
  <c r="AX317" i="2" s="1"/>
  <c r="AY317" i="2" s="1"/>
  <c r="AM317" i="2"/>
  <c r="AO317" i="2" s="1"/>
  <c r="AP317" i="2" s="1"/>
  <c r="AD317" i="2"/>
  <c r="AF317" i="2" s="1"/>
  <c r="AG317" i="2" s="1"/>
  <c r="AV313" i="2"/>
  <c r="AX313" i="2" s="1"/>
  <c r="AY313" i="2" s="1"/>
  <c r="AM313" i="2"/>
  <c r="AO313" i="2" s="1"/>
  <c r="AP313" i="2" s="1"/>
  <c r="AD313" i="2"/>
  <c r="AF313" i="2" s="1"/>
  <c r="AG313" i="2" s="1"/>
  <c r="W309" i="2"/>
  <c r="X309" i="2" s="1"/>
  <c r="AV309" i="2"/>
  <c r="AX309" i="2" s="1"/>
  <c r="AY309" i="2" s="1"/>
  <c r="AM309" i="2"/>
  <c r="AO309" i="2" s="1"/>
  <c r="AP309" i="2" s="1"/>
  <c r="AD309" i="2"/>
  <c r="AF309" i="2" s="1"/>
  <c r="AG309" i="2" s="1"/>
  <c r="AV305" i="2"/>
  <c r="AX305" i="2" s="1"/>
  <c r="AY305" i="2" s="1"/>
  <c r="AM305" i="2"/>
  <c r="AO305" i="2" s="1"/>
  <c r="AP305" i="2" s="1"/>
  <c r="AD305" i="2"/>
  <c r="AF305" i="2" s="1"/>
  <c r="AG305" i="2" s="1"/>
  <c r="W301" i="2"/>
  <c r="AA301" i="2" s="1"/>
  <c r="AV301" i="2"/>
  <c r="AX301" i="2" s="1"/>
  <c r="AY301" i="2" s="1"/>
  <c r="AD301" i="2"/>
  <c r="AF301" i="2" s="1"/>
  <c r="AG301" i="2" s="1"/>
  <c r="AM301" i="2"/>
  <c r="AO301" i="2" s="1"/>
  <c r="AP301" i="2" s="1"/>
  <c r="AV297" i="2"/>
  <c r="AX297" i="2" s="1"/>
  <c r="AY297" i="2" s="1"/>
  <c r="AM297" i="2"/>
  <c r="AO297" i="2" s="1"/>
  <c r="AP297" i="2" s="1"/>
  <c r="AD297" i="2"/>
  <c r="AF297" i="2" s="1"/>
  <c r="AG297" i="2" s="1"/>
  <c r="W293" i="2"/>
  <c r="Z293" i="2" s="1"/>
  <c r="AV293" i="2"/>
  <c r="AX293" i="2" s="1"/>
  <c r="AY293" i="2" s="1"/>
  <c r="AM293" i="2"/>
  <c r="AO293" i="2" s="1"/>
  <c r="AP293" i="2" s="1"/>
  <c r="AD293" i="2"/>
  <c r="AF293" i="2" s="1"/>
  <c r="AG293" i="2" s="1"/>
  <c r="AV289" i="2"/>
  <c r="AX289" i="2" s="1"/>
  <c r="AY289" i="2" s="1"/>
  <c r="AD289" i="2"/>
  <c r="AF289" i="2" s="1"/>
  <c r="AG289" i="2" s="1"/>
  <c r="AM289" i="2"/>
  <c r="AO289" i="2" s="1"/>
  <c r="AP289" i="2" s="1"/>
  <c r="W285" i="2"/>
  <c r="X285" i="2" s="1"/>
  <c r="AV285" i="2"/>
  <c r="AX285" i="2" s="1"/>
  <c r="AY285" i="2" s="1"/>
  <c r="AM285" i="2"/>
  <c r="AO285" i="2" s="1"/>
  <c r="AP285" i="2" s="1"/>
  <c r="AD285" i="2"/>
  <c r="AF285" i="2" s="1"/>
  <c r="AG285" i="2" s="1"/>
  <c r="AV281" i="2"/>
  <c r="AX281" i="2" s="1"/>
  <c r="AY281" i="2" s="1"/>
  <c r="AM281" i="2"/>
  <c r="AO281" i="2" s="1"/>
  <c r="AP281" i="2" s="1"/>
  <c r="AD281" i="2"/>
  <c r="AF281" i="2" s="1"/>
  <c r="AG281" i="2" s="1"/>
  <c r="W277" i="2"/>
  <c r="X277" i="2" s="1"/>
  <c r="AV277" i="2"/>
  <c r="AX277" i="2" s="1"/>
  <c r="AY277" i="2" s="1"/>
  <c r="AM277" i="2"/>
  <c r="AO277" i="2" s="1"/>
  <c r="AP277" i="2" s="1"/>
  <c r="AD277" i="2"/>
  <c r="AF277" i="2" s="1"/>
  <c r="AG277" i="2" s="1"/>
  <c r="AV273" i="2"/>
  <c r="AX273" i="2" s="1"/>
  <c r="AY273" i="2" s="1"/>
  <c r="AD273" i="2"/>
  <c r="AF273" i="2" s="1"/>
  <c r="AG273" i="2" s="1"/>
  <c r="AM273" i="2"/>
  <c r="AO273" i="2" s="1"/>
  <c r="AP273" i="2" s="1"/>
  <c r="W269" i="2"/>
  <c r="X269" i="2" s="1"/>
  <c r="AV269" i="2"/>
  <c r="AX269" i="2" s="1"/>
  <c r="AY269" i="2" s="1"/>
  <c r="AM269" i="2"/>
  <c r="AO269" i="2" s="1"/>
  <c r="AP269" i="2" s="1"/>
  <c r="AD269" i="2"/>
  <c r="AF269" i="2" s="1"/>
  <c r="AG269" i="2" s="1"/>
  <c r="AV265" i="2"/>
  <c r="AX265" i="2" s="1"/>
  <c r="AY265" i="2" s="1"/>
  <c r="AD265" i="2"/>
  <c r="AF265" i="2" s="1"/>
  <c r="AG265" i="2" s="1"/>
  <c r="AM265" i="2"/>
  <c r="AO265" i="2" s="1"/>
  <c r="AP265" i="2" s="1"/>
  <c r="AB261" i="2"/>
  <c r="AV261" i="2"/>
  <c r="AX261" i="2" s="1"/>
  <c r="AY261" i="2" s="1"/>
  <c r="AM261" i="2"/>
  <c r="AO261" i="2" s="1"/>
  <c r="AP261" i="2" s="1"/>
  <c r="AD261" i="2"/>
  <c r="AF261" i="2" s="1"/>
  <c r="AG261" i="2" s="1"/>
  <c r="AV257" i="2"/>
  <c r="AX257" i="2" s="1"/>
  <c r="AY257" i="2" s="1"/>
  <c r="AD257" i="2"/>
  <c r="AF257" i="2" s="1"/>
  <c r="AG257" i="2" s="1"/>
  <c r="AM257" i="2"/>
  <c r="AO257" i="2" s="1"/>
  <c r="AP257" i="2" s="1"/>
  <c r="W253" i="2"/>
  <c r="X253" i="2" s="1"/>
  <c r="AV253" i="2"/>
  <c r="AX253" i="2" s="1"/>
  <c r="AY253" i="2" s="1"/>
  <c r="AM253" i="2"/>
  <c r="AO253" i="2" s="1"/>
  <c r="AP253" i="2" s="1"/>
  <c r="AD253" i="2"/>
  <c r="AF253" i="2" s="1"/>
  <c r="AG253" i="2" s="1"/>
  <c r="AV249" i="2"/>
  <c r="AX249" i="2" s="1"/>
  <c r="AY249" i="2" s="1"/>
  <c r="AM249" i="2"/>
  <c r="AO249" i="2" s="1"/>
  <c r="AP249" i="2" s="1"/>
  <c r="AD249" i="2"/>
  <c r="AF249" i="2" s="1"/>
  <c r="AG249" i="2" s="1"/>
  <c r="W245" i="2"/>
  <c r="AA245" i="2" s="1"/>
  <c r="AV245" i="2"/>
  <c r="AX245" i="2" s="1"/>
  <c r="AY245" i="2" s="1"/>
  <c r="AM245" i="2"/>
  <c r="AO245" i="2" s="1"/>
  <c r="AP245" i="2" s="1"/>
  <c r="AD245" i="2"/>
  <c r="AF245" i="2" s="1"/>
  <c r="AG245" i="2" s="1"/>
  <c r="AV241" i="2"/>
  <c r="AX241" i="2" s="1"/>
  <c r="AY241" i="2" s="1"/>
  <c r="AD241" i="2"/>
  <c r="AF241" i="2" s="1"/>
  <c r="AG241" i="2" s="1"/>
  <c r="AM241" i="2"/>
  <c r="AO241" i="2" s="1"/>
  <c r="AP241" i="2" s="1"/>
  <c r="W237" i="2"/>
  <c r="AB237" i="2" s="1"/>
  <c r="AV237" i="2"/>
  <c r="AX237" i="2" s="1"/>
  <c r="AY237" i="2" s="1"/>
  <c r="AM237" i="2"/>
  <c r="AO237" i="2" s="1"/>
  <c r="AP237" i="2" s="1"/>
  <c r="AD237" i="2"/>
  <c r="AF237" i="2" s="1"/>
  <c r="AG237" i="2" s="1"/>
  <c r="AD233" i="2"/>
  <c r="AF233" i="2" s="1"/>
  <c r="AG233" i="2" s="1"/>
  <c r="AV233" i="2"/>
  <c r="AX233" i="2" s="1"/>
  <c r="AY233" i="2" s="1"/>
  <c r="AM233" i="2"/>
  <c r="AO233" i="2" s="1"/>
  <c r="AP233" i="2" s="1"/>
  <c r="W229" i="2"/>
  <c r="AA229" i="2" s="1"/>
  <c r="AV229" i="2"/>
  <c r="AX229" i="2" s="1"/>
  <c r="AY229" i="2" s="1"/>
  <c r="AM229" i="2"/>
  <c r="AO229" i="2" s="1"/>
  <c r="AP229" i="2" s="1"/>
  <c r="AD229" i="2"/>
  <c r="AF229" i="2" s="1"/>
  <c r="AG229" i="2" s="1"/>
  <c r="AV225" i="2"/>
  <c r="AX225" i="2" s="1"/>
  <c r="AY225" i="2" s="1"/>
  <c r="AD225" i="2"/>
  <c r="AF225" i="2" s="1"/>
  <c r="AG225" i="2" s="1"/>
  <c r="AM225" i="2"/>
  <c r="AO225" i="2" s="1"/>
  <c r="AP225" i="2" s="1"/>
  <c r="W221" i="2"/>
  <c r="Y221" i="2" s="1"/>
  <c r="AV221" i="2"/>
  <c r="AX221" i="2" s="1"/>
  <c r="AY221" i="2" s="1"/>
  <c r="AM221" i="2"/>
  <c r="AO221" i="2" s="1"/>
  <c r="AP221" i="2" s="1"/>
  <c r="AD221" i="2"/>
  <c r="AF221" i="2" s="1"/>
  <c r="AG221" i="2" s="1"/>
  <c r="AV217" i="2"/>
  <c r="AX217" i="2" s="1"/>
  <c r="AY217" i="2" s="1"/>
  <c r="AM217" i="2"/>
  <c r="AO217" i="2" s="1"/>
  <c r="AP217" i="2" s="1"/>
  <c r="AD217" i="2"/>
  <c r="AF217" i="2" s="1"/>
  <c r="AG217" i="2" s="1"/>
  <c r="W213" i="2"/>
  <c r="X213" i="2" s="1"/>
  <c r="AV213" i="2"/>
  <c r="AX213" i="2" s="1"/>
  <c r="AY213" i="2" s="1"/>
  <c r="AM213" i="2"/>
  <c r="AO213" i="2" s="1"/>
  <c r="AP213" i="2" s="1"/>
  <c r="AD213" i="2"/>
  <c r="AF213" i="2" s="1"/>
  <c r="AG213" i="2" s="1"/>
  <c r="AV209" i="2"/>
  <c r="AX209" i="2" s="1"/>
  <c r="AY209" i="2" s="1"/>
  <c r="AD209" i="2"/>
  <c r="AF209" i="2" s="1"/>
  <c r="AG209" i="2" s="1"/>
  <c r="AM209" i="2"/>
  <c r="AO209" i="2" s="1"/>
  <c r="AP209" i="2" s="1"/>
  <c r="W205" i="2"/>
  <c r="AA205" i="2" s="1"/>
  <c r="AV205" i="2"/>
  <c r="AX205" i="2" s="1"/>
  <c r="AY205" i="2" s="1"/>
  <c r="AM205" i="2"/>
  <c r="AO205" i="2" s="1"/>
  <c r="AP205" i="2" s="1"/>
  <c r="AD205" i="2"/>
  <c r="AF205" i="2" s="1"/>
  <c r="AG205" i="2" s="1"/>
  <c r="AV201" i="2"/>
  <c r="AX201" i="2" s="1"/>
  <c r="AY201" i="2" s="1"/>
  <c r="AD201" i="2"/>
  <c r="AF201" i="2" s="1"/>
  <c r="AG201" i="2" s="1"/>
  <c r="AM201" i="2"/>
  <c r="AO201" i="2" s="1"/>
  <c r="AP201" i="2" s="1"/>
  <c r="W197" i="2"/>
  <c r="AA197" i="2" s="1"/>
  <c r="AV197" i="2"/>
  <c r="AX197" i="2" s="1"/>
  <c r="AY197" i="2" s="1"/>
  <c r="AM197" i="2"/>
  <c r="AO197" i="2" s="1"/>
  <c r="AP197" i="2" s="1"/>
  <c r="AD197" i="2"/>
  <c r="AF197" i="2" s="1"/>
  <c r="AG197" i="2" s="1"/>
  <c r="AV190" i="2"/>
  <c r="AX190" i="2" s="1"/>
  <c r="AY190" i="2" s="1"/>
  <c r="AM190" i="2"/>
  <c r="AO190" i="2" s="1"/>
  <c r="AP190" i="2" s="1"/>
  <c r="AD190" i="2"/>
  <c r="AF190" i="2" s="1"/>
  <c r="AG190" i="2" s="1"/>
  <c r="W186" i="2"/>
  <c r="AB186" i="2" s="1"/>
  <c r="AV186" i="2"/>
  <c r="AX186" i="2" s="1"/>
  <c r="AY186" i="2" s="1"/>
  <c r="AM186" i="2"/>
  <c r="AO186" i="2" s="1"/>
  <c r="AP186" i="2" s="1"/>
  <c r="AD186" i="2"/>
  <c r="AF186" i="2" s="1"/>
  <c r="AG186" i="2" s="1"/>
  <c r="AV182" i="2"/>
  <c r="AX182" i="2" s="1"/>
  <c r="AY182" i="2" s="1"/>
  <c r="AM182" i="2"/>
  <c r="AO182" i="2" s="1"/>
  <c r="AP182" i="2" s="1"/>
  <c r="AD182" i="2"/>
  <c r="AF182" i="2" s="1"/>
  <c r="AG182" i="2" s="1"/>
  <c r="W178" i="2"/>
  <c r="AA178" i="2" s="1"/>
  <c r="AV178" i="2"/>
  <c r="AX178" i="2" s="1"/>
  <c r="AY178" i="2" s="1"/>
  <c r="AM178" i="2"/>
  <c r="AO178" i="2" s="1"/>
  <c r="AP178" i="2" s="1"/>
  <c r="AD178" i="2"/>
  <c r="AF178" i="2" s="1"/>
  <c r="AG178" i="2" s="1"/>
  <c r="AV174" i="2"/>
  <c r="AX174" i="2" s="1"/>
  <c r="AY174" i="2" s="1"/>
  <c r="AM174" i="2"/>
  <c r="AO174" i="2" s="1"/>
  <c r="AP174" i="2" s="1"/>
  <c r="AD174" i="2"/>
  <c r="AF174" i="2" s="1"/>
  <c r="AG174" i="2" s="1"/>
  <c r="W170" i="2"/>
  <c r="X170" i="2" s="1"/>
  <c r="AV170" i="2"/>
  <c r="AX170" i="2" s="1"/>
  <c r="AY170" i="2" s="1"/>
  <c r="AM170" i="2"/>
  <c r="AO170" i="2" s="1"/>
  <c r="AP170" i="2" s="1"/>
  <c r="AD170" i="2"/>
  <c r="AF170" i="2" s="1"/>
  <c r="AG170" i="2" s="1"/>
  <c r="AV166" i="2"/>
  <c r="AX166" i="2" s="1"/>
  <c r="AY166" i="2" s="1"/>
  <c r="AM166" i="2"/>
  <c r="AO166" i="2" s="1"/>
  <c r="AP166" i="2" s="1"/>
  <c r="AD166" i="2"/>
  <c r="AF166" i="2" s="1"/>
  <c r="AG166" i="2" s="1"/>
  <c r="W162" i="2"/>
  <c r="AB162" i="2" s="1"/>
  <c r="AV162" i="2"/>
  <c r="AX162" i="2" s="1"/>
  <c r="AY162" i="2" s="1"/>
  <c r="AM162" i="2"/>
  <c r="AO162" i="2" s="1"/>
  <c r="AP162" i="2" s="1"/>
  <c r="AD162" i="2"/>
  <c r="AF162" i="2" s="1"/>
  <c r="AG162" i="2" s="1"/>
  <c r="AV158" i="2"/>
  <c r="AX158" i="2" s="1"/>
  <c r="AY158" i="2" s="1"/>
  <c r="AM158" i="2"/>
  <c r="AO158" i="2" s="1"/>
  <c r="AP158" i="2" s="1"/>
  <c r="AD158" i="2"/>
  <c r="AF158" i="2" s="1"/>
  <c r="AG158" i="2" s="1"/>
  <c r="W154" i="2"/>
  <c r="X154" i="2" s="1"/>
  <c r="AV154" i="2"/>
  <c r="AX154" i="2" s="1"/>
  <c r="AY154" i="2" s="1"/>
  <c r="AM154" i="2"/>
  <c r="AO154" i="2" s="1"/>
  <c r="AP154" i="2" s="1"/>
  <c r="AD154" i="2"/>
  <c r="AF154" i="2" s="1"/>
  <c r="AG154" i="2" s="1"/>
  <c r="AV150" i="2"/>
  <c r="AX150" i="2" s="1"/>
  <c r="AY150" i="2" s="1"/>
  <c r="AM150" i="2"/>
  <c r="AO150" i="2" s="1"/>
  <c r="AP150" i="2" s="1"/>
  <c r="AD150" i="2"/>
  <c r="AF150" i="2" s="1"/>
  <c r="AG150" i="2" s="1"/>
  <c r="W146" i="2"/>
  <c r="X146" i="2" s="1"/>
  <c r="AV146" i="2"/>
  <c r="AX146" i="2" s="1"/>
  <c r="AY146" i="2" s="1"/>
  <c r="AM146" i="2"/>
  <c r="AO146" i="2" s="1"/>
  <c r="AP146" i="2" s="1"/>
  <c r="AD146" i="2"/>
  <c r="AF146" i="2" s="1"/>
  <c r="AG146" i="2" s="1"/>
  <c r="AV142" i="2"/>
  <c r="AX142" i="2" s="1"/>
  <c r="AY142" i="2" s="1"/>
  <c r="AM142" i="2"/>
  <c r="AO142" i="2" s="1"/>
  <c r="AP142" i="2" s="1"/>
  <c r="AD142" i="2"/>
  <c r="AF142" i="2" s="1"/>
  <c r="AG142" i="2" s="1"/>
  <c r="W138" i="2"/>
  <c r="AB138" i="2" s="1"/>
  <c r="AV138" i="2"/>
  <c r="AX138" i="2" s="1"/>
  <c r="AY138" i="2" s="1"/>
  <c r="AM138" i="2"/>
  <c r="AO138" i="2" s="1"/>
  <c r="AP138" i="2" s="1"/>
  <c r="AD138" i="2"/>
  <c r="AF138" i="2" s="1"/>
  <c r="AG138" i="2" s="1"/>
  <c r="AV131" i="2"/>
  <c r="AX131" i="2" s="1"/>
  <c r="AY131" i="2" s="1"/>
  <c r="AM131" i="2"/>
  <c r="AO131" i="2" s="1"/>
  <c r="AP131" i="2" s="1"/>
  <c r="AD131" i="2"/>
  <c r="AF131" i="2" s="1"/>
  <c r="AG131" i="2" s="1"/>
  <c r="W127" i="2"/>
  <c r="AB127" i="2" s="1"/>
  <c r="AV127" i="2"/>
  <c r="AX127" i="2" s="1"/>
  <c r="AY127" i="2" s="1"/>
  <c r="AM127" i="2"/>
  <c r="AO127" i="2" s="1"/>
  <c r="AP127" i="2" s="1"/>
  <c r="AD127" i="2"/>
  <c r="AF127" i="2" s="1"/>
  <c r="AG127" i="2" s="1"/>
  <c r="AV123" i="2"/>
  <c r="AX123" i="2" s="1"/>
  <c r="AY123" i="2" s="1"/>
  <c r="AM123" i="2"/>
  <c r="AO123" i="2" s="1"/>
  <c r="AP123" i="2" s="1"/>
  <c r="AD123" i="2"/>
  <c r="AF123" i="2" s="1"/>
  <c r="AG123" i="2" s="1"/>
  <c r="W119" i="2"/>
  <c r="Z119" i="2" s="1"/>
  <c r="AV119" i="2"/>
  <c r="AX119" i="2" s="1"/>
  <c r="AY119" i="2" s="1"/>
  <c r="AM119" i="2"/>
  <c r="AO119" i="2" s="1"/>
  <c r="AP119" i="2" s="1"/>
  <c r="AD119" i="2"/>
  <c r="AF119" i="2" s="1"/>
  <c r="AG119" i="2" s="1"/>
  <c r="AV115" i="2"/>
  <c r="AX115" i="2" s="1"/>
  <c r="AY115" i="2" s="1"/>
  <c r="AM115" i="2"/>
  <c r="AO115" i="2" s="1"/>
  <c r="AP115" i="2" s="1"/>
  <c r="AD115" i="2"/>
  <c r="AF115" i="2" s="1"/>
  <c r="AG115" i="2" s="1"/>
  <c r="W111" i="2"/>
  <c r="Z111" i="2" s="1"/>
  <c r="AV111" i="2"/>
  <c r="AX111" i="2" s="1"/>
  <c r="AY111" i="2" s="1"/>
  <c r="AM111" i="2"/>
  <c r="AO111" i="2" s="1"/>
  <c r="AP111" i="2" s="1"/>
  <c r="AD111" i="2"/>
  <c r="AF111" i="2" s="1"/>
  <c r="AG111" i="2" s="1"/>
  <c r="AD107" i="2"/>
  <c r="AF107" i="2" s="1"/>
  <c r="AG107" i="2" s="1"/>
  <c r="AV107" i="2"/>
  <c r="AX107" i="2" s="1"/>
  <c r="AY107" i="2" s="1"/>
  <c r="AM107" i="2"/>
  <c r="AO107" i="2" s="1"/>
  <c r="AP107" i="2" s="1"/>
  <c r="AV103" i="2"/>
  <c r="AX103" i="2" s="1"/>
  <c r="AY103" i="2" s="1"/>
  <c r="AM103" i="2"/>
  <c r="AO103" i="2" s="1"/>
  <c r="AP103" i="2" s="1"/>
  <c r="AD103" i="2"/>
  <c r="AF103" i="2" s="1"/>
  <c r="AG103" i="2" s="1"/>
  <c r="AV99" i="2"/>
  <c r="AX99" i="2" s="1"/>
  <c r="AY99" i="2" s="1"/>
  <c r="AM99" i="2"/>
  <c r="AO99" i="2" s="1"/>
  <c r="AP99" i="2" s="1"/>
  <c r="AD99" i="2"/>
  <c r="AF99" i="2" s="1"/>
  <c r="AG99" i="2" s="1"/>
  <c r="W95" i="2"/>
  <c r="Z95" i="2" s="1"/>
  <c r="AV95" i="2"/>
  <c r="AX95" i="2" s="1"/>
  <c r="AY95" i="2" s="1"/>
  <c r="AM95" i="2"/>
  <c r="AO95" i="2" s="1"/>
  <c r="AP95" i="2" s="1"/>
  <c r="AD95" i="2"/>
  <c r="AF95" i="2" s="1"/>
  <c r="AG95" i="2" s="1"/>
  <c r="AV91" i="2"/>
  <c r="AX91" i="2" s="1"/>
  <c r="AY91" i="2" s="1"/>
  <c r="AM91" i="2"/>
  <c r="AO91" i="2" s="1"/>
  <c r="AP91" i="2" s="1"/>
  <c r="AD91" i="2"/>
  <c r="AF91" i="2" s="1"/>
  <c r="AG91" i="2" s="1"/>
  <c r="W87" i="2"/>
  <c r="Y87" i="2" s="1"/>
  <c r="AV87" i="2"/>
  <c r="AX87" i="2" s="1"/>
  <c r="AY87" i="2" s="1"/>
  <c r="AM87" i="2"/>
  <c r="AO87" i="2" s="1"/>
  <c r="AP87" i="2" s="1"/>
  <c r="AD87" i="2"/>
  <c r="AF87" i="2" s="1"/>
  <c r="AG87" i="2" s="1"/>
  <c r="AV83" i="2"/>
  <c r="AX83" i="2" s="1"/>
  <c r="AY83" i="2" s="1"/>
  <c r="AM83" i="2"/>
  <c r="AO83" i="2" s="1"/>
  <c r="AP83" i="2" s="1"/>
  <c r="AD83" i="2"/>
  <c r="AF83" i="2" s="1"/>
  <c r="AG83" i="2" s="1"/>
  <c r="W79" i="2"/>
  <c r="AA79" i="2" s="1"/>
  <c r="AV79" i="2"/>
  <c r="AX79" i="2" s="1"/>
  <c r="AY79" i="2" s="1"/>
  <c r="AM79" i="2"/>
  <c r="AO79" i="2" s="1"/>
  <c r="AP79" i="2" s="1"/>
  <c r="AD79" i="2"/>
  <c r="AF79" i="2" s="1"/>
  <c r="AG79" i="2" s="1"/>
  <c r="AV72" i="2"/>
  <c r="AX72" i="2" s="1"/>
  <c r="AY72" i="2" s="1"/>
  <c r="AM72" i="2"/>
  <c r="AO72" i="2" s="1"/>
  <c r="AP72" i="2" s="1"/>
  <c r="AD72" i="2"/>
  <c r="AF72" i="2" s="1"/>
  <c r="AG72" i="2" s="1"/>
  <c r="W68" i="2"/>
  <c r="X68" i="2" s="1"/>
  <c r="AV68" i="2"/>
  <c r="AX68" i="2" s="1"/>
  <c r="AY68" i="2" s="1"/>
  <c r="AM68" i="2"/>
  <c r="AO68" i="2" s="1"/>
  <c r="AP68" i="2" s="1"/>
  <c r="AD68" i="2"/>
  <c r="AF68" i="2" s="1"/>
  <c r="AG68" i="2" s="1"/>
  <c r="AV64" i="2"/>
  <c r="AX64" i="2" s="1"/>
  <c r="AY64" i="2" s="1"/>
  <c r="AM64" i="2"/>
  <c r="AO64" i="2" s="1"/>
  <c r="AP64" i="2" s="1"/>
  <c r="AD64" i="2"/>
  <c r="AF64" i="2" s="1"/>
  <c r="AG64" i="2" s="1"/>
  <c r="W60" i="2"/>
  <c r="X60" i="2" s="1"/>
  <c r="AV60" i="2"/>
  <c r="AX60" i="2" s="1"/>
  <c r="AY60" i="2" s="1"/>
  <c r="AM60" i="2"/>
  <c r="AO60" i="2" s="1"/>
  <c r="AP60" i="2" s="1"/>
  <c r="AD60" i="2"/>
  <c r="AF60" i="2" s="1"/>
  <c r="AG60" i="2" s="1"/>
  <c r="AV56" i="2"/>
  <c r="AX56" i="2" s="1"/>
  <c r="AY56" i="2" s="1"/>
  <c r="AM56" i="2"/>
  <c r="AO56" i="2" s="1"/>
  <c r="AP56" i="2" s="1"/>
  <c r="AD56" i="2"/>
  <c r="AF56" i="2" s="1"/>
  <c r="AG56" i="2" s="1"/>
  <c r="W52" i="2"/>
  <c r="Z52" i="2" s="1"/>
  <c r="AV52" i="2"/>
  <c r="AX52" i="2" s="1"/>
  <c r="AY52" i="2" s="1"/>
  <c r="AM52" i="2"/>
  <c r="AO52" i="2" s="1"/>
  <c r="AP52" i="2" s="1"/>
  <c r="AD52" i="2"/>
  <c r="AF52" i="2" s="1"/>
  <c r="AG52" i="2" s="1"/>
  <c r="AV48" i="2"/>
  <c r="AX48" i="2" s="1"/>
  <c r="AY48" i="2" s="1"/>
  <c r="AM48" i="2"/>
  <c r="AO48" i="2" s="1"/>
  <c r="AP48" i="2" s="1"/>
  <c r="AD48" i="2"/>
  <c r="AF48" i="2" s="1"/>
  <c r="AG48" i="2" s="1"/>
  <c r="W44" i="2"/>
  <c r="AV44" i="2"/>
  <c r="AX44" i="2" s="1"/>
  <c r="AY44" i="2" s="1"/>
  <c r="AM44" i="2"/>
  <c r="AO44" i="2" s="1"/>
  <c r="AP44" i="2" s="1"/>
  <c r="AD44" i="2"/>
  <c r="AF44" i="2" s="1"/>
  <c r="AG44" i="2" s="1"/>
  <c r="AV40" i="2"/>
  <c r="AX40" i="2" s="1"/>
  <c r="AY40" i="2" s="1"/>
  <c r="AM40" i="2"/>
  <c r="AO40" i="2" s="1"/>
  <c r="AP40" i="2" s="1"/>
  <c r="AD40" i="2"/>
  <c r="AF40" i="2" s="1"/>
  <c r="AG40" i="2" s="1"/>
  <c r="W36" i="2"/>
  <c r="X36" i="2" s="1"/>
  <c r="AV36" i="2"/>
  <c r="AX36" i="2" s="1"/>
  <c r="AY36" i="2" s="1"/>
  <c r="AM36" i="2"/>
  <c r="AO36" i="2" s="1"/>
  <c r="AP36" i="2" s="1"/>
  <c r="AD36" i="2"/>
  <c r="AF36" i="2" s="1"/>
  <c r="AG36" i="2" s="1"/>
  <c r="AV32" i="2"/>
  <c r="AX32" i="2" s="1"/>
  <c r="AY32" i="2" s="1"/>
  <c r="AM32" i="2"/>
  <c r="AO32" i="2" s="1"/>
  <c r="AP32" i="2" s="1"/>
  <c r="AD32" i="2"/>
  <c r="AF32" i="2" s="1"/>
  <c r="AG32" i="2" s="1"/>
  <c r="W28" i="2"/>
  <c r="X28" i="2" s="1"/>
  <c r="AV28" i="2"/>
  <c r="AX28" i="2" s="1"/>
  <c r="AY28" i="2" s="1"/>
  <c r="AM28" i="2"/>
  <c r="AO28" i="2" s="1"/>
  <c r="AP28" i="2" s="1"/>
  <c r="AD28" i="2"/>
  <c r="AF28" i="2" s="1"/>
  <c r="AG28" i="2" s="1"/>
  <c r="AV24" i="2"/>
  <c r="AX24" i="2" s="1"/>
  <c r="AY24" i="2" s="1"/>
  <c r="AM24" i="2"/>
  <c r="AO24" i="2" s="1"/>
  <c r="AP24" i="2" s="1"/>
  <c r="AD24" i="2"/>
  <c r="AF24" i="2" s="1"/>
  <c r="AG24" i="2" s="1"/>
  <c r="W20" i="2"/>
  <c r="AB20" i="2" s="1"/>
  <c r="AV20" i="2"/>
  <c r="AX20" i="2" s="1"/>
  <c r="AY20" i="2" s="1"/>
  <c r="AM20" i="2"/>
  <c r="AO20" i="2" s="1"/>
  <c r="AP20" i="2" s="1"/>
  <c r="AD20" i="2"/>
  <c r="AF20" i="2" s="1"/>
  <c r="AG20" i="2" s="1"/>
  <c r="AV13" i="2"/>
  <c r="AX13" i="2" s="1"/>
  <c r="AY13" i="2" s="1"/>
  <c r="AF13" i="2"/>
  <c r="AG13" i="2" s="1"/>
  <c r="AM13" i="2"/>
  <c r="AO13" i="2" s="1"/>
  <c r="AP13" i="2" s="1"/>
  <c r="W9" i="2"/>
  <c r="AA9" i="2" s="1"/>
  <c r="AF9" i="2"/>
  <c r="AM9" i="2"/>
  <c r="AO9" i="2" s="1"/>
  <c r="AP9" i="2" s="1"/>
  <c r="AV9" i="2"/>
  <c r="AX9" i="2" s="1"/>
  <c r="AY9" i="2" s="1"/>
  <c r="AV741" i="2"/>
  <c r="AX741" i="2" s="1"/>
  <c r="AY741" i="2" s="1"/>
  <c r="AM741" i="2"/>
  <c r="AO741" i="2" s="1"/>
  <c r="AP741" i="2" s="1"/>
  <c r="AD741" i="2"/>
  <c r="AF741" i="2" s="1"/>
  <c r="AG741" i="2" s="1"/>
  <c r="AV729" i="2"/>
  <c r="AX729" i="2" s="1"/>
  <c r="AY729" i="2" s="1"/>
  <c r="AM729" i="2"/>
  <c r="AO729" i="2" s="1"/>
  <c r="AP729" i="2" s="1"/>
  <c r="AD729" i="2"/>
  <c r="AF729" i="2" s="1"/>
  <c r="AG729" i="2" s="1"/>
  <c r="AV717" i="2"/>
  <c r="AX717" i="2" s="1"/>
  <c r="AY717" i="2" s="1"/>
  <c r="AM717" i="2"/>
  <c r="AO717" i="2" s="1"/>
  <c r="AP717" i="2" s="1"/>
  <c r="AD717" i="2"/>
  <c r="AF717" i="2" s="1"/>
  <c r="AG717" i="2" s="1"/>
  <c r="AV705" i="2"/>
  <c r="AX705" i="2" s="1"/>
  <c r="AY705" i="2" s="1"/>
  <c r="AM705" i="2"/>
  <c r="AO705" i="2" s="1"/>
  <c r="AP705" i="2" s="1"/>
  <c r="AD705" i="2"/>
  <c r="AF705" i="2" s="1"/>
  <c r="AG705" i="2" s="1"/>
  <c r="AV693" i="2"/>
  <c r="AX693" i="2" s="1"/>
  <c r="AY693" i="2" s="1"/>
  <c r="AM693" i="2"/>
  <c r="AO693" i="2" s="1"/>
  <c r="AP693" i="2" s="1"/>
  <c r="AD693" i="2"/>
  <c r="AF693" i="2" s="1"/>
  <c r="AG693" i="2" s="1"/>
  <c r="AV681" i="2"/>
  <c r="AX681" i="2" s="1"/>
  <c r="AY681" i="2" s="1"/>
  <c r="AM681" i="2"/>
  <c r="AO681" i="2" s="1"/>
  <c r="AP681" i="2" s="1"/>
  <c r="AD681" i="2"/>
  <c r="AF681" i="2" s="1"/>
  <c r="AG681" i="2" s="1"/>
  <c r="AV669" i="2"/>
  <c r="AX669" i="2" s="1"/>
  <c r="AY669" i="2" s="1"/>
  <c r="AM669" i="2"/>
  <c r="AO669" i="2" s="1"/>
  <c r="AP669" i="2" s="1"/>
  <c r="AD669" i="2"/>
  <c r="AF669" i="2" s="1"/>
  <c r="AG669" i="2" s="1"/>
  <c r="AV657" i="2"/>
  <c r="AX657" i="2" s="1"/>
  <c r="AY657" i="2" s="1"/>
  <c r="AM657" i="2"/>
  <c r="AO657" i="2" s="1"/>
  <c r="AP657" i="2" s="1"/>
  <c r="AD657" i="2"/>
  <c r="AF657" i="2" s="1"/>
  <c r="AG657" i="2" s="1"/>
  <c r="AV645" i="2"/>
  <c r="AX645" i="2" s="1"/>
  <c r="AY645" i="2" s="1"/>
  <c r="AM645" i="2"/>
  <c r="AO645" i="2" s="1"/>
  <c r="AP645" i="2" s="1"/>
  <c r="AD645" i="2"/>
  <c r="AF645" i="2" s="1"/>
  <c r="AG645" i="2" s="1"/>
  <c r="AV633" i="2"/>
  <c r="AX633" i="2" s="1"/>
  <c r="AY633" i="2" s="1"/>
  <c r="AM633" i="2"/>
  <c r="AO633" i="2" s="1"/>
  <c r="AP633" i="2" s="1"/>
  <c r="AD633" i="2"/>
  <c r="AF633" i="2" s="1"/>
  <c r="AG633" i="2" s="1"/>
  <c r="AV613" i="2"/>
  <c r="AX613" i="2" s="1"/>
  <c r="AY613" i="2" s="1"/>
  <c r="AM613" i="2"/>
  <c r="AO613" i="2" s="1"/>
  <c r="AP613" i="2" s="1"/>
  <c r="AD613" i="2"/>
  <c r="AF613" i="2" s="1"/>
  <c r="AG613" i="2" s="1"/>
  <c r="AV601" i="2"/>
  <c r="AX601" i="2" s="1"/>
  <c r="AY601" i="2" s="1"/>
  <c r="AM601" i="2"/>
  <c r="AO601" i="2" s="1"/>
  <c r="AP601" i="2" s="1"/>
  <c r="AD601" i="2"/>
  <c r="AF601" i="2" s="1"/>
  <c r="AG601" i="2" s="1"/>
  <c r="AV589" i="2"/>
  <c r="AX589" i="2" s="1"/>
  <c r="AY589" i="2" s="1"/>
  <c r="AM589" i="2"/>
  <c r="AO589" i="2" s="1"/>
  <c r="AP589" i="2" s="1"/>
  <c r="AD589" i="2"/>
  <c r="AF589" i="2" s="1"/>
  <c r="AG589" i="2" s="1"/>
  <c r="AV574" i="2"/>
  <c r="AX574" i="2" s="1"/>
  <c r="AY574" i="2" s="1"/>
  <c r="AM574" i="2"/>
  <c r="AO574" i="2" s="1"/>
  <c r="AP574" i="2" s="1"/>
  <c r="AD574" i="2"/>
  <c r="AF574" i="2" s="1"/>
  <c r="AG574" i="2" s="1"/>
  <c r="AV562" i="2"/>
  <c r="AX562" i="2" s="1"/>
  <c r="AY562" i="2" s="1"/>
  <c r="AM562" i="2"/>
  <c r="AO562" i="2" s="1"/>
  <c r="AP562" i="2" s="1"/>
  <c r="AD562" i="2"/>
  <c r="AF562" i="2" s="1"/>
  <c r="AG562" i="2" s="1"/>
  <c r="AV550" i="2"/>
  <c r="AX550" i="2" s="1"/>
  <c r="AY550" i="2" s="1"/>
  <c r="AM550" i="2"/>
  <c r="AO550" i="2" s="1"/>
  <c r="AP550" i="2" s="1"/>
  <c r="AD550" i="2"/>
  <c r="AF550" i="2" s="1"/>
  <c r="AG550" i="2" s="1"/>
  <c r="AV538" i="2"/>
  <c r="AX538" i="2" s="1"/>
  <c r="AY538" i="2" s="1"/>
  <c r="AM538" i="2"/>
  <c r="AO538" i="2" s="1"/>
  <c r="AP538" i="2" s="1"/>
  <c r="AD538" i="2"/>
  <c r="AF538" i="2" s="1"/>
  <c r="AG538" i="2" s="1"/>
  <c r="AV526" i="2"/>
  <c r="AX526" i="2" s="1"/>
  <c r="AY526" i="2" s="1"/>
  <c r="AM526" i="2"/>
  <c r="AO526" i="2" s="1"/>
  <c r="AP526" i="2" s="1"/>
  <c r="AD526" i="2"/>
  <c r="AF526" i="2" s="1"/>
  <c r="AG526" i="2" s="1"/>
  <c r="W514" i="2"/>
  <c r="Y514" i="2" s="1"/>
  <c r="AV514" i="2"/>
  <c r="AX514" i="2" s="1"/>
  <c r="AY514" i="2" s="1"/>
  <c r="AM514" i="2"/>
  <c r="AO514" i="2" s="1"/>
  <c r="AP514" i="2" s="1"/>
  <c r="AD514" i="2"/>
  <c r="AF514" i="2" s="1"/>
  <c r="AG514" i="2" s="1"/>
  <c r="AV502" i="2"/>
  <c r="AX502" i="2" s="1"/>
  <c r="AY502" i="2" s="1"/>
  <c r="AM502" i="2"/>
  <c r="AO502" i="2" s="1"/>
  <c r="AP502" i="2" s="1"/>
  <c r="AD502" i="2"/>
  <c r="AF502" i="2" s="1"/>
  <c r="AG502" i="2" s="1"/>
  <c r="AV490" i="2"/>
  <c r="AX490" i="2" s="1"/>
  <c r="AY490" i="2" s="1"/>
  <c r="AM490" i="2"/>
  <c r="AO490" i="2" s="1"/>
  <c r="AP490" i="2" s="1"/>
  <c r="AD490" i="2"/>
  <c r="AF490" i="2" s="1"/>
  <c r="AG490" i="2" s="1"/>
  <c r="AV478" i="2"/>
  <c r="AX478" i="2" s="1"/>
  <c r="AY478" i="2" s="1"/>
  <c r="AM478" i="2"/>
  <c r="AO478" i="2" s="1"/>
  <c r="AP478" i="2" s="1"/>
  <c r="AD478" i="2"/>
  <c r="AF478" i="2" s="1"/>
  <c r="AG478" i="2" s="1"/>
  <c r="AV466" i="2"/>
  <c r="AX466" i="2" s="1"/>
  <c r="AY466" i="2" s="1"/>
  <c r="AM466" i="2"/>
  <c r="AO466" i="2" s="1"/>
  <c r="AP466" i="2" s="1"/>
  <c r="AD466" i="2"/>
  <c r="AF466" i="2" s="1"/>
  <c r="AG466" i="2" s="1"/>
  <c r="AV454" i="2"/>
  <c r="AX454" i="2" s="1"/>
  <c r="AY454" i="2" s="1"/>
  <c r="AM454" i="2"/>
  <c r="AO454" i="2" s="1"/>
  <c r="AP454" i="2" s="1"/>
  <c r="AD454" i="2"/>
  <c r="AF454" i="2" s="1"/>
  <c r="AG454" i="2" s="1"/>
  <c r="AV442" i="2"/>
  <c r="AX442" i="2" s="1"/>
  <c r="AY442" i="2" s="1"/>
  <c r="AM442" i="2"/>
  <c r="AO442" i="2" s="1"/>
  <c r="AP442" i="2" s="1"/>
  <c r="AD442" i="2"/>
  <c r="AF442" i="2" s="1"/>
  <c r="AG442" i="2" s="1"/>
  <c r="AV426" i="2"/>
  <c r="AX426" i="2" s="1"/>
  <c r="AY426" i="2" s="1"/>
  <c r="AM426" i="2"/>
  <c r="AO426" i="2" s="1"/>
  <c r="AP426" i="2" s="1"/>
  <c r="AD426" i="2"/>
  <c r="AF426" i="2" s="1"/>
  <c r="AG426" i="2" s="1"/>
  <c r="AV414" i="2"/>
  <c r="AX414" i="2" s="1"/>
  <c r="AY414" i="2" s="1"/>
  <c r="AM414" i="2"/>
  <c r="AO414" i="2" s="1"/>
  <c r="AP414" i="2" s="1"/>
  <c r="AD414" i="2"/>
  <c r="AF414" i="2" s="1"/>
  <c r="AG414" i="2" s="1"/>
  <c r="AV386" i="2"/>
  <c r="AX386" i="2" s="1"/>
  <c r="AY386" i="2" s="1"/>
  <c r="AM386" i="2"/>
  <c r="AO386" i="2" s="1"/>
  <c r="AP386" i="2" s="1"/>
  <c r="AD386" i="2"/>
  <c r="AF386" i="2" s="1"/>
  <c r="AG386" i="2" s="1"/>
  <c r="AV374" i="2"/>
  <c r="AX374" i="2" s="1"/>
  <c r="AY374" i="2" s="1"/>
  <c r="AM374" i="2"/>
  <c r="AO374" i="2" s="1"/>
  <c r="AP374" i="2" s="1"/>
  <c r="AD374" i="2"/>
  <c r="AF374" i="2" s="1"/>
  <c r="AG374" i="2" s="1"/>
  <c r="AV362" i="2"/>
  <c r="AX362" i="2" s="1"/>
  <c r="AY362" i="2" s="1"/>
  <c r="AM362" i="2"/>
  <c r="AO362" i="2" s="1"/>
  <c r="AP362" i="2" s="1"/>
  <c r="AD362" i="2"/>
  <c r="AF362" i="2" s="1"/>
  <c r="AG362" i="2" s="1"/>
  <c r="AV346" i="2"/>
  <c r="AX346" i="2" s="1"/>
  <c r="AY346" i="2" s="1"/>
  <c r="AM346" i="2"/>
  <c r="AO346" i="2" s="1"/>
  <c r="AP346" i="2" s="1"/>
  <c r="AD346" i="2"/>
  <c r="AF346" i="2" s="1"/>
  <c r="AG346" i="2" s="1"/>
  <c r="AV330" i="2"/>
  <c r="AX330" i="2" s="1"/>
  <c r="AY330" i="2" s="1"/>
  <c r="AM330" i="2"/>
  <c r="AO330" i="2" s="1"/>
  <c r="AP330" i="2" s="1"/>
  <c r="AD330" i="2"/>
  <c r="AF330" i="2" s="1"/>
  <c r="AG330" i="2" s="1"/>
  <c r="AV318" i="2"/>
  <c r="AX318" i="2" s="1"/>
  <c r="AY318" i="2" s="1"/>
  <c r="AM318" i="2"/>
  <c r="AO318" i="2" s="1"/>
  <c r="AP318" i="2" s="1"/>
  <c r="AD318" i="2"/>
  <c r="AF318" i="2" s="1"/>
  <c r="AG318" i="2" s="1"/>
  <c r="AV306" i="2"/>
  <c r="AX306" i="2" s="1"/>
  <c r="AY306" i="2" s="1"/>
  <c r="AM306" i="2"/>
  <c r="AO306" i="2" s="1"/>
  <c r="AP306" i="2" s="1"/>
  <c r="AD306" i="2"/>
  <c r="AF306" i="2" s="1"/>
  <c r="AG306" i="2" s="1"/>
  <c r="AV294" i="2"/>
  <c r="AX294" i="2" s="1"/>
  <c r="AY294" i="2" s="1"/>
  <c r="AM294" i="2"/>
  <c r="AO294" i="2" s="1"/>
  <c r="AP294" i="2" s="1"/>
  <c r="AD294" i="2"/>
  <c r="AF294" i="2" s="1"/>
  <c r="AG294" i="2" s="1"/>
  <c r="AV282" i="2"/>
  <c r="AX282" i="2" s="1"/>
  <c r="AY282" i="2" s="1"/>
  <c r="AM282" i="2"/>
  <c r="AO282" i="2" s="1"/>
  <c r="AP282" i="2" s="1"/>
  <c r="AD282" i="2"/>
  <c r="AF282" i="2" s="1"/>
  <c r="AG282" i="2" s="1"/>
  <c r="AV262" i="2"/>
  <c r="AX262" i="2" s="1"/>
  <c r="AY262" i="2" s="1"/>
  <c r="AM262" i="2"/>
  <c r="AO262" i="2" s="1"/>
  <c r="AP262" i="2" s="1"/>
  <c r="AD262" i="2"/>
  <c r="AF262" i="2" s="1"/>
  <c r="AG262" i="2" s="1"/>
  <c r="AV210" i="2"/>
  <c r="AX210" i="2" s="1"/>
  <c r="AY210" i="2" s="1"/>
  <c r="AM210" i="2"/>
  <c r="AO210" i="2" s="1"/>
  <c r="AP210" i="2" s="1"/>
  <c r="AD210" i="2"/>
  <c r="AF210" i="2" s="1"/>
  <c r="AG210" i="2" s="1"/>
  <c r="AV194" i="2"/>
  <c r="AX194" i="2" s="1"/>
  <c r="AY194" i="2" s="1"/>
  <c r="AM194" i="2"/>
  <c r="AO194" i="2" s="1"/>
  <c r="AP194" i="2" s="1"/>
  <c r="AD194" i="2"/>
  <c r="AF194" i="2" s="1"/>
  <c r="AG194" i="2" s="1"/>
  <c r="AV179" i="2"/>
  <c r="AX179" i="2" s="1"/>
  <c r="AY179" i="2" s="1"/>
  <c r="AM179" i="2"/>
  <c r="AO179" i="2" s="1"/>
  <c r="AP179" i="2" s="1"/>
  <c r="AD179" i="2"/>
  <c r="AF179" i="2" s="1"/>
  <c r="AG179" i="2" s="1"/>
  <c r="AV167" i="2"/>
  <c r="AX167" i="2" s="1"/>
  <c r="AY167" i="2" s="1"/>
  <c r="AM167" i="2"/>
  <c r="AO167" i="2" s="1"/>
  <c r="AP167" i="2" s="1"/>
  <c r="AD167" i="2"/>
  <c r="AF167" i="2" s="1"/>
  <c r="AG167" i="2" s="1"/>
  <c r="AV155" i="2"/>
  <c r="AX155" i="2" s="1"/>
  <c r="AY155" i="2" s="1"/>
  <c r="AM155" i="2"/>
  <c r="AO155" i="2" s="1"/>
  <c r="AP155" i="2" s="1"/>
  <c r="AD155" i="2"/>
  <c r="AF155" i="2" s="1"/>
  <c r="AG155" i="2" s="1"/>
  <c r="AV143" i="2"/>
  <c r="AX143" i="2" s="1"/>
  <c r="AY143" i="2" s="1"/>
  <c r="AM143" i="2"/>
  <c r="AO143" i="2" s="1"/>
  <c r="AP143" i="2" s="1"/>
  <c r="AD143" i="2"/>
  <c r="AF143" i="2" s="1"/>
  <c r="AG143" i="2" s="1"/>
  <c r="AV128" i="2"/>
  <c r="AX128" i="2" s="1"/>
  <c r="AY128" i="2" s="1"/>
  <c r="AM128" i="2"/>
  <c r="AO128" i="2" s="1"/>
  <c r="AP128" i="2" s="1"/>
  <c r="AD128" i="2"/>
  <c r="AF128" i="2" s="1"/>
  <c r="AG128" i="2" s="1"/>
  <c r="AV116" i="2"/>
  <c r="AX116" i="2" s="1"/>
  <c r="AY116" i="2" s="1"/>
  <c r="AM116" i="2"/>
  <c r="AO116" i="2" s="1"/>
  <c r="AP116" i="2" s="1"/>
  <c r="AD116" i="2"/>
  <c r="AF116" i="2" s="1"/>
  <c r="AG116" i="2" s="1"/>
  <c r="AV104" i="2"/>
  <c r="AX104" i="2" s="1"/>
  <c r="AY104" i="2" s="1"/>
  <c r="AM104" i="2"/>
  <c r="AO104" i="2" s="1"/>
  <c r="AP104" i="2" s="1"/>
  <c r="AD104" i="2"/>
  <c r="AF104" i="2" s="1"/>
  <c r="AG104" i="2" s="1"/>
  <c r="AV92" i="2"/>
  <c r="AX92" i="2" s="1"/>
  <c r="AY92" i="2" s="1"/>
  <c r="AM92" i="2"/>
  <c r="AO92" i="2" s="1"/>
  <c r="AP92" i="2" s="1"/>
  <c r="AD92" i="2"/>
  <c r="AF92" i="2" s="1"/>
  <c r="AG92" i="2" s="1"/>
  <c r="AV73" i="2"/>
  <c r="AX73" i="2" s="1"/>
  <c r="AY73" i="2" s="1"/>
  <c r="AM73" i="2"/>
  <c r="AO73" i="2" s="1"/>
  <c r="AP73" i="2" s="1"/>
  <c r="AD73" i="2"/>
  <c r="AF73" i="2" s="1"/>
  <c r="AG73" i="2" s="1"/>
  <c r="AV61" i="2"/>
  <c r="AX61" i="2" s="1"/>
  <c r="AY61" i="2" s="1"/>
  <c r="AM61" i="2"/>
  <c r="AO61" i="2" s="1"/>
  <c r="AP61" i="2" s="1"/>
  <c r="AD61" i="2"/>
  <c r="AF61" i="2" s="1"/>
  <c r="AG61" i="2" s="1"/>
  <c r="AV49" i="2"/>
  <c r="AX49" i="2" s="1"/>
  <c r="AY49" i="2" s="1"/>
  <c r="AM49" i="2"/>
  <c r="AO49" i="2" s="1"/>
  <c r="AP49" i="2" s="1"/>
  <c r="AD49" i="2"/>
  <c r="AF49" i="2" s="1"/>
  <c r="AG49" i="2" s="1"/>
  <c r="AV37" i="2"/>
  <c r="AX37" i="2" s="1"/>
  <c r="AY37" i="2" s="1"/>
  <c r="AM37" i="2"/>
  <c r="AO37" i="2" s="1"/>
  <c r="AP37" i="2" s="1"/>
  <c r="AD37" i="2"/>
  <c r="AF37" i="2" s="1"/>
  <c r="AG37" i="2" s="1"/>
  <c r="AV21" i="2"/>
  <c r="AX21" i="2" s="1"/>
  <c r="AY21" i="2" s="1"/>
  <c r="AM21" i="2"/>
  <c r="AO21" i="2" s="1"/>
  <c r="AP21" i="2" s="1"/>
  <c r="AD21" i="2"/>
  <c r="AF21" i="2" s="1"/>
  <c r="AG21" i="2" s="1"/>
  <c r="AV743" i="2"/>
  <c r="AX743" i="2" s="1"/>
  <c r="AY743" i="2" s="1"/>
  <c r="AM743" i="2"/>
  <c r="AO743" i="2" s="1"/>
  <c r="AP743" i="2" s="1"/>
  <c r="AD743" i="2"/>
  <c r="AF743" i="2" s="1"/>
  <c r="AG743" i="2" s="1"/>
  <c r="W735" i="2"/>
  <c r="AB735" i="2" s="1"/>
  <c r="AV735" i="2"/>
  <c r="AX735" i="2" s="1"/>
  <c r="AY735" i="2" s="1"/>
  <c r="AM735" i="2"/>
  <c r="AO735" i="2" s="1"/>
  <c r="AP735" i="2" s="1"/>
  <c r="AD735" i="2"/>
  <c r="AF735" i="2" s="1"/>
  <c r="AG735" i="2" s="1"/>
  <c r="AV727" i="2"/>
  <c r="AX727" i="2" s="1"/>
  <c r="AY727" i="2" s="1"/>
  <c r="AM727" i="2"/>
  <c r="AO727" i="2" s="1"/>
  <c r="AP727" i="2" s="1"/>
  <c r="AD727" i="2"/>
  <c r="AF727" i="2" s="1"/>
  <c r="AG727" i="2" s="1"/>
  <c r="AV719" i="2"/>
  <c r="AX719" i="2" s="1"/>
  <c r="AY719" i="2" s="1"/>
  <c r="AM719" i="2"/>
  <c r="AO719" i="2" s="1"/>
  <c r="AP719" i="2" s="1"/>
  <c r="AD719" i="2"/>
  <c r="AF719" i="2" s="1"/>
  <c r="AG719" i="2" s="1"/>
  <c r="W711" i="2"/>
  <c r="Z711" i="2" s="1"/>
  <c r="AV711" i="2"/>
  <c r="AX711" i="2" s="1"/>
  <c r="AY711" i="2" s="1"/>
  <c r="AM711" i="2"/>
  <c r="AO711" i="2" s="1"/>
  <c r="AP711" i="2" s="1"/>
  <c r="AD711" i="2"/>
  <c r="AF711" i="2" s="1"/>
  <c r="AG711" i="2" s="1"/>
  <c r="AV703" i="2"/>
  <c r="AX703" i="2" s="1"/>
  <c r="AY703" i="2" s="1"/>
  <c r="AM703" i="2"/>
  <c r="AO703" i="2" s="1"/>
  <c r="AP703" i="2" s="1"/>
  <c r="AD703" i="2"/>
  <c r="AF703" i="2" s="1"/>
  <c r="AG703" i="2" s="1"/>
  <c r="AV695" i="2"/>
  <c r="AX695" i="2" s="1"/>
  <c r="AY695" i="2" s="1"/>
  <c r="AM695" i="2"/>
  <c r="AO695" i="2" s="1"/>
  <c r="AP695" i="2" s="1"/>
  <c r="AD695" i="2"/>
  <c r="AF695" i="2" s="1"/>
  <c r="AG695" i="2" s="1"/>
  <c r="AV687" i="2"/>
  <c r="AX687" i="2" s="1"/>
  <c r="AY687" i="2" s="1"/>
  <c r="AM687" i="2"/>
  <c r="AO687" i="2" s="1"/>
  <c r="AP687" i="2" s="1"/>
  <c r="AD687" i="2"/>
  <c r="AF687" i="2" s="1"/>
  <c r="AG687" i="2" s="1"/>
  <c r="AV679" i="2"/>
  <c r="AX679" i="2" s="1"/>
  <c r="AY679" i="2" s="1"/>
  <c r="AM679" i="2"/>
  <c r="AO679" i="2" s="1"/>
  <c r="AP679" i="2" s="1"/>
  <c r="AD679" i="2"/>
  <c r="AF679" i="2" s="1"/>
  <c r="AG679" i="2" s="1"/>
  <c r="W671" i="2"/>
  <c r="Z671" i="2" s="1"/>
  <c r="AV671" i="2"/>
  <c r="AX671" i="2" s="1"/>
  <c r="AY671" i="2" s="1"/>
  <c r="AM671" i="2"/>
  <c r="AO671" i="2" s="1"/>
  <c r="AP671" i="2" s="1"/>
  <c r="AD671" i="2"/>
  <c r="AF671" i="2" s="1"/>
  <c r="AG671" i="2" s="1"/>
  <c r="AV663" i="2"/>
  <c r="AX663" i="2" s="1"/>
  <c r="AY663" i="2" s="1"/>
  <c r="AM663" i="2"/>
  <c r="AO663" i="2" s="1"/>
  <c r="AP663" i="2" s="1"/>
  <c r="AD663" i="2"/>
  <c r="AF663" i="2" s="1"/>
  <c r="AG663" i="2" s="1"/>
  <c r="AV659" i="2"/>
  <c r="AX659" i="2" s="1"/>
  <c r="AY659" i="2" s="1"/>
  <c r="AM659" i="2"/>
  <c r="AO659" i="2" s="1"/>
  <c r="AP659" i="2" s="1"/>
  <c r="AD659" i="2"/>
  <c r="AF659" i="2" s="1"/>
  <c r="AG659" i="2" s="1"/>
  <c r="AV651" i="2"/>
  <c r="AX651" i="2" s="1"/>
  <c r="AY651" i="2" s="1"/>
  <c r="AM651" i="2"/>
  <c r="AO651" i="2" s="1"/>
  <c r="AP651" i="2" s="1"/>
  <c r="AD651" i="2"/>
  <c r="AF651" i="2" s="1"/>
  <c r="AG651" i="2" s="1"/>
  <c r="AV647" i="2"/>
  <c r="AX647" i="2" s="1"/>
  <c r="AY647" i="2" s="1"/>
  <c r="AM647" i="2"/>
  <c r="AO647" i="2" s="1"/>
  <c r="AP647" i="2" s="1"/>
  <c r="AD647" i="2"/>
  <c r="AF647" i="2" s="1"/>
  <c r="AG647" i="2" s="1"/>
  <c r="AV643" i="2"/>
  <c r="AX643" i="2" s="1"/>
  <c r="AY643" i="2" s="1"/>
  <c r="AM643" i="2"/>
  <c r="AO643" i="2" s="1"/>
  <c r="AP643" i="2" s="1"/>
  <c r="AD643" i="2"/>
  <c r="AF643" i="2" s="1"/>
  <c r="AG643" i="2" s="1"/>
  <c r="AV639" i="2"/>
  <c r="AX639" i="2" s="1"/>
  <c r="AY639" i="2" s="1"/>
  <c r="AM639" i="2"/>
  <c r="AO639" i="2" s="1"/>
  <c r="AP639" i="2" s="1"/>
  <c r="AD639" i="2"/>
  <c r="AF639" i="2" s="1"/>
  <c r="AG639" i="2" s="1"/>
  <c r="AV635" i="2"/>
  <c r="AX635" i="2" s="1"/>
  <c r="AY635" i="2" s="1"/>
  <c r="AM635" i="2"/>
  <c r="AO635" i="2" s="1"/>
  <c r="AP635" i="2" s="1"/>
  <c r="AD635" i="2"/>
  <c r="AF635" i="2" s="1"/>
  <c r="AG635" i="2" s="1"/>
  <c r="AV631" i="2"/>
  <c r="AX631" i="2" s="1"/>
  <c r="AY631" i="2" s="1"/>
  <c r="AM631" i="2"/>
  <c r="AO631" i="2" s="1"/>
  <c r="AP631" i="2" s="1"/>
  <c r="AD631" i="2"/>
  <c r="AF631" i="2" s="1"/>
  <c r="AG631" i="2" s="1"/>
  <c r="AV627" i="2"/>
  <c r="AX627" i="2" s="1"/>
  <c r="AY627" i="2" s="1"/>
  <c r="AM627" i="2"/>
  <c r="AO627" i="2" s="1"/>
  <c r="AP627" i="2" s="1"/>
  <c r="AD627" i="2"/>
  <c r="AF627" i="2" s="1"/>
  <c r="AG627" i="2" s="1"/>
  <c r="AV623" i="2"/>
  <c r="AX623" i="2" s="1"/>
  <c r="AY623" i="2" s="1"/>
  <c r="AM623" i="2"/>
  <c r="AO623" i="2" s="1"/>
  <c r="AP623" i="2" s="1"/>
  <c r="AD623" i="2"/>
  <c r="AF623" i="2" s="1"/>
  <c r="AG623" i="2" s="1"/>
  <c r="AV619" i="2"/>
  <c r="AX619" i="2" s="1"/>
  <c r="AY619" i="2" s="1"/>
  <c r="AM619" i="2"/>
  <c r="AO619" i="2" s="1"/>
  <c r="AP619" i="2" s="1"/>
  <c r="AD619" i="2"/>
  <c r="AF619" i="2" s="1"/>
  <c r="AG619" i="2" s="1"/>
  <c r="W615" i="2"/>
  <c r="X615" i="2" s="1"/>
  <c r="AV615" i="2"/>
  <c r="AX615" i="2" s="1"/>
  <c r="AY615" i="2" s="1"/>
  <c r="AM615" i="2"/>
  <c r="AO615" i="2" s="1"/>
  <c r="AP615" i="2" s="1"/>
  <c r="AD615" i="2"/>
  <c r="AF615" i="2" s="1"/>
  <c r="AG615" i="2" s="1"/>
  <c r="AV611" i="2"/>
  <c r="AX611" i="2" s="1"/>
  <c r="AY611" i="2" s="1"/>
  <c r="AM611" i="2"/>
  <c r="AO611" i="2" s="1"/>
  <c r="AP611" i="2" s="1"/>
  <c r="AD611" i="2"/>
  <c r="AF611" i="2" s="1"/>
  <c r="AG611" i="2" s="1"/>
  <c r="AV607" i="2"/>
  <c r="AX607" i="2" s="1"/>
  <c r="AY607" i="2" s="1"/>
  <c r="AM607" i="2"/>
  <c r="AO607" i="2" s="1"/>
  <c r="AP607" i="2" s="1"/>
  <c r="AD607" i="2"/>
  <c r="AF607" i="2" s="1"/>
  <c r="AG607" i="2" s="1"/>
  <c r="AV603" i="2"/>
  <c r="AX603" i="2" s="1"/>
  <c r="AY603" i="2" s="1"/>
  <c r="AM603" i="2"/>
  <c r="AO603" i="2" s="1"/>
  <c r="AP603" i="2" s="1"/>
  <c r="AD603" i="2"/>
  <c r="AF603" i="2" s="1"/>
  <c r="AG603" i="2" s="1"/>
  <c r="W599" i="2"/>
  <c r="X599" i="2" s="1"/>
  <c r="AV599" i="2"/>
  <c r="AX599" i="2" s="1"/>
  <c r="AY599" i="2" s="1"/>
  <c r="AM599" i="2"/>
  <c r="AO599" i="2" s="1"/>
  <c r="AP599" i="2" s="1"/>
  <c r="AD599" i="2"/>
  <c r="AF599" i="2" s="1"/>
  <c r="AG599" i="2" s="1"/>
  <c r="AV595" i="2"/>
  <c r="AX595" i="2" s="1"/>
  <c r="AY595" i="2" s="1"/>
  <c r="AM595" i="2"/>
  <c r="AO595" i="2" s="1"/>
  <c r="AP595" i="2" s="1"/>
  <c r="AD595" i="2"/>
  <c r="AF595" i="2" s="1"/>
  <c r="AG595" i="2" s="1"/>
  <c r="AV591" i="2"/>
  <c r="AX591" i="2" s="1"/>
  <c r="AY591" i="2" s="1"/>
  <c r="AM591" i="2"/>
  <c r="AO591" i="2" s="1"/>
  <c r="AP591" i="2" s="1"/>
  <c r="AD591" i="2"/>
  <c r="AF591" i="2" s="1"/>
  <c r="AG591" i="2" s="1"/>
  <c r="AV587" i="2"/>
  <c r="AX587" i="2" s="1"/>
  <c r="AY587" i="2" s="1"/>
  <c r="AM587" i="2"/>
  <c r="AO587" i="2" s="1"/>
  <c r="AP587" i="2" s="1"/>
  <c r="AD587" i="2"/>
  <c r="AF587" i="2" s="1"/>
  <c r="AG587" i="2" s="1"/>
  <c r="W583" i="2"/>
  <c r="AB583" i="2" s="1"/>
  <c r="AV583" i="2"/>
  <c r="AX583" i="2" s="1"/>
  <c r="AY583" i="2" s="1"/>
  <c r="AM583" i="2"/>
  <c r="AO583" i="2" s="1"/>
  <c r="AP583" i="2" s="1"/>
  <c r="AD583" i="2"/>
  <c r="AF583" i="2" s="1"/>
  <c r="AG583" i="2" s="1"/>
  <c r="AV576" i="2"/>
  <c r="AX576" i="2" s="1"/>
  <c r="AY576" i="2" s="1"/>
  <c r="AM576" i="2"/>
  <c r="AO576" i="2" s="1"/>
  <c r="AP576" i="2" s="1"/>
  <c r="AD576" i="2"/>
  <c r="AF576" i="2" s="1"/>
  <c r="AG576" i="2" s="1"/>
  <c r="AV572" i="2"/>
  <c r="AX572" i="2" s="1"/>
  <c r="AY572" i="2" s="1"/>
  <c r="AM572" i="2"/>
  <c r="AO572" i="2" s="1"/>
  <c r="AP572" i="2" s="1"/>
  <c r="AD572" i="2"/>
  <c r="AF572" i="2" s="1"/>
  <c r="AG572" i="2" s="1"/>
  <c r="AV568" i="2"/>
  <c r="AX568" i="2" s="1"/>
  <c r="AY568" i="2" s="1"/>
  <c r="AM568" i="2"/>
  <c r="AO568" i="2" s="1"/>
  <c r="AP568" i="2" s="1"/>
  <c r="AD568" i="2"/>
  <c r="AF568" i="2" s="1"/>
  <c r="AG568" i="2" s="1"/>
  <c r="W564" i="2"/>
  <c r="AA564" i="2" s="1"/>
  <c r="AV564" i="2"/>
  <c r="AX564" i="2" s="1"/>
  <c r="AY564" i="2" s="1"/>
  <c r="AM564" i="2"/>
  <c r="AO564" i="2" s="1"/>
  <c r="AP564" i="2" s="1"/>
  <c r="AD564" i="2"/>
  <c r="AF564" i="2" s="1"/>
  <c r="AG564" i="2" s="1"/>
  <c r="AV560" i="2"/>
  <c r="AX560" i="2" s="1"/>
  <c r="AY560" i="2" s="1"/>
  <c r="AM560" i="2"/>
  <c r="AO560" i="2" s="1"/>
  <c r="AP560" i="2" s="1"/>
  <c r="AD560" i="2"/>
  <c r="AF560" i="2" s="1"/>
  <c r="AG560" i="2" s="1"/>
  <c r="W556" i="2"/>
  <c r="AA556" i="2" s="1"/>
  <c r="AV556" i="2"/>
  <c r="AX556" i="2" s="1"/>
  <c r="AY556" i="2" s="1"/>
  <c r="AM556" i="2"/>
  <c r="AO556" i="2" s="1"/>
  <c r="AP556" i="2" s="1"/>
  <c r="AD556" i="2"/>
  <c r="AF556" i="2" s="1"/>
  <c r="AG556" i="2" s="1"/>
  <c r="AV552" i="2"/>
  <c r="AX552" i="2" s="1"/>
  <c r="AY552" i="2" s="1"/>
  <c r="AM552" i="2"/>
  <c r="AO552" i="2" s="1"/>
  <c r="AP552" i="2" s="1"/>
  <c r="AD552" i="2"/>
  <c r="AF552" i="2" s="1"/>
  <c r="AG552" i="2" s="1"/>
  <c r="W548" i="2"/>
  <c r="X548" i="2" s="1"/>
  <c r="AV548" i="2"/>
  <c r="AX548" i="2" s="1"/>
  <c r="AY548" i="2" s="1"/>
  <c r="AM548" i="2"/>
  <c r="AO548" i="2" s="1"/>
  <c r="AP548" i="2" s="1"/>
  <c r="AD548" i="2"/>
  <c r="AF548" i="2" s="1"/>
  <c r="AG548" i="2" s="1"/>
  <c r="AV544" i="2"/>
  <c r="AX544" i="2" s="1"/>
  <c r="AY544" i="2" s="1"/>
  <c r="AD544" i="2"/>
  <c r="AF544" i="2" s="1"/>
  <c r="AG544" i="2" s="1"/>
  <c r="AM544" i="2"/>
  <c r="AO544" i="2" s="1"/>
  <c r="AP544" i="2" s="1"/>
  <c r="AV540" i="2"/>
  <c r="AX540" i="2" s="1"/>
  <c r="AY540" i="2" s="1"/>
  <c r="AM540" i="2"/>
  <c r="AO540" i="2" s="1"/>
  <c r="AP540" i="2" s="1"/>
  <c r="AD540" i="2"/>
  <c r="AF540" i="2" s="1"/>
  <c r="AG540" i="2" s="1"/>
  <c r="AV536" i="2"/>
  <c r="AX536" i="2" s="1"/>
  <c r="AY536" i="2" s="1"/>
  <c r="AM536" i="2"/>
  <c r="AO536" i="2" s="1"/>
  <c r="AP536" i="2" s="1"/>
  <c r="AD536" i="2"/>
  <c r="AF536" i="2" s="1"/>
  <c r="AG536" i="2" s="1"/>
  <c r="W532" i="2"/>
  <c r="Y532" i="2" s="1"/>
  <c r="AV532" i="2"/>
  <c r="AX532" i="2" s="1"/>
  <c r="AY532" i="2" s="1"/>
  <c r="AM532" i="2"/>
  <c r="AO532" i="2" s="1"/>
  <c r="AP532" i="2" s="1"/>
  <c r="AD532" i="2"/>
  <c r="AF532" i="2" s="1"/>
  <c r="AG532" i="2" s="1"/>
  <c r="AV528" i="2"/>
  <c r="AX528" i="2" s="1"/>
  <c r="AY528" i="2" s="1"/>
  <c r="AD528" i="2"/>
  <c r="AF528" i="2" s="1"/>
  <c r="AG528" i="2" s="1"/>
  <c r="AM528" i="2"/>
  <c r="AO528" i="2" s="1"/>
  <c r="AP528" i="2" s="1"/>
  <c r="W524" i="2"/>
  <c r="AB524" i="2" s="1"/>
  <c r="AV524" i="2"/>
  <c r="AX524" i="2" s="1"/>
  <c r="AY524" i="2" s="1"/>
  <c r="AM524" i="2"/>
  <c r="AO524" i="2" s="1"/>
  <c r="AP524" i="2" s="1"/>
  <c r="AD524" i="2"/>
  <c r="AF524" i="2" s="1"/>
  <c r="AG524" i="2" s="1"/>
  <c r="AV520" i="2"/>
  <c r="AX520" i="2" s="1"/>
  <c r="AY520" i="2" s="1"/>
  <c r="AM520" i="2"/>
  <c r="AO520" i="2" s="1"/>
  <c r="AP520" i="2" s="1"/>
  <c r="AD520" i="2"/>
  <c r="AF520" i="2" s="1"/>
  <c r="AG520" i="2" s="1"/>
  <c r="W516" i="2"/>
  <c r="Z516" i="2" s="1"/>
  <c r="AV516" i="2"/>
  <c r="AX516" i="2" s="1"/>
  <c r="AY516" i="2" s="1"/>
  <c r="AM516" i="2"/>
  <c r="AO516" i="2" s="1"/>
  <c r="AP516" i="2" s="1"/>
  <c r="AD516" i="2"/>
  <c r="AF516" i="2" s="1"/>
  <c r="AG516" i="2" s="1"/>
  <c r="AV512" i="2"/>
  <c r="AX512" i="2" s="1"/>
  <c r="AY512" i="2" s="1"/>
  <c r="AM512" i="2"/>
  <c r="AO512" i="2" s="1"/>
  <c r="AP512" i="2" s="1"/>
  <c r="AD512" i="2"/>
  <c r="AF512" i="2" s="1"/>
  <c r="AG512" i="2" s="1"/>
  <c r="AV508" i="2"/>
  <c r="AX508" i="2" s="1"/>
  <c r="AY508" i="2" s="1"/>
  <c r="AM508" i="2"/>
  <c r="AO508" i="2" s="1"/>
  <c r="AP508" i="2" s="1"/>
  <c r="AD508" i="2"/>
  <c r="AF508" i="2" s="1"/>
  <c r="AG508" i="2" s="1"/>
  <c r="AV504" i="2"/>
  <c r="AX504" i="2" s="1"/>
  <c r="AY504" i="2" s="1"/>
  <c r="AM504" i="2"/>
  <c r="AO504" i="2" s="1"/>
  <c r="AP504" i="2" s="1"/>
  <c r="AD504" i="2"/>
  <c r="AF504" i="2" s="1"/>
  <c r="AG504" i="2" s="1"/>
  <c r="W500" i="2"/>
  <c r="AV500" i="2"/>
  <c r="AX500" i="2" s="1"/>
  <c r="AY500" i="2" s="1"/>
  <c r="AM500" i="2"/>
  <c r="AO500" i="2" s="1"/>
  <c r="AP500" i="2" s="1"/>
  <c r="AD500" i="2"/>
  <c r="AF500" i="2" s="1"/>
  <c r="AG500" i="2" s="1"/>
  <c r="AV496" i="2"/>
  <c r="AX496" i="2" s="1"/>
  <c r="AY496" i="2" s="1"/>
  <c r="AM496" i="2"/>
  <c r="AO496" i="2" s="1"/>
  <c r="AP496" i="2" s="1"/>
  <c r="AD496" i="2"/>
  <c r="AF496" i="2" s="1"/>
  <c r="AG496" i="2" s="1"/>
  <c r="AV492" i="2"/>
  <c r="AX492" i="2" s="1"/>
  <c r="AY492" i="2" s="1"/>
  <c r="AM492" i="2"/>
  <c r="AO492" i="2" s="1"/>
  <c r="AP492" i="2" s="1"/>
  <c r="AD492" i="2"/>
  <c r="AF492" i="2" s="1"/>
  <c r="AG492" i="2" s="1"/>
  <c r="AV488" i="2"/>
  <c r="AX488" i="2" s="1"/>
  <c r="AY488" i="2" s="1"/>
  <c r="AM488" i="2"/>
  <c r="AO488" i="2" s="1"/>
  <c r="AP488" i="2" s="1"/>
  <c r="AD488" i="2"/>
  <c r="AF488" i="2" s="1"/>
  <c r="AG488" i="2" s="1"/>
  <c r="W484" i="2"/>
  <c r="AA484" i="2" s="1"/>
  <c r="AV484" i="2"/>
  <c r="AX484" i="2" s="1"/>
  <c r="AY484" i="2" s="1"/>
  <c r="AM484" i="2"/>
  <c r="AO484" i="2" s="1"/>
  <c r="AP484" i="2" s="1"/>
  <c r="AD484" i="2"/>
  <c r="AF484" i="2" s="1"/>
  <c r="AG484" i="2" s="1"/>
  <c r="AV480" i="2"/>
  <c r="AX480" i="2" s="1"/>
  <c r="AY480" i="2" s="1"/>
  <c r="AD480" i="2"/>
  <c r="AF480" i="2" s="1"/>
  <c r="AG480" i="2" s="1"/>
  <c r="AM480" i="2"/>
  <c r="AO480" i="2" s="1"/>
  <c r="AP480" i="2" s="1"/>
  <c r="W476" i="2"/>
  <c r="AB476" i="2" s="1"/>
  <c r="AV476" i="2"/>
  <c r="AX476" i="2" s="1"/>
  <c r="AY476" i="2" s="1"/>
  <c r="AM476" i="2"/>
  <c r="AO476" i="2" s="1"/>
  <c r="AP476" i="2" s="1"/>
  <c r="AD476" i="2"/>
  <c r="AF476" i="2" s="1"/>
  <c r="AG476" i="2" s="1"/>
  <c r="AV472" i="2"/>
  <c r="AX472" i="2" s="1"/>
  <c r="AY472" i="2" s="1"/>
  <c r="AM472" i="2"/>
  <c r="AO472" i="2" s="1"/>
  <c r="AP472" i="2" s="1"/>
  <c r="AD472" i="2"/>
  <c r="AF472" i="2" s="1"/>
  <c r="AG472" i="2" s="1"/>
  <c r="W468" i="2"/>
  <c r="AA468" i="2" s="1"/>
  <c r="AV468" i="2"/>
  <c r="AX468" i="2" s="1"/>
  <c r="AY468" i="2" s="1"/>
  <c r="AM468" i="2"/>
  <c r="AO468" i="2" s="1"/>
  <c r="AP468" i="2" s="1"/>
  <c r="AD468" i="2"/>
  <c r="AF468" i="2" s="1"/>
  <c r="AG468" i="2" s="1"/>
  <c r="AV464" i="2"/>
  <c r="AX464" i="2" s="1"/>
  <c r="AY464" i="2" s="1"/>
  <c r="AD464" i="2"/>
  <c r="AF464" i="2" s="1"/>
  <c r="AG464" i="2" s="1"/>
  <c r="AM464" i="2"/>
  <c r="AO464" i="2" s="1"/>
  <c r="AP464" i="2" s="1"/>
  <c r="W460" i="2"/>
  <c r="AB460" i="2" s="1"/>
  <c r="AV460" i="2"/>
  <c r="AX460" i="2" s="1"/>
  <c r="AY460" i="2" s="1"/>
  <c r="AM460" i="2"/>
  <c r="AO460" i="2" s="1"/>
  <c r="AP460" i="2" s="1"/>
  <c r="AD460" i="2"/>
  <c r="AF460" i="2" s="1"/>
  <c r="AG460" i="2" s="1"/>
  <c r="AV456" i="2"/>
  <c r="AX456" i="2" s="1"/>
  <c r="AY456" i="2" s="1"/>
  <c r="AM456" i="2"/>
  <c r="AO456" i="2" s="1"/>
  <c r="AP456" i="2" s="1"/>
  <c r="AD456" i="2"/>
  <c r="AF456" i="2" s="1"/>
  <c r="AG456" i="2" s="1"/>
  <c r="W452" i="2"/>
  <c r="Z452" i="2" s="1"/>
  <c r="AV452" i="2"/>
  <c r="AX452" i="2" s="1"/>
  <c r="AY452" i="2" s="1"/>
  <c r="AM452" i="2"/>
  <c r="AO452" i="2" s="1"/>
  <c r="AP452" i="2" s="1"/>
  <c r="AD452" i="2"/>
  <c r="AF452" i="2" s="1"/>
  <c r="AG452" i="2" s="1"/>
  <c r="AV448" i="2"/>
  <c r="AX448" i="2" s="1"/>
  <c r="AY448" i="2" s="1"/>
  <c r="AM448" i="2"/>
  <c r="AO448" i="2" s="1"/>
  <c r="AP448" i="2" s="1"/>
  <c r="AD448" i="2"/>
  <c r="AF448" i="2" s="1"/>
  <c r="AG448" i="2" s="1"/>
  <c r="AV444" i="2"/>
  <c r="AX444" i="2" s="1"/>
  <c r="AY444" i="2" s="1"/>
  <c r="AM444" i="2"/>
  <c r="AO444" i="2" s="1"/>
  <c r="AP444" i="2" s="1"/>
  <c r="AD444" i="2"/>
  <c r="AF444" i="2" s="1"/>
  <c r="AG444" i="2" s="1"/>
  <c r="AV440" i="2"/>
  <c r="AX440" i="2" s="1"/>
  <c r="AY440" i="2" s="1"/>
  <c r="AM440" i="2"/>
  <c r="AO440" i="2" s="1"/>
  <c r="AP440" i="2" s="1"/>
  <c r="AD440" i="2"/>
  <c r="AF440" i="2" s="1"/>
  <c r="AG440" i="2" s="1"/>
  <c r="W436" i="2"/>
  <c r="X436" i="2" s="1"/>
  <c r="AV436" i="2"/>
  <c r="AX436" i="2" s="1"/>
  <c r="AY436" i="2" s="1"/>
  <c r="AM436" i="2"/>
  <c r="AO436" i="2" s="1"/>
  <c r="AP436" i="2" s="1"/>
  <c r="AD436" i="2"/>
  <c r="AF436" i="2" s="1"/>
  <c r="AG436" i="2" s="1"/>
  <c r="AV432" i="2"/>
  <c r="AX432" i="2" s="1"/>
  <c r="AY432" i="2" s="1"/>
  <c r="AM432" i="2"/>
  <c r="AO432" i="2" s="1"/>
  <c r="AP432" i="2" s="1"/>
  <c r="AD432" i="2"/>
  <c r="AF432" i="2" s="1"/>
  <c r="AG432" i="2" s="1"/>
  <c r="W428" i="2"/>
  <c r="AA428" i="2" s="1"/>
  <c r="AV428" i="2"/>
  <c r="AX428" i="2" s="1"/>
  <c r="AY428" i="2" s="1"/>
  <c r="AM428" i="2"/>
  <c r="AO428" i="2" s="1"/>
  <c r="AP428" i="2" s="1"/>
  <c r="AD428" i="2"/>
  <c r="AF428" i="2" s="1"/>
  <c r="AG428" i="2" s="1"/>
  <c r="AV424" i="2"/>
  <c r="AX424" i="2" s="1"/>
  <c r="AY424" i="2" s="1"/>
  <c r="AM424" i="2"/>
  <c r="AO424" i="2" s="1"/>
  <c r="AP424" i="2" s="1"/>
  <c r="AD424" i="2"/>
  <c r="AF424" i="2" s="1"/>
  <c r="AG424" i="2" s="1"/>
  <c r="W420" i="2"/>
  <c r="AA420" i="2" s="1"/>
  <c r="AV420" i="2"/>
  <c r="AX420" i="2" s="1"/>
  <c r="AY420" i="2" s="1"/>
  <c r="AM420" i="2"/>
  <c r="AO420" i="2" s="1"/>
  <c r="AP420" i="2" s="1"/>
  <c r="AD420" i="2"/>
  <c r="AF420" i="2" s="1"/>
  <c r="AG420" i="2" s="1"/>
  <c r="AV416" i="2"/>
  <c r="AX416" i="2" s="1"/>
  <c r="AY416" i="2" s="1"/>
  <c r="AD416" i="2"/>
  <c r="AF416" i="2" s="1"/>
  <c r="AG416" i="2" s="1"/>
  <c r="AM416" i="2"/>
  <c r="AO416" i="2" s="1"/>
  <c r="AP416" i="2" s="1"/>
  <c r="W412" i="2"/>
  <c r="Y412" i="2" s="1"/>
  <c r="AV412" i="2"/>
  <c r="AX412" i="2" s="1"/>
  <c r="AY412" i="2" s="1"/>
  <c r="AM412" i="2"/>
  <c r="AO412" i="2" s="1"/>
  <c r="AP412" i="2" s="1"/>
  <c r="AD412" i="2"/>
  <c r="AF412" i="2" s="1"/>
  <c r="AG412" i="2" s="1"/>
  <c r="AV408" i="2"/>
  <c r="AX408" i="2" s="1"/>
  <c r="AY408" i="2" s="1"/>
  <c r="AM408" i="2"/>
  <c r="AO408" i="2" s="1"/>
  <c r="AP408" i="2" s="1"/>
  <c r="AD408" i="2"/>
  <c r="AF408" i="2" s="1"/>
  <c r="AG408" i="2" s="1"/>
  <c r="W404" i="2"/>
  <c r="X404" i="2" s="1"/>
  <c r="AV404" i="2"/>
  <c r="AX404" i="2" s="1"/>
  <c r="AY404" i="2" s="1"/>
  <c r="AM404" i="2"/>
  <c r="AO404" i="2" s="1"/>
  <c r="AP404" i="2" s="1"/>
  <c r="AD404" i="2"/>
  <c r="AF404" i="2" s="1"/>
  <c r="AG404" i="2" s="1"/>
  <c r="AV400" i="2"/>
  <c r="AX400" i="2" s="1"/>
  <c r="AY400" i="2" s="1"/>
  <c r="AD400" i="2"/>
  <c r="AF400" i="2" s="1"/>
  <c r="AG400" i="2" s="1"/>
  <c r="AM400" i="2"/>
  <c r="AO400" i="2" s="1"/>
  <c r="AP400" i="2" s="1"/>
  <c r="W396" i="2"/>
  <c r="Z396" i="2" s="1"/>
  <c r="AV396" i="2"/>
  <c r="AX396" i="2" s="1"/>
  <c r="AY396" i="2" s="1"/>
  <c r="AM396" i="2"/>
  <c r="AO396" i="2" s="1"/>
  <c r="AP396" i="2" s="1"/>
  <c r="AD396" i="2"/>
  <c r="AF396" i="2" s="1"/>
  <c r="AG396" i="2" s="1"/>
  <c r="AV392" i="2"/>
  <c r="AX392" i="2" s="1"/>
  <c r="AY392" i="2" s="1"/>
  <c r="AM392" i="2"/>
  <c r="AO392" i="2" s="1"/>
  <c r="AP392" i="2" s="1"/>
  <c r="AD392" i="2"/>
  <c r="AF392" i="2" s="1"/>
  <c r="AG392" i="2" s="1"/>
  <c r="AV388" i="2"/>
  <c r="AX388" i="2" s="1"/>
  <c r="AY388" i="2" s="1"/>
  <c r="AM388" i="2"/>
  <c r="AO388" i="2" s="1"/>
  <c r="AP388" i="2" s="1"/>
  <c r="AD388" i="2"/>
  <c r="AF388" i="2" s="1"/>
  <c r="AG388" i="2" s="1"/>
  <c r="AV384" i="2"/>
  <c r="AX384" i="2" s="1"/>
  <c r="AY384" i="2" s="1"/>
  <c r="AM384" i="2"/>
  <c r="AO384" i="2" s="1"/>
  <c r="AP384" i="2" s="1"/>
  <c r="AD384" i="2"/>
  <c r="AF384" i="2" s="1"/>
  <c r="AG384" i="2" s="1"/>
  <c r="W380" i="2"/>
  <c r="Z380" i="2" s="1"/>
  <c r="AV380" i="2"/>
  <c r="AX380" i="2" s="1"/>
  <c r="AY380" i="2" s="1"/>
  <c r="AM380" i="2"/>
  <c r="AO380" i="2" s="1"/>
  <c r="AP380" i="2" s="1"/>
  <c r="AD380" i="2"/>
  <c r="AF380" i="2" s="1"/>
  <c r="AG380" i="2" s="1"/>
  <c r="AV376" i="2"/>
  <c r="AX376" i="2" s="1"/>
  <c r="AY376" i="2" s="1"/>
  <c r="AM376" i="2"/>
  <c r="AO376" i="2" s="1"/>
  <c r="AP376" i="2" s="1"/>
  <c r="AD376" i="2"/>
  <c r="AF376" i="2" s="1"/>
  <c r="AG376" i="2" s="1"/>
  <c r="W372" i="2"/>
  <c r="X372" i="2" s="1"/>
  <c r="AV372" i="2"/>
  <c r="AX372" i="2" s="1"/>
  <c r="AY372" i="2" s="1"/>
  <c r="AM372" i="2"/>
  <c r="AO372" i="2" s="1"/>
  <c r="AP372" i="2" s="1"/>
  <c r="AD372" i="2"/>
  <c r="AF372" i="2" s="1"/>
  <c r="AG372" i="2" s="1"/>
  <c r="AV368" i="2"/>
  <c r="AX368" i="2" s="1"/>
  <c r="AY368" i="2" s="1"/>
  <c r="AM368" i="2"/>
  <c r="AO368" i="2" s="1"/>
  <c r="AP368" i="2" s="1"/>
  <c r="AD368" i="2"/>
  <c r="AF368" i="2" s="1"/>
  <c r="AG368" i="2" s="1"/>
  <c r="W364" i="2"/>
  <c r="AV364" i="2"/>
  <c r="AX364" i="2" s="1"/>
  <c r="AY364" i="2" s="1"/>
  <c r="AM364" i="2"/>
  <c r="AO364" i="2" s="1"/>
  <c r="AP364" i="2" s="1"/>
  <c r="AD364" i="2"/>
  <c r="AF364" i="2" s="1"/>
  <c r="AG364" i="2" s="1"/>
  <c r="AV360" i="2"/>
  <c r="AX360" i="2" s="1"/>
  <c r="AY360" i="2" s="1"/>
  <c r="AM360" i="2"/>
  <c r="AO360" i="2" s="1"/>
  <c r="AP360" i="2" s="1"/>
  <c r="AD360" i="2"/>
  <c r="AF360" i="2" s="1"/>
  <c r="AG360" i="2" s="1"/>
  <c r="W356" i="2"/>
  <c r="AA356" i="2" s="1"/>
  <c r="AV356" i="2"/>
  <c r="AX356" i="2" s="1"/>
  <c r="AY356" i="2" s="1"/>
  <c r="AM356" i="2"/>
  <c r="AO356" i="2" s="1"/>
  <c r="AP356" i="2" s="1"/>
  <c r="AD356" i="2"/>
  <c r="AF356" i="2" s="1"/>
  <c r="AG356" i="2" s="1"/>
  <c r="AV352" i="2"/>
  <c r="AX352" i="2" s="1"/>
  <c r="AY352" i="2" s="1"/>
  <c r="AD352" i="2"/>
  <c r="AF352" i="2" s="1"/>
  <c r="AG352" i="2" s="1"/>
  <c r="AM352" i="2"/>
  <c r="AO352" i="2" s="1"/>
  <c r="AP352" i="2" s="1"/>
  <c r="W348" i="2"/>
  <c r="Z348" i="2" s="1"/>
  <c r="AV348" i="2"/>
  <c r="AX348" i="2" s="1"/>
  <c r="AY348" i="2" s="1"/>
  <c r="AM348" i="2"/>
  <c r="AO348" i="2" s="1"/>
  <c r="AP348" i="2" s="1"/>
  <c r="AD348" i="2"/>
  <c r="AF348" i="2" s="1"/>
  <c r="AG348" i="2" s="1"/>
  <c r="AV344" i="2"/>
  <c r="AX344" i="2" s="1"/>
  <c r="AY344" i="2" s="1"/>
  <c r="AM344" i="2"/>
  <c r="AO344" i="2" s="1"/>
  <c r="AP344" i="2" s="1"/>
  <c r="AD344" i="2"/>
  <c r="AF344" i="2" s="1"/>
  <c r="AG344" i="2" s="1"/>
  <c r="W340" i="2"/>
  <c r="AV340" i="2"/>
  <c r="AX340" i="2" s="1"/>
  <c r="AY340" i="2" s="1"/>
  <c r="AM340" i="2"/>
  <c r="AO340" i="2" s="1"/>
  <c r="AP340" i="2" s="1"/>
  <c r="AD340" i="2"/>
  <c r="AF340" i="2" s="1"/>
  <c r="AG340" i="2" s="1"/>
  <c r="AV336" i="2"/>
  <c r="AX336" i="2" s="1"/>
  <c r="AY336" i="2" s="1"/>
  <c r="AD336" i="2"/>
  <c r="AF336" i="2" s="1"/>
  <c r="AG336" i="2" s="1"/>
  <c r="AM336" i="2"/>
  <c r="AO336" i="2" s="1"/>
  <c r="AP336" i="2" s="1"/>
  <c r="W332" i="2"/>
  <c r="X332" i="2" s="1"/>
  <c r="AV332" i="2"/>
  <c r="AX332" i="2" s="1"/>
  <c r="AY332" i="2" s="1"/>
  <c r="AM332" i="2"/>
  <c r="AO332" i="2" s="1"/>
  <c r="AP332" i="2" s="1"/>
  <c r="AD332" i="2"/>
  <c r="AF332" i="2" s="1"/>
  <c r="AG332" i="2" s="1"/>
  <c r="AV328" i="2"/>
  <c r="AX328" i="2" s="1"/>
  <c r="AY328" i="2" s="1"/>
  <c r="AM328" i="2"/>
  <c r="AO328" i="2" s="1"/>
  <c r="AP328" i="2" s="1"/>
  <c r="AD328" i="2"/>
  <c r="AF328" i="2" s="1"/>
  <c r="AG328" i="2" s="1"/>
  <c r="W324" i="2"/>
  <c r="AB324" i="2" s="1"/>
  <c r="AV324" i="2"/>
  <c r="AX324" i="2" s="1"/>
  <c r="AY324" i="2" s="1"/>
  <c r="AM324" i="2"/>
  <c r="AO324" i="2" s="1"/>
  <c r="AP324" i="2" s="1"/>
  <c r="AD324" i="2"/>
  <c r="AF324" i="2" s="1"/>
  <c r="AG324" i="2" s="1"/>
  <c r="AV320" i="2"/>
  <c r="AX320" i="2" s="1"/>
  <c r="AY320" i="2" s="1"/>
  <c r="AM320" i="2"/>
  <c r="AO320" i="2" s="1"/>
  <c r="AP320" i="2" s="1"/>
  <c r="AD320" i="2"/>
  <c r="AF320" i="2" s="1"/>
  <c r="AG320" i="2" s="1"/>
  <c r="W316" i="2"/>
  <c r="AB316" i="2" s="1"/>
  <c r="AV316" i="2"/>
  <c r="AX316" i="2" s="1"/>
  <c r="AY316" i="2" s="1"/>
  <c r="AM316" i="2"/>
  <c r="AO316" i="2" s="1"/>
  <c r="AP316" i="2" s="1"/>
  <c r="AD316" i="2"/>
  <c r="AF316" i="2" s="1"/>
  <c r="AG316" i="2" s="1"/>
  <c r="AV312" i="2"/>
  <c r="AX312" i="2" s="1"/>
  <c r="AY312" i="2" s="1"/>
  <c r="AM312" i="2"/>
  <c r="AO312" i="2" s="1"/>
  <c r="AP312" i="2" s="1"/>
  <c r="AD312" i="2"/>
  <c r="AF312" i="2" s="1"/>
  <c r="AG312" i="2" s="1"/>
  <c r="W308" i="2"/>
  <c r="X308" i="2" s="1"/>
  <c r="AV308" i="2"/>
  <c r="AX308" i="2" s="1"/>
  <c r="AY308" i="2" s="1"/>
  <c r="AM308" i="2"/>
  <c r="AO308" i="2" s="1"/>
  <c r="AP308" i="2" s="1"/>
  <c r="AD308" i="2"/>
  <c r="AF308" i="2" s="1"/>
  <c r="AG308" i="2" s="1"/>
  <c r="AV304" i="2"/>
  <c r="AX304" i="2" s="1"/>
  <c r="AY304" i="2" s="1"/>
  <c r="AM304" i="2"/>
  <c r="AO304" i="2" s="1"/>
  <c r="AP304" i="2" s="1"/>
  <c r="AD304" i="2"/>
  <c r="AF304" i="2" s="1"/>
  <c r="AG304" i="2" s="1"/>
  <c r="W300" i="2"/>
  <c r="Z300" i="2" s="1"/>
  <c r="AV300" i="2"/>
  <c r="AX300" i="2" s="1"/>
  <c r="AY300" i="2" s="1"/>
  <c r="AM300" i="2"/>
  <c r="AO300" i="2" s="1"/>
  <c r="AP300" i="2" s="1"/>
  <c r="AD300" i="2"/>
  <c r="AF300" i="2" s="1"/>
  <c r="AG300" i="2" s="1"/>
  <c r="AV296" i="2"/>
  <c r="AX296" i="2" s="1"/>
  <c r="AY296" i="2" s="1"/>
  <c r="AM296" i="2"/>
  <c r="AO296" i="2" s="1"/>
  <c r="AP296" i="2" s="1"/>
  <c r="AD296" i="2"/>
  <c r="AF296" i="2" s="1"/>
  <c r="AG296" i="2" s="1"/>
  <c r="W292" i="2"/>
  <c r="Z292" i="2" s="1"/>
  <c r="AV292" i="2"/>
  <c r="AX292" i="2" s="1"/>
  <c r="AY292" i="2" s="1"/>
  <c r="AM292" i="2"/>
  <c r="AO292" i="2" s="1"/>
  <c r="AP292" i="2" s="1"/>
  <c r="AD292" i="2"/>
  <c r="AF292" i="2" s="1"/>
  <c r="AG292" i="2" s="1"/>
  <c r="AV288" i="2"/>
  <c r="AX288" i="2" s="1"/>
  <c r="AY288" i="2" s="1"/>
  <c r="AM288" i="2"/>
  <c r="AO288" i="2" s="1"/>
  <c r="AP288" i="2" s="1"/>
  <c r="AD288" i="2"/>
  <c r="AF288" i="2" s="1"/>
  <c r="AG288" i="2" s="1"/>
  <c r="W284" i="2"/>
  <c r="AA284" i="2" s="1"/>
  <c r="AV284" i="2"/>
  <c r="AX284" i="2" s="1"/>
  <c r="AY284" i="2" s="1"/>
  <c r="AM284" i="2"/>
  <c r="AO284" i="2" s="1"/>
  <c r="AP284" i="2" s="1"/>
  <c r="AD284" i="2"/>
  <c r="AF284" i="2" s="1"/>
  <c r="AG284" i="2" s="1"/>
  <c r="AV280" i="2"/>
  <c r="AX280" i="2" s="1"/>
  <c r="AY280" i="2" s="1"/>
  <c r="AM280" i="2"/>
  <c r="AO280" i="2" s="1"/>
  <c r="AP280" i="2" s="1"/>
  <c r="AD280" i="2"/>
  <c r="AF280" i="2" s="1"/>
  <c r="AG280" i="2" s="1"/>
  <c r="W276" i="2"/>
  <c r="AA276" i="2" s="1"/>
  <c r="AV276" i="2"/>
  <c r="AX276" i="2" s="1"/>
  <c r="AY276" i="2" s="1"/>
  <c r="AM276" i="2"/>
  <c r="AO276" i="2" s="1"/>
  <c r="AP276" i="2" s="1"/>
  <c r="AD276" i="2"/>
  <c r="AF276" i="2" s="1"/>
  <c r="AG276" i="2" s="1"/>
  <c r="AV272" i="2"/>
  <c r="AX272" i="2" s="1"/>
  <c r="AY272" i="2" s="1"/>
  <c r="AM272" i="2"/>
  <c r="AO272" i="2" s="1"/>
  <c r="AP272" i="2" s="1"/>
  <c r="AD272" i="2"/>
  <c r="AF272" i="2" s="1"/>
  <c r="AG272" i="2" s="1"/>
  <c r="W268" i="2"/>
  <c r="AV268" i="2"/>
  <c r="AX268" i="2" s="1"/>
  <c r="AY268" i="2" s="1"/>
  <c r="AM268" i="2"/>
  <c r="AO268" i="2" s="1"/>
  <c r="AP268" i="2" s="1"/>
  <c r="AD268" i="2"/>
  <c r="AF268" i="2" s="1"/>
  <c r="AG268" i="2" s="1"/>
  <c r="AV264" i="2"/>
  <c r="AX264" i="2" s="1"/>
  <c r="AY264" i="2" s="1"/>
  <c r="AM264" i="2"/>
  <c r="AO264" i="2" s="1"/>
  <c r="AP264" i="2" s="1"/>
  <c r="AD264" i="2"/>
  <c r="AF264" i="2" s="1"/>
  <c r="AG264" i="2" s="1"/>
  <c r="W260" i="2"/>
  <c r="AB260" i="2" s="1"/>
  <c r="AV260" i="2"/>
  <c r="AX260" i="2" s="1"/>
  <c r="AY260" i="2" s="1"/>
  <c r="AM260" i="2"/>
  <c r="AO260" i="2" s="1"/>
  <c r="AP260" i="2" s="1"/>
  <c r="AD260" i="2"/>
  <c r="AF260" i="2" s="1"/>
  <c r="AG260" i="2" s="1"/>
  <c r="AV256" i="2"/>
  <c r="AX256" i="2" s="1"/>
  <c r="AY256" i="2" s="1"/>
  <c r="AM256" i="2"/>
  <c r="AO256" i="2" s="1"/>
  <c r="AP256" i="2" s="1"/>
  <c r="AD256" i="2"/>
  <c r="AF256" i="2" s="1"/>
  <c r="AG256" i="2" s="1"/>
  <c r="W252" i="2"/>
  <c r="Z252" i="2" s="1"/>
  <c r="AV252" i="2"/>
  <c r="AX252" i="2" s="1"/>
  <c r="AY252" i="2" s="1"/>
  <c r="AM252" i="2"/>
  <c r="AO252" i="2" s="1"/>
  <c r="AP252" i="2" s="1"/>
  <c r="AD252" i="2"/>
  <c r="AF252" i="2" s="1"/>
  <c r="AG252" i="2" s="1"/>
  <c r="AV248" i="2"/>
  <c r="AX248" i="2" s="1"/>
  <c r="AY248" i="2" s="1"/>
  <c r="AM248" i="2"/>
  <c r="AO248" i="2" s="1"/>
  <c r="AP248" i="2" s="1"/>
  <c r="AD248" i="2"/>
  <c r="AF248" i="2" s="1"/>
  <c r="AG248" i="2" s="1"/>
  <c r="W244" i="2"/>
  <c r="AV244" i="2"/>
  <c r="AX244" i="2" s="1"/>
  <c r="AY244" i="2" s="1"/>
  <c r="AM244" i="2"/>
  <c r="AO244" i="2" s="1"/>
  <c r="AP244" i="2" s="1"/>
  <c r="AD244" i="2"/>
  <c r="AF244" i="2" s="1"/>
  <c r="AG244" i="2" s="1"/>
  <c r="AV240" i="2"/>
  <c r="AX240" i="2" s="1"/>
  <c r="AY240" i="2" s="1"/>
  <c r="AM240" i="2"/>
  <c r="AO240" i="2" s="1"/>
  <c r="AP240" i="2" s="1"/>
  <c r="AD240" i="2"/>
  <c r="AF240" i="2" s="1"/>
  <c r="AG240" i="2" s="1"/>
  <c r="W236" i="2"/>
  <c r="Y236" i="2" s="1"/>
  <c r="AV236" i="2"/>
  <c r="AX236" i="2" s="1"/>
  <c r="AY236" i="2" s="1"/>
  <c r="AM236" i="2"/>
  <c r="AO236" i="2" s="1"/>
  <c r="AP236" i="2" s="1"/>
  <c r="AD236" i="2"/>
  <c r="AF236" i="2" s="1"/>
  <c r="AG236" i="2" s="1"/>
  <c r="AV232" i="2"/>
  <c r="AX232" i="2" s="1"/>
  <c r="AY232" i="2" s="1"/>
  <c r="AM232" i="2"/>
  <c r="AO232" i="2" s="1"/>
  <c r="AP232" i="2" s="1"/>
  <c r="AD232" i="2"/>
  <c r="AF232" i="2" s="1"/>
  <c r="AG232" i="2" s="1"/>
  <c r="W228" i="2"/>
  <c r="AB228" i="2" s="1"/>
  <c r="AV228" i="2"/>
  <c r="AX228" i="2" s="1"/>
  <c r="AY228" i="2" s="1"/>
  <c r="AM228" i="2"/>
  <c r="AO228" i="2" s="1"/>
  <c r="AP228" i="2" s="1"/>
  <c r="AD228" i="2"/>
  <c r="AF228" i="2" s="1"/>
  <c r="AG228" i="2" s="1"/>
  <c r="AV224" i="2"/>
  <c r="AX224" i="2" s="1"/>
  <c r="AY224" i="2" s="1"/>
  <c r="AM224" i="2"/>
  <c r="AO224" i="2" s="1"/>
  <c r="AP224" i="2" s="1"/>
  <c r="AD224" i="2"/>
  <c r="AF224" i="2" s="1"/>
  <c r="AG224" i="2" s="1"/>
  <c r="W220" i="2"/>
  <c r="X220" i="2" s="1"/>
  <c r="AV220" i="2"/>
  <c r="AX220" i="2" s="1"/>
  <c r="AY220" i="2" s="1"/>
  <c r="AM220" i="2"/>
  <c r="AO220" i="2" s="1"/>
  <c r="AP220" i="2" s="1"/>
  <c r="AD220" i="2"/>
  <c r="AF220" i="2" s="1"/>
  <c r="AG220" i="2" s="1"/>
  <c r="AV216" i="2"/>
  <c r="AX216" i="2" s="1"/>
  <c r="AY216" i="2" s="1"/>
  <c r="AM216" i="2"/>
  <c r="AO216" i="2" s="1"/>
  <c r="AP216" i="2" s="1"/>
  <c r="AD216" i="2"/>
  <c r="AF216" i="2" s="1"/>
  <c r="AG216" i="2" s="1"/>
  <c r="W212" i="2"/>
  <c r="Y212" i="2" s="1"/>
  <c r="AV212" i="2"/>
  <c r="AX212" i="2" s="1"/>
  <c r="AY212" i="2" s="1"/>
  <c r="AM212" i="2"/>
  <c r="AO212" i="2" s="1"/>
  <c r="AP212" i="2" s="1"/>
  <c r="AD212" i="2"/>
  <c r="AF212" i="2" s="1"/>
  <c r="AG212" i="2" s="1"/>
  <c r="AV208" i="2"/>
  <c r="AX208" i="2" s="1"/>
  <c r="AY208" i="2" s="1"/>
  <c r="AM208" i="2"/>
  <c r="AO208" i="2" s="1"/>
  <c r="AP208" i="2" s="1"/>
  <c r="AD208" i="2"/>
  <c r="AF208" i="2" s="1"/>
  <c r="AG208" i="2" s="1"/>
  <c r="AV204" i="2"/>
  <c r="AX204" i="2" s="1"/>
  <c r="AY204" i="2" s="1"/>
  <c r="AM204" i="2"/>
  <c r="AO204" i="2" s="1"/>
  <c r="AP204" i="2" s="1"/>
  <c r="AD204" i="2"/>
  <c r="AF204" i="2" s="1"/>
  <c r="AG204" i="2" s="1"/>
  <c r="AV200" i="2"/>
  <c r="AX200" i="2" s="1"/>
  <c r="AY200" i="2" s="1"/>
  <c r="AM200" i="2"/>
  <c r="AO200" i="2" s="1"/>
  <c r="AP200" i="2" s="1"/>
  <c r="AD200" i="2"/>
  <c r="AF200" i="2" s="1"/>
  <c r="AG200" i="2" s="1"/>
  <c r="W196" i="2"/>
  <c r="AA196" i="2" s="1"/>
  <c r="AV196" i="2"/>
  <c r="AX196" i="2" s="1"/>
  <c r="AY196" i="2" s="1"/>
  <c r="AM196" i="2"/>
  <c r="AO196" i="2" s="1"/>
  <c r="AP196" i="2" s="1"/>
  <c r="AD196" i="2"/>
  <c r="AF196" i="2" s="1"/>
  <c r="AG196" i="2" s="1"/>
  <c r="AV189" i="2"/>
  <c r="AX189" i="2" s="1"/>
  <c r="AY189" i="2" s="1"/>
  <c r="AM189" i="2"/>
  <c r="AO189" i="2" s="1"/>
  <c r="AP189" i="2" s="1"/>
  <c r="AD189" i="2"/>
  <c r="AF189" i="2" s="1"/>
  <c r="AG189" i="2" s="1"/>
  <c r="W185" i="2"/>
  <c r="AB185" i="2" s="1"/>
  <c r="AV185" i="2"/>
  <c r="AX185" i="2" s="1"/>
  <c r="AY185" i="2" s="1"/>
  <c r="AM185" i="2"/>
  <c r="AO185" i="2" s="1"/>
  <c r="AP185" i="2" s="1"/>
  <c r="AD185" i="2"/>
  <c r="AF185" i="2" s="1"/>
  <c r="AG185" i="2" s="1"/>
  <c r="AV181" i="2"/>
  <c r="AX181" i="2" s="1"/>
  <c r="AY181" i="2" s="1"/>
  <c r="AD181" i="2"/>
  <c r="AF181" i="2" s="1"/>
  <c r="AG181" i="2" s="1"/>
  <c r="AM181" i="2"/>
  <c r="AO181" i="2" s="1"/>
  <c r="AP181" i="2" s="1"/>
  <c r="W177" i="2"/>
  <c r="AB177" i="2" s="1"/>
  <c r="AV177" i="2"/>
  <c r="AX177" i="2" s="1"/>
  <c r="AY177" i="2" s="1"/>
  <c r="AM177" i="2"/>
  <c r="AO177" i="2" s="1"/>
  <c r="AP177" i="2" s="1"/>
  <c r="AD177" i="2"/>
  <c r="AF177" i="2" s="1"/>
  <c r="AG177" i="2" s="1"/>
  <c r="AV173" i="2"/>
  <c r="AX173" i="2" s="1"/>
  <c r="AY173" i="2" s="1"/>
  <c r="AM173" i="2"/>
  <c r="AO173" i="2" s="1"/>
  <c r="AP173" i="2" s="1"/>
  <c r="AD173" i="2"/>
  <c r="AF173" i="2" s="1"/>
  <c r="AG173" i="2" s="1"/>
  <c r="W169" i="2"/>
  <c r="AA169" i="2" s="1"/>
  <c r="AV169" i="2"/>
  <c r="AX169" i="2" s="1"/>
  <c r="AY169" i="2" s="1"/>
  <c r="AM169" i="2"/>
  <c r="AO169" i="2" s="1"/>
  <c r="AP169" i="2" s="1"/>
  <c r="AD169" i="2"/>
  <c r="AF169" i="2" s="1"/>
  <c r="AG169" i="2" s="1"/>
  <c r="AV165" i="2"/>
  <c r="AX165" i="2" s="1"/>
  <c r="AY165" i="2" s="1"/>
  <c r="AD165" i="2"/>
  <c r="AF165" i="2" s="1"/>
  <c r="AG165" i="2" s="1"/>
  <c r="AM165" i="2"/>
  <c r="AO165" i="2" s="1"/>
  <c r="AP165" i="2" s="1"/>
  <c r="W161" i="2"/>
  <c r="X161" i="2" s="1"/>
  <c r="AV161" i="2"/>
  <c r="AX161" i="2" s="1"/>
  <c r="AY161" i="2" s="1"/>
  <c r="AM161" i="2"/>
  <c r="AO161" i="2" s="1"/>
  <c r="AP161" i="2" s="1"/>
  <c r="AD161" i="2"/>
  <c r="AF161" i="2" s="1"/>
  <c r="AG161" i="2" s="1"/>
  <c r="AV157" i="2"/>
  <c r="AX157" i="2" s="1"/>
  <c r="AY157" i="2" s="1"/>
  <c r="AM157" i="2"/>
  <c r="AO157" i="2" s="1"/>
  <c r="AP157" i="2" s="1"/>
  <c r="AD157" i="2"/>
  <c r="AF157" i="2" s="1"/>
  <c r="AG157" i="2" s="1"/>
  <c r="W153" i="2"/>
  <c r="X153" i="2" s="1"/>
  <c r="AV153" i="2"/>
  <c r="AX153" i="2" s="1"/>
  <c r="AY153" i="2" s="1"/>
  <c r="AM153" i="2"/>
  <c r="AO153" i="2" s="1"/>
  <c r="AP153" i="2" s="1"/>
  <c r="AD153" i="2"/>
  <c r="AF153" i="2" s="1"/>
  <c r="AG153" i="2" s="1"/>
  <c r="AV149" i="2"/>
  <c r="AX149" i="2" s="1"/>
  <c r="AY149" i="2" s="1"/>
  <c r="AM149" i="2"/>
  <c r="AO149" i="2" s="1"/>
  <c r="AP149" i="2" s="1"/>
  <c r="AD149" i="2"/>
  <c r="AF149" i="2" s="1"/>
  <c r="AG149" i="2" s="1"/>
  <c r="W145" i="2"/>
  <c r="Y145" i="2" s="1"/>
  <c r="AM145" i="2"/>
  <c r="AO145" i="2" s="1"/>
  <c r="AP145" i="2" s="1"/>
  <c r="AD145" i="2"/>
  <c r="AF145" i="2" s="1"/>
  <c r="AG145" i="2" s="1"/>
  <c r="AV145" i="2"/>
  <c r="AX145" i="2" s="1"/>
  <c r="AY145" i="2" s="1"/>
  <c r="AV141" i="2"/>
  <c r="AX141" i="2" s="1"/>
  <c r="AY141" i="2" s="1"/>
  <c r="AM141" i="2"/>
  <c r="AO141" i="2" s="1"/>
  <c r="AP141" i="2" s="1"/>
  <c r="AD141" i="2"/>
  <c r="AF141" i="2" s="1"/>
  <c r="AG141" i="2" s="1"/>
  <c r="W137" i="2"/>
  <c r="X137" i="2" s="1"/>
  <c r="AV137" i="2"/>
  <c r="AX137" i="2" s="1"/>
  <c r="AY137" i="2" s="1"/>
  <c r="AM137" i="2"/>
  <c r="AO137" i="2" s="1"/>
  <c r="AP137" i="2" s="1"/>
  <c r="AD137" i="2"/>
  <c r="AF137" i="2" s="1"/>
  <c r="AG137" i="2" s="1"/>
  <c r="AV130" i="2"/>
  <c r="AX130" i="2" s="1"/>
  <c r="AY130" i="2" s="1"/>
  <c r="AM130" i="2"/>
  <c r="AO130" i="2" s="1"/>
  <c r="AP130" i="2" s="1"/>
  <c r="AD130" i="2"/>
  <c r="AF130" i="2" s="1"/>
  <c r="AG130" i="2" s="1"/>
  <c r="W126" i="2"/>
  <c r="AB126" i="2" s="1"/>
  <c r="AV126" i="2"/>
  <c r="AX126" i="2" s="1"/>
  <c r="AY126" i="2" s="1"/>
  <c r="AM126" i="2"/>
  <c r="AO126" i="2" s="1"/>
  <c r="AP126" i="2" s="1"/>
  <c r="AD126" i="2"/>
  <c r="AF126" i="2" s="1"/>
  <c r="AG126" i="2" s="1"/>
  <c r="AV122" i="2"/>
  <c r="AX122" i="2" s="1"/>
  <c r="AY122" i="2" s="1"/>
  <c r="AM122" i="2"/>
  <c r="AO122" i="2" s="1"/>
  <c r="AP122" i="2" s="1"/>
  <c r="AD122" i="2"/>
  <c r="AF122" i="2" s="1"/>
  <c r="AG122" i="2" s="1"/>
  <c r="W118" i="2"/>
  <c r="Z118" i="2" s="1"/>
  <c r="AV118" i="2"/>
  <c r="AX118" i="2" s="1"/>
  <c r="AY118" i="2" s="1"/>
  <c r="AM118" i="2"/>
  <c r="AO118" i="2" s="1"/>
  <c r="AP118" i="2" s="1"/>
  <c r="AD118" i="2"/>
  <c r="AF118" i="2" s="1"/>
  <c r="AG118" i="2" s="1"/>
  <c r="AV114" i="2"/>
  <c r="AX114" i="2" s="1"/>
  <c r="AY114" i="2" s="1"/>
  <c r="AM114" i="2"/>
  <c r="AO114" i="2" s="1"/>
  <c r="AP114" i="2" s="1"/>
  <c r="AD114" i="2"/>
  <c r="AF114" i="2" s="1"/>
  <c r="AG114" i="2" s="1"/>
  <c r="W110" i="2"/>
  <c r="AV110" i="2"/>
  <c r="AX110" i="2" s="1"/>
  <c r="AY110" i="2" s="1"/>
  <c r="AM110" i="2"/>
  <c r="AO110" i="2" s="1"/>
  <c r="AP110" i="2" s="1"/>
  <c r="AD110" i="2"/>
  <c r="AF110" i="2" s="1"/>
  <c r="AG110" i="2" s="1"/>
  <c r="AV106" i="2"/>
  <c r="AX106" i="2" s="1"/>
  <c r="AY106" i="2" s="1"/>
  <c r="AM106" i="2"/>
  <c r="AO106" i="2" s="1"/>
  <c r="AP106" i="2" s="1"/>
  <c r="AD106" i="2"/>
  <c r="AF106" i="2" s="1"/>
  <c r="AG106" i="2" s="1"/>
  <c r="W102" i="2"/>
  <c r="AB102" i="2" s="1"/>
  <c r="AV102" i="2"/>
  <c r="AX102" i="2" s="1"/>
  <c r="AY102" i="2" s="1"/>
  <c r="AM102" i="2"/>
  <c r="AO102" i="2" s="1"/>
  <c r="AP102" i="2" s="1"/>
  <c r="AD102" i="2"/>
  <c r="AF102" i="2" s="1"/>
  <c r="AG102" i="2" s="1"/>
  <c r="AV98" i="2"/>
  <c r="AX98" i="2" s="1"/>
  <c r="AY98" i="2" s="1"/>
  <c r="AM98" i="2"/>
  <c r="AO98" i="2" s="1"/>
  <c r="AP98" i="2" s="1"/>
  <c r="AD98" i="2"/>
  <c r="AF98" i="2" s="1"/>
  <c r="AG98" i="2" s="1"/>
  <c r="W94" i="2"/>
  <c r="AA94" i="2" s="1"/>
  <c r="AV94" i="2"/>
  <c r="AX94" i="2" s="1"/>
  <c r="AY94" i="2" s="1"/>
  <c r="AM94" i="2"/>
  <c r="AO94" i="2" s="1"/>
  <c r="AP94" i="2" s="1"/>
  <c r="AD94" i="2"/>
  <c r="AF94" i="2" s="1"/>
  <c r="AG94" i="2" s="1"/>
  <c r="AV90" i="2"/>
  <c r="AX90" i="2" s="1"/>
  <c r="AY90" i="2" s="1"/>
  <c r="AM90" i="2"/>
  <c r="AO90" i="2" s="1"/>
  <c r="AP90" i="2" s="1"/>
  <c r="AD90" i="2"/>
  <c r="AF90" i="2" s="1"/>
  <c r="AG90" i="2" s="1"/>
  <c r="W86" i="2"/>
  <c r="AV86" i="2"/>
  <c r="AX86" i="2" s="1"/>
  <c r="AY86" i="2" s="1"/>
  <c r="AM86" i="2"/>
  <c r="AO86" i="2" s="1"/>
  <c r="AP86" i="2" s="1"/>
  <c r="AD86" i="2"/>
  <c r="AF86" i="2" s="1"/>
  <c r="AG86" i="2" s="1"/>
  <c r="AV82" i="2"/>
  <c r="AX82" i="2" s="1"/>
  <c r="AY82" i="2" s="1"/>
  <c r="AM82" i="2"/>
  <c r="AO82" i="2" s="1"/>
  <c r="AP82" i="2" s="1"/>
  <c r="AD82" i="2"/>
  <c r="AF82" i="2" s="1"/>
  <c r="AG82" i="2" s="1"/>
  <c r="W78" i="2"/>
  <c r="AB78" i="2" s="1"/>
  <c r="AV78" i="2"/>
  <c r="AX78" i="2" s="1"/>
  <c r="AY78" i="2" s="1"/>
  <c r="AM78" i="2"/>
  <c r="AO78" i="2" s="1"/>
  <c r="AP78" i="2" s="1"/>
  <c r="AD78" i="2"/>
  <c r="AF78" i="2" s="1"/>
  <c r="AG78" i="2" s="1"/>
  <c r="AV71" i="2"/>
  <c r="AX71" i="2" s="1"/>
  <c r="AY71" i="2" s="1"/>
  <c r="AM71" i="2"/>
  <c r="AO71" i="2" s="1"/>
  <c r="AP71" i="2" s="1"/>
  <c r="AD71" i="2"/>
  <c r="AF71" i="2" s="1"/>
  <c r="AG71" i="2" s="1"/>
  <c r="W67" i="2"/>
  <c r="AB67" i="2" s="1"/>
  <c r="AV67" i="2"/>
  <c r="AX67" i="2" s="1"/>
  <c r="AY67" i="2" s="1"/>
  <c r="AM67" i="2"/>
  <c r="AO67" i="2" s="1"/>
  <c r="AP67" i="2" s="1"/>
  <c r="AD67" i="2"/>
  <c r="AF67" i="2" s="1"/>
  <c r="AG67" i="2" s="1"/>
  <c r="AV63" i="2"/>
  <c r="AX63" i="2" s="1"/>
  <c r="AY63" i="2" s="1"/>
  <c r="AM63" i="2"/>
  <c r="AO63" i="2" s="1"/>
  <c r="AP63" i="2" s="1"/>
  <c r="AD63" i="2"/>
  <c r="AF63" i="2" s="1"/>
  <c r="AG63" i="2" s="1"/>
  <c r="W59" i="2"/>
  <c r="X59" i="2" s="1"/>
  <c r="AV59" i="2"/>
  <c r="AX59" i="2" s="1"/>
  <c r="AY59" i="2" s="1"/>
  <c r="AM59" i="2"/>
  <c r="AO59" i="2" s="1"/>
  <c r="AP59" i="2" s="1"/>
  <c r="AD59" i="2"/>
  <c r="AF59" i="2" s="1"/>
  <c r="AG59" i="2" s="1"/>
  <c r="AV55" i="2"/>
  <c r="AX55" i="2" s="1"/>
  <c r="AY55" i="2" s="1"/>
  <c r="AM55" i="2"/>
  <c r="AO55" i="2" s="1"/>
  <c r="AP55" i="2" s="1"/>
  <c r="AD55" i="2"/>
  <c r="AF55" i="2" s="1"/>
  <c r="AG55" i="2" s="1"/>
  <c r="W51" i="2"/>
  <c r="X51" i="2" s="1"/>
  <c r="AV51" i="2"/>
  <c r="AX51" i="2" s="1"/>
  <c r="AY51" i="2" s="1"/>
  <c r="AM51" i="2"/>
  <c r="AO51" i="2" s="1"/>
  <c r="AP51" i="2" s="1"/>
  <c r="AD51" i="2"/>
  <c r="AF51" i="2" s="1"/>
  <c r="AG51" i="2" s="1"/>
  <c r="AV47" i="2"/>
  <c r="AX47" i="2" s="1"/>
  <c r="AY47" i="2" s="1"/>
  <c r="AM47" i="2"/>
  <c r="AO47" i="2" s="1"/>
  <c r="AP47" i="2" s="1"/>
  <c r="AD47" i="2"/>
  <c r="AF47" i="2" s="1"/>
  <c r="AG47" i="2" s="1"/>
  <c r="W43" i="2"/>
  <c r="X43" i="2" s="1"/>
  <c r="AV43" i="2"/>
  <c r="AX43" i="2" s="1"/>
  <c r="AY43" i="2" s="1"/>
  <c r="AM43" i="2"/>
  <c r="AO43" i="2" s="1"/>
  <c r="AP43" i="2" s="1"/>
  <c r="AD43" i="2"/>
  <c r="AF43" i="2" s="1"/>
  <c r="AG43" i="2" s="1"/>
  <c r="AV39" i="2"/>
  <c r="AX39" i="2" s="1"/>
  <c r="AY39" i="2" s="1"/>
  <c r="AM39" i="2"/>
  <c r="AO39" i="2" s="1"/>
  <c r="AP39" i="2" s="1"/>
  <c r="AD39" i="2"/>
  <c r="AF39" i="2" s="1"/>
  <c r="AG39" i="2" s="1"/>
  <c r="W35" i="2"/>
  <c r="Z35" i="2" s="1"/>
  <c r="AV35" i="2"/>
  <c r="AX35" i="2" s="1"/>
  <c r="AY35" i="2" s="1"/>
  <c r="AM35" i="2"/>
  <c r="AO35" i="2" s="1"/>
  <c r="AP35" i="2" s="1"/>
  <c r="AD35" i="2"/>
  <c r="AF35" i="2" s="1"/>
  <c r="AG35" i="2" s="1"/>
  <c r="AV31" i="2"/>
  <c r="AX31" i="2" s="1"/>
  <c r="AY31" i="2" s="1"/>
  <c r="AM31" i="2"/>
  <c r="AO31" i="2" s="1"/>
  <c r="AP31" i="2" s="1"/>
  <c r="AD31" i="2"/>
  <c r="AF31" i="2" s="1"/>
  <c r="AG31" i="2" s="1"/>
  <c r="W27" i="2"/>
  <c r="Z27" i="2" s="1"/>
  <c r="AV27" i="2"/>
  <c r="AX27" i="2" s="1"/>
  <c r="AY27" i="2" s="1"/>
  <c r="AM27" i="2"/>
  <c r="AO27" i="2" s="1"/>
  <c r="AP27" i="2" s="1"/>
  <c r="AD27" i="2"/>
  <c r="AF27" i="2" s="1"/>
  <c r="AG27" i="2" s="1"/>
  <c r="AV23" i="2"/>
  <c r="AX23" i="2" s="1"/>
  <c r="AY23" i="2" s="1"/>
  <c r="AM23" i="2"/>
  <c r="AO23" i="2" s="1"/>
  <c r="AP23" i="2" s="1"/>
  <c r="AD23" i="2"/>
  <c r="AF23" i="2" s="1"/>
  <c r="AG23" i="2" s="1"/>
  <c r="W16" i="2"/>
  <c r="AV16" i="2"/>
  <c r="AX16" i="2" s="1"/>
  <c r="AY16" i="2" s="1"/>
  <c r="AM16" i="2"/>
  <c r="AO16" i="2" s="1"/>
  <c r="AP16" i="2" s="1"/>
  <c r="AD16" i="2"/>
  <c r="AF16" i="2" s="1"/>
  <c r="AG16" i="2" s="1"/>
  <c r="AV12" i="2"/>
  <c r="AX12" i="2" s="1"/>
  <c r="AY12" i="2" s="1"/>
  <c r="AM12" i="2"/>
  <c r="AO12" i="2" s="1"/>
  <c r="AP12" i="2" s="1"/>
  <c r="AD12" i="2"/>
  <c r="AF12" i="2" s="1"/>
  <c r="AG12" i="2" s="1"/>
  <c r="W8" i="2"/>
  <c r="AA8" i="2" s="1"/>
  <c r="AV8" i="2"/>
  <c r="AX8" i="2" s="1"/>
  <c r="AY8" i="2" s="1"/>
  <c r="AM8" i="2"/>
  <c r="AO8" i="2" s="1"/>
  <c r="AP8" i="2" s="1"/>
  <c r="AD8" i="2"/>
  <c r="AF8" i="2" s="1"/>
  <c r="AG8" i="2" s="1"/>
  <c r="AV737" i="2"/>
  <c r="AX737" i="2" s="1"/>
  <c r="AY737" i="2" s="1"/>
  <c r="AM737" i="2"/>
  <c r="AO737" i="2" s="1"/>
  <c r="AP737" i="2" s="1"/>
  <c r="AD737" i="2"/>
  <c r="AF737" i="2" s="1"/>
  <c r="AG737" i="2" s="1"/>
  <c r="AV725" i="2"/>
  <c r="AX725" i="2" s="1"/>
  <c r="AY725" i="2" s="1"/>
  <c r="AM725" i="2"/>
  <c r="AO725" i="2" s="1"/>
  <c r="AP725" i="2" s="1"/>
  <c r="AD725" i="2"/>
  <c r="AF725" i="2" s="1"/>
  <c r="AG725" i="2" s="1"/>
  <c r="AV713" i="2"/>
  <c r="AX713" i="2" s="1"/>
  <c r="AY713" i="2" s="1"/>
  <c r="AM713" i="2"/>
  <c r="AO713" i="2" s="1"/>
  <c r="AP713" i="2" s="1"/>
  <c r="AD713" i="2"/>
  <c r="AF713" i="2" s="1"/>
  <c r="AG713" i="2" s="1"/>
  <c r="AV701" i="2"/>
  <c r="AX701" i="2" s="1"/>
  <c r="AY701" i="2" s="1"/>
  <c r="AM701" i="2"/>
  <c r="AO701" i="2" s="1"/>
  <c r="AP701" i="2" s="1"/>
  <c r="AD701" i="2"/>
  <c r="AF701" i="2" s="1"/>
  <c r="AG701" i="2" s="1"/>
  <c r="AV689" i="2"/>
  <c r="AX689" i="2" s="1"/>
  <c r="AY689" i="2" s="1"/>
  <c r="AM689" i="2"/>
  <c r="AO689" i="2" s="1"/>
  <c r="AP689" i="2" s="1"/>
  <c r="AD689" i="2"/>
  <c r="AF689" i="2" s="1"/>
  <c r="AG689" i="2" s="1"/>
  <c r="AV677" i="2"/>
  <c r="AX677" i="2" s="1"/>
  <c r="AY677" i="2" s="1"/>
  <c r="AM677" i="2"/>
  <c r="AO677" i="2" s="1"/>
  <c r="AP677" i="2" s="1"/>
  <c r="AD677" i="2"/>
  <c r="AF677" i="2" s="1"/>
  <c r="AG677" i="2" s="1"/>
  <c r="AV665" i="2"/>
  <c r="AX665" i="2" s="1"/>
  <c r="AY665" i="2" s="1"/>
  <c r="AM665" i="2"/>
  <c r="AO665" i="2" s="1"/>
  <c r="AP665" i="2" s="1"/>
  <c r="AD665" i="2"/>
  <c r="AF665" i="2" s="1"/>
  <c r="AG665" i="2" s="1"/>
  <c r="AV653" i="2"/>
  <c r="AX653" i="2" s="1"/>
  <c r="AY653" i="2" s="1"/>
  <c r="AM653" i="2"/>
  <c r="AO653" i="2" s="1"/>
  <c r="AP653" i="2" s="1"/>
  <c r="AD653" i="2"/>
  <c r="AF653" i="2" s="1"/>
  <c r="AG653" i="2" s="1"/>
  <c r="AV637" i="2"/>
  <c r="AX637" i="2" s="1"/>
  <c r="AY637" i="2" s="1"/>
  <c r="AM637" i="2"/>
  <c r="AO637" i="2" s="1"/>
  <c r="AP637" i="2" s="1"/>
  <c r="AD637" i="2"/>
  <c r="AF637" i="2" s="1"/>
  <c r="AG637" i="2" s="1"/>
  <c r="AV625" i="2"/>
  <c r="AX625" i="2" s="1"/>
  <c r="AY625" i="2" s="1"/>
  <c r="AM625" i="2"/>
  <c r="AO625" i="2" s="1"/>
  <c r="AP625" i="2" s="1"/>
  <c r="AD625" i="2"/>
  <c r="AF625" i="2" s="1"/>
  <c r="AG625" i="2" s="1"/>
  <c r="AV617" i="2"/>
  <c r="AX617" i="2" s="1"/>
  <c r="AY617" i="2" s="1"/>
  <c r="AM617" i="2"/>
  <c r="AO617" i="2" s="1"/>
  <c r="AP617" i="2" s="1"/>
  <c r="AD617" i="2"/>
  <c r="AF617" i="2" s="1"/>
  <c r="AG617" i="2" s="1"/>
  <c r="AV609" i="2"/>
  <c r="AX609" i="2" s="1"/>
  <c r="AY609" i="2" s="1"/>
  <c r="AM609" i="2"/>
  <c r="AO609" i="2" s="1"/>
  <c r="AP609" i="2" s="1"/>
  <c r="AD609" i="2"/>
  <c r="AF609" i="2" s="1"/>
  <c r="AG609" i="2" s="1"/>
  <c r="AV597" i="2"/>
  <c r="AX597" i="2" s="1"/>
  <c r="AY597" i="2" s="1"/>
  <c r="AM597" i="2"/>
  <c r="AO597" i="2" s="1"/>
  <c r="AP597" i="2" s="1"/>
  <c r="AD597" i="2"/>
  <c r="AF597" i="2" s="1"/>
  <c r="AG597" i="2" s="1"/>
  <c r="AV585" i="2"/>
  <c r="AX585" i="2" s="1"/>
  <c r="AY585" i="2" s="1"/>
  <c r="AM585" i="2"/>
  <c r="AO585" i="2" s="1"/>
  <c r="AP585" i="2" s="1"/>
  <c r="AD585" i="2"/>
  <c r="AF585" i="2" s="1"/>
  <c r="AG585" i="2" s="1"/>
  <c r="AV570" i="2"/>
  <c r="AX570" i="2" s="1"/>
  <c r="AY570" i="2" s="1"/>
  <c r="AM570" i="2"/>
  <c r="AO570" i="2" s="1"/>
  <c r="AP570" i="2" s="1"/>
  <c r="AD570" i="2"/>
  <c r="AF570" i="2" s="1"/>
  <c r="AG570" i="2" s="1"/>
  <c r="AV558" i="2"/>
  <c r="AX558" i="2" s="1"/>
  <c r="AY558" i="2" s="1"/>
  <c r="AM558" i="2"/>
  <c r="AO558" i="2" s="1"/>
  <c r="AP558" i="2" s="1"/>
  <c r="AD558" i="2"/>
  <c r="AF558" i="2" s="1"/>
  <c r="AG558" i="2" s="1"/>
  <c r="AV546" i="2"/>
  <c r="AX546" i="2" s="1"/>
  <c r="AY546" i="2" s="1"/>
  <c r="AM546" i="2"/>
  <c r="AO546" i="2" s="1"/>
  <c r="AP546" i="2" s="1"/>
  <c r="AD546" i="2"/>
  <c r="AF546" i="2" s="1"/>
  <c r="AG546" i="2" s="1"/>
  <c r="AV534" i="2"/>
  <c r="AX534" i="2" s="1"/>
  <c r="AY534" i="2" s="1"/>
  <c r="AM534" i="2"/>
  <c r="AO534" i="2" s="1"/>
  <c r="AP534" i="2" s="1"/>
  <c r="AD534" i="2"/>
  <c r="AF534" i="2" s="1"/>
  <c r="AG534" i="2" s="1"/>
  <c r="AV522" i="2"/>
  <c r="AX522" i="2" s="1"/>
  <c r="AY522" i="2" s="1"/>
  <c r="AM522" i="2"/>
  <c r="AO522" i="2" s="1"/>
  <c r="AP522" i="2" s="1"/>
  <c r="AD522" i="2"/>
  <c r="AF522" i="2" s="1"/>
  <c r="AG522" i="2" s="1"/>
  <c r="AV510" i="2"/>
  <c r="AX510" i="2" s="1"/>
  <c r="AY510" i="2" s="1"/>
  <c r="AM510" i="2"/>
  <c r="AO510" i="2" s="1"/>
  <c r="AP510" i="2" s="1"/>
  <c r="AD510" i="2"/>
  <c r="AF510" i="2" s="1"/>
  <c r="AG510" i="2" s="1"/>
  <c r="AV494" i="2"/>
  <c r="AX494" i="2" s="1"/>
  <c r="AY494" i="2" s="1"/>
  <c r="AM494" i="2"/>
  <c r="AO494" i="2" s="1"/>
  <c r="AP494" i="2" s="1"/>
  <c r="AD494" i="2"/>
  <c r="AF494" i="2" s="1"/>
  <c r="AG494" i="2" s="1"/>
  <c r="AV482" i="2"/>
  <c r="AX482" i="2" s="1"/>
  <c r="AY482" i="2" s="1"/>
  <c r="AM482" i="2"/>
  <c r="AO482" i="2" s="1"/>
  <c r="AP482" i="2" s="1"/>
  <c r="AD482" i="2"/>
  <c r="AF482" i="2" s="1"/>
  <c r="AG482" i="2" s="1"/>
  <c r="AV470" i="2"/>
  <c r="AX470" i="2" s="1"/>
  <c r="AY470" i="2" s="1"/>
  <c r="AM470" i="2"/>
  <c r="AO470" i="2" s="1"/>
  <c r="AP470" i="2" s="1"/>
  <c r="AD470" i="2"/>
  <c r="AF470" i="2" s="1"/>
  <c r="AG470" i="2" s="1"/>
  <c r="AV458" i="2"/>
  <c r="AX458" i="2" s="1"/>
  <c r="AY458" i="2" s="1"/>
  <c r="AM458" i="2"/>
  <c r="AO458" i="2" s="1"/>
  <c r="AP458" i="2" s="1"/>
  <c r="AD458" i="2"/>
  <c r="AF458" i="2" s="1"/>
  <c r="AG458" i="2" s="1"/>
  <c r="AV446" i="2"/>
  <c r="AX446" i="2" s="1"/>
  <c r="AY446" i="2" s="1"/>
  <c r="AM446" i="2"/>
  <c r="AO446" i="2" s="1"/>
  <c r="AP446" i="2" s="1"/>
  <c r="AD446" i="2"/>
  <c r="AF446" i="2" s="1"/>
  <c r="AG446" i="2" s="1"/>
  <c r="AV434" i="2"/>
  <c r="AX434" i="2" s="1"/>
  <c r="AY434" i="2" s="1"/>
  <c r="AM434" i="2"/>
  <c r="AO434" i="2" s="1"/>
  <c r="AP434" i="2" s="1"/>
  <c r="AD434" i="2"/>
  <c r="AF434" i="2" s="1"/>
  <c r="AG434" i="2" s="1"/>
  <c r="AV422" i="2"/>
  <c r="AX422" i="2" s="1"/>
  <c r="AY422" i="2" s="1"/>
  <c r="AM422" i="2"/>
  <c r="AO422" i="2" s="1"/>
  <c r="AP422" i="2" s="1"/>
  <c r="AD422" i="2"/>
  <c r="AF422" i="2" s="1"/>
  <c r="AG422" i="2" s="1"/>
  <c r="AV410" i="2"/>
  <c r="AX410" i="2" s="1"/>
  <c r="AY410" i="2" s="1"/>
  <c r="AM410" i="2"/>
  <c r="AO410" i="2" s="1"/>
  <c r="AP410" i="2" s="1"/>
  <c r="AD410" i="2"/>
  <c r="AF410" i="2" s="1"/>
  <c r="AG410" i="2" s="1"/>
  <c r="AV402" i="2"/>
  <c r="AX402" i="2" s="1"/>
  <c r="AY402" i="2" s="1"/>
  <c r="AM402" i="2"/>
  <c r="AO402" i="2" s="1"/>
  <c r="AP402" i="2" s="1"/>
  <c r="AD402" i="2"/>
  <c r="AF402" i="2" s="1"/>
  <c r="AG402" i="2" s="1"/>
  <c r="AV394" i="2"/>
  <c r="AX394" i="2" s="1"/>
  <c r="AY394" i="2" s="1"/>
  <c r="AM394" i="2"/>
  <c r="AO394" i="2" s="1"/>
  <c r="AP394" i="2" s="1"/>
  <c r="AD394" i="2"/>
  <c r="AF394" i="2" s="1"/>
  <c r="AG394" i="2" s="1"/>
  <c r="AV382" i="2"/>
  <c r="AX382" i="2" s="1"/>
  <c r="AY382" i="2" s="1"/>
  <c r="AM382" i="2"/>
  <c r="AO382" i="2" s="1"/>
  <c r="AP382" i="2" s="1"/>
  <c r="AD382" i="2"/>
  <c r="AF382" i="2" s="1"/>
  <c r="AG382" i="2" s="1"/>
  <c r="AV370" i="2"/>
  <c r="AX370" i="2" s="1"/>
  <c r="AY370" i="2" s="1"/>
  <c r="AM370" i="2"/>
  <c r="AO370" i="2" s="1"/>
  <c r="AP370" i="2" s="1"/>
  <c r="AD370" i="2"/>
  <c r="AF370" i="2" s="1"/>
  <c r="AG370" i="2" s="1"/>
  <c r="AV358" i="2"/>
  <c r="AX358" i="2" s="1"/>
  <c r="AY358" i="2" s="1"/>
  <c r="AM358" i="2"/>
  <c r="AO358" i="2" s="1"/>
  <c r="AP358" i="2" s="1"/>
  <c r="AD358" i="2"/>
  <c r="AF358" i="2" s="1"/>
  <c r="AG358" i="2" s="1"/>
  <c r="AV350" i="2"/>
  <c r="AX350" i="2" s="1"/>
  <c r="AY350" i="2" s="1"/>
  <c r="AM350" i="2"/>
  <c r="AO350" i="2" s="1"/>
  <c r="AP350" i="2" s="1"/>
  <c r="AD350" i="2"/>
  <c r="AF350" i="2" s="1"/>
  <c r="AG350" i="2" s="1"/>
  <c r="AV338" i="2"/>
  <c r="AX338" i="2" s="1"/>
  <c r="AY338" i="2" s="1"/>
  <c r="AM338" i="2"/>
  <c r="AO338" i="2" s="1"/>
  <c r="AP338" i="2" s="1"/>
  <c r="AD338" i="2"/>
  <c r="AF338" i="2" s="1"/>
  <c r="AG338" i="2" s="1"/>
  <c r="AV322" i="2"/>
  <c r="AX322" i="2" s="1"/>
  <c r="AY322" i="2" s="1"/>
  <c r="AM322" i="2"/>
  <c r="AO322" i="2" s="1"/>
  <c r="AP322" i="2" s="1"/>
  <c r="AD322" i="2"/>
  <c r="AF322" i="2" s="1"/>
  <c r="AG322" i="2" s="1"/>
  <c r="AV310" i="2"/>
  <c r="AX310" i="2" s="1"/>
  <c r="AY310" i="2" s="1"/>
  <c r="AM310" i="2"/>
  <c r="AO310" i="2" s="1"/>
  <c r="AP310" i="2" s="1"/>
  <c r="AD310" i="2"/>
  <c r="AF310" i="2" s="1"/>
  <c r="AG310" i="2" s="1"/>
  <c r="AV298" i="2"/>
  <c r="AX298" i="2" s="1"/>
  <c r="AY298" i="2" s="1"/>
  <c r="AM298" i="2"/>
  <c r="AO298" i="2" s="1"/>
  <c r="AP298" i="2" s="1"/>
  <c r="AD298" i="2"/>
  <c r="AF298" i="2" s="1"/>
  <c r="AG298" i="2" s="1"/>
  <c r="AV286" i="2"/>
  <c r="AX286" i="2" s="1"/>
  <c r="AY286" i="2" s="1"/>
  <c r="AM286" i="2"/>
  <c r="AO286" i="2" s="1"/>
  <c r="AP286" i="2" s="1"/>
  <c r="AD286" i="2"/>
  <c r="AF286" i="2" s="1"/>
  <c r="AG286" i="2" s="1"/>
  <c r="AV274" i="2"/>
  <c r="AX274" i="2" s="1"/>
  <c r="AY274" i="2" s="1"/>
  <c r="AM274" i="2"/>
  <c r="AO274" i="2" s="1"/>
  <c r="AP274" i="2" s="1"/>
  <c r="AD274" i="2"/>
  <c r="AF274" i="2" s="1"/>
  <c r="AG274" i="2" s="1"/>
  <c r="AV266" i="2"/>
  <c r="AX266" i="2" s="1"/>
  <c r="AY266" i="2" s="1"/>
  <c r="AM266" i="2"/>
  <c r="AO266" i="2" s="1"/>
  <c r="AP266" i="2" s="1"/>
  <c r="AD266" i="2"/>
  <c r="AF266" i="2" s="1"/>
  <c r="AG266" i="2" s="1"/>
  <c r="AV254" i="2"/>
  <c r="AX254" i="2" s="1"/>
  <c r="AY254" i="2" s="1"/>
  <c r="AM254" i="2"/>
  <c r="AO254" i="2" s="1"/>
  <c r="AP254" i="2" s="1"/>
  <c r="AD254" i="2"/>
  <c r="AF254" i="2" s="1"/>
  <c r="AG254" i="2" s="1"/>
  <c r="AV246" i="2"/>
  <c r="AX246" i="2" s="1"/>
  <c r="AY246" i="2" s="1"/>
  <c r="AM246" i="2"/>
  <c r="AO246" i="2" s="1"/>
  <c r="AP246" i="2" s="1"/>
  <c r="AD246" i="2"/>
  <c r="AF246" i="2" s="1"/>
  <c r="AG246" i="2" s="1"/>
  <c r="AV238" i="2"/>
  <c r="AX238" i="2" s="1"/>
  <c r="AY238" i="2" s="1"/>
  <c r="AM238" i="2"/>
  <c r="AO238" i="2" s="1"/>
  <c r="AP238" i="2" s="1"/>
  <c r="AD238" i="2"/>
  <c r="AF238" i="2" s="1"/>
  <c r="AG238" i="2" s="1"/>
  <c r="AV230" i="2"/>
  <c r="AX230" i="2" s="1"/>
  <c r="AY230" i="2" s="1"/>
  <c r="AM230" i="2"/>
  <c r="AO230" i="2" s="1"/>
  <c r="AP230" i="2" s="1"/>
  <c r="AD230" i="2"/>
  <c r="AF230" i="2" s="1"/>
  <c r="AG230" i="2" s="1"/>
  <c r="AV222" i="2"/>
  <c r="AX222" i="2" s="1"/>
  <c r="AY222" i="2" s="1"/>
  <c r="AM222" i="2"/>
  <c r="AO222" i="2" s="1"/>
  <c r="AP222" i="2" s="1"/>
  <c r="AD222" i="2"/>
  <c r="AF222" i="2" s="1"/>
  <c r="AG222" i="2" s="1"/>
  <c r="AV214" i="2"/>
  <c r="AX214" i="2" s="1"/>
  <c r="AY214" i="2" s="1"/>
  <c r="AM214" i="2"/>
  <c r="AO214" i="2" s="1"/>
  <c r="AP214" i="2" s="1"/>
  <c r="AD214" i="2"/>
  <c r="AF214" i="2" s="1"/>
  <c r="AG214" i="2" s="1"/>
  <c r="AV198" i="2"/>
  <c r="AX198" i="2" s="1"/>
  <c r="AY198" i="2" s="1"/>
  <c r="AM198" i="2"/>
  <c r="AO198" i="2" s="1"/>
  <c r="AP198" i="2" s="1"/>
  <c r="AD198" i="2"/>
  <c r="AF198" i="2" s="1"/>
  <c r="AG198" i="2" s="1"/>
  <c r="AV183" i="2"/>
  <c r="AX183" i="2" s="1"/>
  <c r="AY183" i="2" s="1"/>
  <c r="AM183" i="2"/>
  <c r="AO183" i="2" s="1"/>
  <c r="AP183" i="2" s="1"/>
  <c r="AD183" i="2"/>
  <c r="AF183" i="2" s="1"/>
  <c r="AG183" i="2" s="1"/>
  <c r="AV171" i="2"/>
  <c r="AX171" i="2" s="1"/>
  <c r="AY171" i="2" s="1"/>
  <c r="AM171" i="2"/>
  <c r="AO171" i="2" s="1"/>
  <c r="AP171" i="2" s="1"/>
  <c r="AD171" i="2"/>
  <c r="AF171" i="2" s="1"/>
  <c r="AG171" i="2" s="1"/>
  <c r="AV159" i="2"/>
  <c r="AX159" i="2" s="1"/>
  <c r="AY159" i="2" s="1"/>
  <c r="AM159" i="2"/>
  <c r="AO159" i="2" s="1"/>
  <c r="AP159" i="2" s="1"/>
  <c r="AD159" i="2"/>
  <c r="AF159" i="2" s="1"/>
  <c r="AG159" i="2" s="1"/>
  <c r="AV147" i="2"/>
  <c r="AX147" i="2" s="1"/>
  <c r="AY147" i="2" s="1"/>
  <c r="AM147" i="2"/>
  <c r="AO147" i="2" s="1"/>
  <c r="AP147" i="2" s="1"/>
  <c r="AD147" i="2"/>
  <c r="AF147" i="2" s="1"/>
  <c r="AG147" i="2" s="1"/>
  <c r="AV139" i="2"/>
  <c r="AX139" i="2" s="1"/>
  <c r="AY139" i="2" s="1"/>
  <c r="AM139" i="2"/>
  <c r="AO139" i="2" s="1"/>
  <c r="AP139" i="2" s="1"/>
  <c r="AD139" i="2"/>
  <c r="AF139" i="2" s="1"/>
  <c r="AG139" i="2" s="1"/>
  <c r="AV120" i="2"/>
  <c r="AX120" i="2" s="1"/>
  <c r="AY120" i="2" s="1"/>
  <c r="AM120" i="2"/>
  <c r="AO120" i="2" s="1"/>
  <c r="AP120" i="2" s="1"/>
  <c r="AD120" i="2"/>
  <c r="AF120" i="2" s="1"/>
  <c r="AG120" i="2" s="1"/>
  <c r="AV108" i="2"/>
  <c r="AX108" i="2" s="1"/>
  <c r="AY108" i="2" s="1"/>
  <c r="AM108" i="2"/>
  <c r="AO108" i="2" s="1"/>
  <c r="AP108" i="2" s="1"/>
  <c r="AV96" i="2"/>
  <c r="AX96" i="2" s="1"/>
  <c r="AY96" i="2" s="1"/>
  <c r="AM96" i="2"/>
  <c r="AO96" i="2" s="1"/>
  <c r="AP96" i="2" s="1"/>
  <c r="AD96" i="2"/>
  <c r="AF96" i="2" s="1"/>
  <c r="AG96" i="2" s="1"/>
  <c r="AV84" i="2"/>
  <c r="AX84" i="2" s="1"/>
  <c r="AY84" i="2" s="1"/>
  <c r="AM84" i="2"/>
  <c r="AO84" i="2" s="1"/>
  <c r="AP84" i="2" s="1"/>
  <c r="AD84" i="2"/>
  <c r="AF84" i="2" s="1"/>
  <c r="AG84" i="2" s="1"/>
  <c r="AV80" i="2"/>
  <c r="AX80" i="2" s="1"/>
  <c r="AY80" i="2" s="1"/>
  <c r="AM80" i="2"/>
  <c r="AO80" i="2" s="1"/>
  <c r="AP80" i="2" s="1"/>
  <c r="AD80" i="2"/>
  <c r="AF80" i="2" s="1"/>
  <c r="AG80" i="2" s="1"/>
  <c r="AV65" i="2"/>
  <c r="AX65" i="2" s="1"/>
  <c r="AY65" i="2" s="1"/>
  <c r="AM65" i="2"/>
  <c r="AO65" i="2" s="1"/>
  <c r="AP65" i="2" s="1"/>
  <c r="AD65" i="2"/>
  <c r="AF65" i="2" s="1"/>
  <c r="AG65" i="2" s="1"/>
  <c r="AV53" i="2"/>
  <c r="AX53" i="2" s="1"/>
  <c r="AY53" i="2" s="1"/>
  <c r="AM53" i="2"/>
  <c r="AO53" i="2" s="1"/>
  <c r="AP53" i="2" s="1"/>
  <c r="AD53" i="2"/>
  <c r="AF53" i="2" s="1"/>
  <c r="AG53" i="2" s="1"/>
  <c r="AV41" i="2"/>
  <c r="AX41" i="2" s="1"/>
  <c r="AY41" i="2" s="1"/>
  <c r="AM41" i="2"/>
  <c r="AO41" i="2" s="1"/>
  <c r="AP41" i="2" s="1"/>
  <c r="AD41" i="2"/>
  <c r="AF41" i="2" s="1"/>
  <c r="AG41" i="2" s="1"/>
  <c r="AV29" i="2"/>
  <c r="AX29" i="2" s="1"/>
  <c r="AY29" i="2" s="1"/>
  <c r="AM29" i="2"/>
  <c r="AO29" i="2" s="1"/>
  <c r="AP29" i="2" s="1"/>
  <c r="AD29" i="2"/>
  <c r="AF29" i="2" s="1"/>
  <c r="AG29" i="2" s="1"/>
  <c r="AV14" i="2"/>
  <c r="AX14" i="2" s="1"/>
  <c r="AY14" i="2" s="1"/>
  <c r="AM14" i="2"/>
  <c r="AO14" i="2" s="1"/>
  <c r="AP14" i="2" s="1"/>
  <c r="AD14" i="2"/>
  <c r="AF14" i="2" s="1"/>
  <c r="AG14" i="2" s="1"/>
  <c r="AV739" i="2"/>
  <c r="AX739" i="2" s="1"/>
  <c r="AY739" i="2" s="1"/>
  <c r="AM739" i="2"/>
  <c r="AO739" i="2" s="1"/>
  <c r="AP739" i="2" s="1"/>
  <c r="AD739" i="2"/>
  <c r="AF739" i="2" s="1"/>
  <c r="AG739" i="2" s="1"/>
  <c r="AV731" i="2"/>
  <c r="AX731" i="2" s="1"/>
  <c r="AY731" i="2" s="1"/>
  <c r="AM731" i="2"/>
  <c r="AO731" i="2" s="1"/>
  <c r="AP731" i="2" s="1"/>
  <c r="AD731" i="2"/>
  <c r="AF731" i="2" s="1"/>
  <c r="AG731" i="2" s="1"/>
  <c r="AV723" i="2"/>
  <c r="AX723" i="2" s="1"/>
  <c r="AY723" i="2" s="1"/>
  <c r="AM723" i="2"/>
  <c r="AO723" i="2" s="1"/>
  <c r="AP723" i="2" s="1"/>
  <c r="AD723" i="2"/>
  <c r="AF723" i="2" s="1"/>
  <c r="AG723" i="2" s="1"/>
  <c r="AV715" i="2"/>
  <c r="AX715" i="2" s="1"/>
  <c r="AY715" i="2" s="1"/>
  <c r="AM715" i="2"/>
  <c r="AO715" i="2" s="1"/>
  <c r="AP715" i="2" s="1"/>
  <c r="AD715" i="2"/>
  <c r="AF715" i="2" s="1"/>
  <c r="AG715" i="2" s="1"/>
  <c r="AV707" i="2"/>
  <c r="AX707" i="2" s="1"/>
  <c r="AY707" i="2" s="1"/>
  <c r="AM707" i="2"/>
  <c r="AO707" i="2" s="1"/>
  <c r="AP707" i="2" s="1"/>
  <c r="AD707" i="2"/>
  <c r="AF707" i="2" s="1"/>
  <c r="AG707" i="2" s="1"/>
  <c r="AV699" i="2"/>
  <c r="AX699" i="2" s="1"/>
  <c r="AY699" i="2" s="1"/>
  <c r="AM699" i="2"/>
  <c r="AO699" i="2" s="1"/>
  <c r="AP699" i="2" s="1"/>
  <c r="AD699" i="2"/>
  <c r="AF699" i="2" s="1"/>
  <c r="AG699" i="2" s="1"/>
  <c r="AV691" i="2"/>
  <c r="AX691" i="2" s="1"/>
  <c r="AY691" i="2" s="1"/>
  <c r="AM691" i="2"/>
  <c r="AO691" i="2" s="1"/>
  <c r="AP691" i="2" s="1"/>
  <c r="AD691" i="2"/>
  <c r="AF691" i="2" s="1"/>
  <c r="AG691" i="2" s="1"/>
  <c r="AV683" i="2"/>
  <c r="AX683" i="2" s="1"/>
  <c r="AY683" i="2" s="1"/>
  <c r="AM683" i="2"/>
  <c r="AO683" i="2" s="1"/>
  <c r="AP683" i="2" s="1"/>
  <c r="AD683" i="2"/>
  <c r="AF683" i="2" s="1"/>
  <c r="AG683" i="2" s="1"/>
  <c r="AV675" i="2"/>
  <c r="AX675" i="2" s="1"/>
  <c r="AY675" i="2" s="1"/>
  <c r="AM675" i="2"/>
  <c r="AO675" i="2" s="1"/>
  <c r="AP675" i="2" s="1"/>
  <c r="AD675" i="2"/>
  <c r="AF675" i="2" s="1"/>
  <c r="AG675" i="2" s="1"/>
  <c r="AV667" i="2"/>
  <c r="AX667" i="2" s="1"/>
  <c r="AY667" i="2" s="1"/>
  <c r="AM667" i="2"/>
  <c r="AO667" i="2" s="1"/>
  <c r="AP667" i="2" s="1"/>
  <c r="AD667" i="2"/>
  <c r="AF667" i="2" s="1"/>
  <c r="AG667" i="2" s="1"/>
  <c r="W655" i="2"/>
  <c r="Y655" i="2" s="1"/>
  <c r="AV655" i="2"/>
  <c r="AX655" i="2" s="1"/>
  <c r="AY655" i="2" s="1"/>
  <c r="AM655" i="2"/>
  <c r="AO655" i="2" s="1"/>
  <c r="AP655" i="2" s="1"/>
  <c r="AD655" i="2"/>
  <c r="AF655" i="2" s="1"/>
  <c r="AG655" i="2" s="1"/>
  <c r="AV746" i="2"/>
  <c r="AX746" i="2" s="1"/>
  <c r="AY746" i="2" s="1"/>
  <c r="AM746" i="2"/>
  <c r="AO746" i="2" s="1"/>
  <c r="AP746" i="2" s="1"/>
  <c r="AD746" i="2"/>
  <c r="AF746" i="2" s="1"/>
  <c r="AG746" i="2" s="1"/>
  <c r="AV742" i="2"/>
  <c r="AX742" i="2" s="1"/>
  <c r="AY742" i="2" s="1"/>
  <c r="AM742" i="2"/>
  <c r="AO742" i="2" s="1"/>
  <c r="AP742" i="2" s="1"/>
  <c r="AD742" i="2"/>
  <c r="AF742" i="2" s="1"/>
  <c r="AG742" i="2" s="1"/>
  <c r="AV738" i="2"/>
  <c r="AX738" i="2" s="1"/>
  <c r="AY738" i="2" s="1"/>
  <c r="AM738" i="2"/>
  <c r="AO738" i="2" s="1"/>
  <c r="AP738" i="2" s="1"/>
  <c r="AD738" i="2"/>
  <c r="AF738" i="2" s="1"/>
  <c r="AG738" i="2" s="1"/>
  <c r="AV734" i="2"/>
  <c r="AX734" i="2" s="1"/>
  <c r="AY734" i="2" s="1"/>
  <c r="AM734" i="2"/>
  <c r="AO734" i="2" s="1"/>
  <c r="AP734" i="2" s="1"/>
  <c r="AD734" i="2"/>
  <c r="AF734" i="2" s="1"/>
  <c r="AG734" i="2" s="1"/>
  <c r="AV730" i="2"/>
  <c r="AX730" i="2" s="1"/>
  <c r="AY730" i="2" s="1"/>
  <c r="AM730" i="2"/>
  <c r="AO730" i="2" s="1"/>
  <c r="AP730" i="2" s="1"/>
  <c r="AD730" i="2"/>
  <c r="AF730" i="2" s="1"/>
  <c r="AG730" i="2" s="1"/>
  <c r="AV726" i="2"/>
  <c r="AX726" i="2" s="1"/>
  <c r="AY726" i="2" s="1"/>
  <c r="AM726" i="2"/>
  <c r="AO726" i="2" s="1"/>
  <c r="AP726" i="2" s="1"/>
  <c r="AD726" i="2"/>
  <c r="AF726" i="2" s="1"/>
  <c r="AG726" i="2" s="1"/>
  <c r="AV722" i="2"/>
  <c r="AX722" i="2" s="1"/>
  <c r="AY722" i="2" s="1"/>
  <c r="AM722" i="2"/>
  <c r="AO722" i="2" s="1"/>
  <c r="AP722" i="2" s="1"/>
  <c r="AD722" i="2"/>
  <c r="AF722" i="2" s="1"/>
  <c r="AG722" i="2" s="1"/>
  <c r="AV718" i="2"/>
  <c r="AX718" i="2" s="1"/>
  <c r="AY718" i="2" s="1"/>
  <c r="AM718" i="2"/>
  <c r="AO718" i="2" s="1"/>
  <c r="AP718" i="2" s="1"/>
  <c r="AD718" i="2"/>
  <c r="AF718" i="2" s="1"/>
  <c r="AG718" i="2" s="1"/>
  <c r="AV714" i="2"/>
  <c r="AX714" i="2" s="1"/>
  <c r="AY714" i="2" s="1"/>
  <c r="AM714" i="2"/>
  <c r="AO714" i="2" s="1"/>
  <c r="AP714" i="2" s="1"/>
  <c r="AD714" i="2"/>
  <c r="AF714" i="2" s="1"/>
  <c r="AG714" i="2" s="1"/>
  <c r="AV710" i="2"/>
  <c r="AX710" i="2" s="1"/>
  <c r="AY710" i="2" s="1"/>
  <c r="AM710" i="2"/>
  <c r="AO710" i="2" s="1"/>
  <c r="AP710" i="2" s="1"/>
  <c r="AD710" i="2"/>
  <c r="AF710" i="2" s="1"/>
  <c r="AG710" i="2" s="1"/>
  <c r="AV706" i="2"/>
  <c r="AX706" i="2" s="1"/>
  <c r="AY706" i="2" s="1"/>
  <c r="AM706" i="2"/>
  <c r="AO706" i="2" s="1"/>
  <c r="AP706" i="2" s="1"/>
  <c r="AD706" i="2"/>
  <c r="AF706" i="2" s="1"/>
  <c r="AG706" i="2" s="1"/>
  <c r="AV702" i="2"/>
  <c r="AX702" i="2" s="1"/>
  <c r="AY702" i="2" s="1"/>
  <c r="AM702" i="2"/>
  <c r="AO702" i="2" s="1"/>
  <c r="AP702" i="2" s="1"/>
  <c r="AD702" i="2"/>
  <c r="AF702" i="2" s="1"/>
  <c r="AG702" i="2" s="1"/>
  <c r="AV698" i="2"/>
  <c r="AX698" i="2" s="1"/>
  <c r="AY698" i="2" s="1"/>
  <c r="AM698" i="2"/>
  <c r="AO698" i="2" s="1"/>
  <c r="AP698" i="2" s="1"/>
  <c r="AD698" i="2"/>
  <c r="AF698" i="2" s="1"/>
  <c r="AG698" i="2" s="1"/>
  <c r="AV694" i="2"/>
  <c r="AX694" i="2" s="1"/>
  <c r="AY694" i="2" s="1"/>
  <c r="AM694" i="2"/>
  <c r="AO694" i="2" s="1"/>
  <c r="AP694" i="2" s="1"/>
  <c r="AD694" i="2"/>
  <c r="AF694" i="2" s="1"/>
  <c r="AG694" i="2" s="1"/>
  <c r="AV690" i="2"/>
  <c r="AX690" i="2" s="1"/>
  <c r="AY690" i="2" s="1"/>
  <c r="AM690" i="2"/>
  <c r="AO690" i="2" s="1"/>
  <c r="AP690" i="2" s="1"/>
  <c r="AD690" i="2"/>
  <c r="AF690" i="2" s="1"/>
  <c r="AG690" i="2" s="1"/>
  <c r="AV686" i="2"/>
  <c r="AX686" i="2" s="1"/>
  <c r="AY686" i="2" s="1"/>
  <c r="AM686" i="2"/>
  <c r="AO686" i="2" s="1"/>
  <c r="AP686" i="2" s="1"/>
  <c r="AD686" i="2"/>
  <c r="AF686" i="2" s="1"/>
  <c r="AG686" i="2" s="1"/>
  <c r="AV682" i="2"/>
  <c r="AX682" i="2" s="1"/>
  <c r="AY682" i="2" s="1"/>
  <c r="AM682" i="2"/>
  <c r="AO682" i="2" s="1"/>
  <c r="AP682" i="2" s="1"/>
  <c r="AD682" i="2"/>
  <c r="AF682" i="2" s="1"/>
  <c r="AG682" i="2" s="1"/>
  <c r="AV678" i="2"/>
  <c r="AX678" i="2" s="1"/>
  <c r="AY678" i="2" s="1"/>
  <c r="AM678" i="2"/>
  <c r="AO678" i="2" s="1"/>
  <c r="AP678" i="2" s="1"/>
  <c r="AD678" i="2"/>
  <c r="AF678" i="2" s="1"/>
  <c r="AG678" i="2" s="1"/>
  <c r="AV674" i="2"/>
  <c r="AX674" i="2" s="1"/>
  <c r="AY674" i="2" s="1"/>
  <c r="AM674" i="2"/>
  <c r="AO674" i="2" s="1"/>
  <c r="AP674" i="2" s="1"/>
  <c r="AD674" i="2"/>
  <c r="AF674" i="2" s="1"/>
  <c r="AG674" i="2" s="1"/>
  <c r="AV670" i="2"/>
  <c r="AX670" i="2" s="1"/>
  <c r="AY670" i="2" s="1"/>
  <c r="AM670" i="2"/>
  <c r="AO670" i="2" s="1"/>
  <c r="AP670" i="2" s="1"/>
  <c r="AD670" i="2"/>
  <c r="AF670" i="2" s="1"/>
  <c r="AG670" i="2" s="1"/>
  <c r="AV666" i="2"/>
  <c r="AX666" i="2" s="1"/>
  <c r="AY666" i="2" s="1"/>
  <c r="AM666" i="2"/>
  <c r="AO666" i="2" s="1"/>
  <c r="AP666" i="2" s="1"/>
  <c r="AD666" i="2"/>
  <c r="AF666" i="2" s="1"/>
  <c r="AG666" i="2" s="1"/>
  <c r="AV662" i="2"/>
  <c r="AX662" i="2" s="1"/>
  <c r="AY662" i="2" s="1"/>
  <c r="AM662" i="2"/>
  <c r="AO662" i="2" s="1"/>
  <c r="AP662" i="2" s="1"/>
  <c r="AD662" i="2"/>
  <c r="AF662" i="2" s="1"/>
  <c r="AG662" i="2" s="1"/>
  <c r="AV658" i="2"/>
  <c r="AX658" i="2" s="1"/>
  <c r="AY658" i="2" s="1"/>
  <c r="AM658" i="2"/>
  <c r="AO658" i="2" s="1"/>
  <c r="AP658" i="2" s="1"/>
  <c r="AD658" i="2"/>
  <c r="AF658" i="2" s="1"/>
  <c r="AG658" i="2" s="1"/>
  <c r="AV654" i="2"/>
  <c r="AX654" i="2" s="1"/>
  <c r="AY654" i="2" s="1"/>
  <c r="AM654" i="2"/>
  <c r="AO654" i="2" s="1"/>
  <c r="AP654" i="2" s="1"/>
  <c r="AD654" i="2"/>
  <c r="AF654" i="2" s="1"/>
  <c r="AG654" i="2" s="1"/>
  <c r="AV650" i="2"/>
  <c r="AX650" i="2" s="1"/>
  <c r="AY650" i="2" s="1"/>
  <c r="AM650" i="2"/>
  <c r="AO650" i="2" s="1"/>
  <c r="AP650" i="2" s="1"/>
  <c r="AD650" i="2"/>
  <c r="AF650" i="2" s="1"/>
  <c r="AG650" i="2" s="1"/>
  <c r="AV646" i="2"/>
  <c r="AX646" i="2" s="1"/>
  <c r="AY646" i="2" s="1"/>
  <c r="AM646" i="2"/>
  <c r="AO646" i="2" s="1"/>
  <c r="AP646" i="2" s="1"/>
  <c r="AD646" i="2"/>
  <c r="AF646" i="2" s="1"/>
  <c r="AG646" i="2" s="1"/>
  <c r="AV642" i="2"/>
  <c r="AX642" i="2" s="1"/>
  <c r="AY642" i="2" s="1"/>
  <c r="AM642" i="2"/>
  <c r="AO642" i="2" s="1"/>
  <c r="AP642" i="2" s="1"/>
  <c r="AD642" i="2"/>
  <c r="AF642" i="2" s="1"/>
  <c r="AG642" i="2" s="1"/>
  <c r="AV638" i="2"/>
  <c r="AX638" i="2" s="1"/>
  <c r="AY638" i="2" s="1"/>
  <c r="AM638" i="2"/>
  <c r="AO638" i="2" s="1"/>
  <c r="AP638" i="2" s="1"/>
  <c r="AD638" i="2"/>
  <c r="AF638" i="2" s="1"/>
  <c r="AG638" i="2" s="1"/>
  <c r="AV634" i="2"/>
  <c r="AX634" i="2" s="1"/>
  <c r="AY634" i="2" s="1"/>
  <c r="AM634" i="2"/>
  <c r="AO634" i="2" s="1"/>
  <c r="AP634" i="2" s="1"/>
  <c r="AD634" i="2"/>
  <c r="AF634" i="2" s="1"/>
  <c r="AG634" i="2" s="1"/>
  <c r="AV630" i="2"/>
  <c r="AX630" i="2" s="1"/>
  <c r="AY630" i="2" s="1"/>
  <c r="AM630" i="2"/>
  <c r="AO630" i="2" s="1"/>
  <c r="AP630" i="2" s="1"/>
  <c r="AD630" i="2"/>
  <c r="AF630" i="2" s="1"/>
  <c r="AG630" i="2" s="1"/>
  <c r="AV626" i="2"/>
  <c r="AX626" i="2" s="1"/>
  <c r="AY626" i="2" s="1"/>
  <c r="AM626" i="2"/>
  <c r="AO626" i="2" s="1"/>
  <c r="AP626" i="2" s="1"/>
  <c r="AD626" i="2"/>
  <c r="AF626" i="2" s="1"/>
  <c r="AG626" i="2" s="1"/>
  <c r="AV622" i="2"/>
  <c r="AX622" i="2" s="1"/>
  <c r="AY622" i="2" s="1"/>
  <c r="AM622" i="2"/>
  <c r="AO622" i="2" s="1"/>
  <c r="AP622" i="2" s="1"/>
  <c r="AD622" i="2"/>
  <c r="AF622" i="2" s="1"/>
  <c r="AG622" i="2" s="1"/>
  <c r="AV618" i="2"/>
  <c r="AX618" i="2" s="1"/>
  <c r="AY618" i="2" s="1"/>
  <c r="AM618" i="2"/>
  <c r="AO618" i="2" s="1"/>
  <c r="AP618" i="2" s="1"/>
  <c r="AD618" i="2"/>
  <c r="AF618" i="2" s="1"/>
  <c r="AG618" i="2" s="1"/>
  <c r="AV614" i="2"/>
  <c r="AX614" i="2" s="1"/>
  <c r="AY614" i="2" s="1"/>
  <c r="AM614" i="2"/>
  <c r="AO614" i="2" s="1"/>
  <c r="AP614" i="2" s="1"/>
  <c r="AD614" i="2"/>
  <c r="AF614" i="2" s="1"/>
  <c r="AG614" i="2" s="1"/>
  <c r="AV610" i="2"/>
  <c r="AX610" i="2" s="1"/>
  <c r="AY610" i="2" s="1"/>
  <c r="AM610" i="2"/>
  <c r="AO610" i="2" s="1"/>
  <c r="AP610" i="2" s="1"/>
  <c r="AD610" i="2"/>
  <c r="AF610" i="2" s="1"/>
  <c r="AG610" i="2" s="1"/>
  <c r="AV606" i="2"/>
  <c r="AX606" i="2" s="1"/>
  <c r="AY606" i="2" s="1"/>
  <c r="AM606" i="2"/>
  <c r="AO606" i="2" s="1"/>
  <c r="AP606" i="2" s="1"/>
  <c r="AD606" i="2"/>
  <c r="AF606" i="2" s="1"/>
  <c r="AG606" i="2" s="1"/>
  <c r="AV602" i="2"/>
  <c r="AX602" i="2" s="1"/>
  <c r="AY602" i="2" s="1"/>
  <c r="AM602" i="2"/>
  <c r="AO602" i="2" s="1"/>
  <c r="AP602" i="2" s="1"/>
  <c r="AD602" i="2"/>
  <c r="AF602" i="2" s="1"/>
  <c r="AG602" i="2" s="1"/>
  <c r="AV598" i="2"/>
  <c r="AX598" i="2" s="1"/>
  <c r="AY598" i="2" s="1"/>
  <c r="AM598" i="2"/>
  <c r="AO598" i="2" s="1"/>
  <c r="AP598" i="2" s="1"/>
  <c r="AD598" i="2"/>
  <c r="AF598" i="2" s="1"/>
  <c r="AG598" i="2" s="1"/>
  <c r="AV594" i="2"/>
  <c r="AX594" i="2" s="1"/>
  <c r="AY594" i="2" s="1"/>
  <c r="AM594" i="2"/>
  <c r="AO594" i="2" s="1"/>
  <c r="AP594" i="2" s="1"/>
  <c r="AD594" i="2"/>
  <c r="AF594" i="2" s="1"/>
  <c r="AG594" i="2" s="1"/>
  <c r="AV590" i="2"/>
  <c r="AX590" i="2" s="1"/>
  <c r="AY590" i="2" s="1"/>
  <c r="AM590" i="2"/>
  <c r="AO590" i="2" s="1"/>
  <c r="AP590" i="2" s="1"/>
  <c r="AD590" i="2"/>
  <c r="AF590" i="2" s="1"/>
  <c r="AG590" i="2" s="1"/>
  <c r="AV586" i="2"/>
  <c r="AX586" i="2" s="1"/>
  <c r="AY586" i="2" s="1"/>
  <c r="AM586" i="2"/>
  <c r="AO586" i="2" s="1"/>
  <c r="AP586" i="2" s="1"/>
  <c r="AD586" i="2"/>
  <c r="AF586" i="2" s="1"/>
  <c r="AG586" i="2" s="1"/>
  <c r="AV582" i="2"/>
  <c r="AX582" i="2" s="1"/>
  <c r="AY582" i="2" s="1"/>
  <c r="AM582" i="2"/>
  <c r="AO582" i="2" s="1"/>
  <c r="AP582" i="2" s="1"/>
  <c r="AD582" i="2"/>
  <c r="AF582" i="2" s="1"/>
  <c r="AG582" i="2" s="1"/>
  <c r="AV575" i="2"/>
  <c r="AX575" i="2" s="1"/>
  <c r="AY575" i="2" s="1"/>
  <c r="AM575" i="2"/>
  <c r="AO575" i="2" s="1"/>
  <c r="AP575" i="2" s="1"/>
  <c r="AD575" i="2"/>
  <c r="AF575" i="2" s="1"/>
  <c r="AG575" i="2" s="1"/>
  <c r="AV571" i="2"/>
  <c r="AX571" i="2" s="1"/>
  <c r="AY571" i="2" s="1"/>
  <c r="AM571" i="2"/>
  <c r="AO571" i="2" s="1"/>
  <c r="AP571" i="2" s="1"/>
  <c r="AD571" i="2"/>
  <c r="AF571" i="2" s="1"/>
  <c r="AG571" i="2" s="1"/>
  <c r="AV567" i="2"/>
  <c r="AX567" i="2" s="1"/>
  <c r="AY567" i="2" s="1"/>
  <c r="AM567" i="2"/>
  <c r="AO567" i="2" s="1"/>
  <c r="AP567" i="2" s="1"/>
  <c r="AD567" i="2"/>
  <c r="AF567" i="2" s="1"/>
  <c r="AG567" i="2" s="1"/>
  <c r="AV563" i="2"/>
  <c r="AX563" i="2" s="1"/>
  <c r="AY563" i="2" s="1"/>
  <c r="AM563" i="2"/>
  <c r="AO563" i="2" s="1"/>
  <c r="AP563" i="2" s="1"/>
  <c r="AD563" i="2"/>
  <c r="AF563" i="2" s="1"/>
  <c r="AG563" i="2" s="1"/>
  <c r="AV559" i="2"/>
  <c r="AX559" i="2" s="1"/>
  <c r="AY559" i="2" s="1"/>
  <c r="AM559" i="2"/>
  <c r="AO559" i="2" s="1"/>
  <c r="AP559" i="2" s="1"/>
  <c r="AD559" i="2"/>
  <c r="AF559" i="2" s="1"/>
  <c r="AG559" i="2" s="1"/>
  <c r="AV555" i="2"/>
  <c r="AX555" i="2" s="1"/>
  <c r="AY555" i="2" s="1"/>
  <c r="AM555" i="2"/>
  <c r="AO555" i="2" s="1"/>
  <c r="AP555" i="2" s="1"/>
  <c r="AD555" i="2"/>
  <c r="AF555" i="2" s="1"/>
  <c r="AG555" i="2" s="1"/>
  <c r="AV551" i="2"/>
  <c r="AX551" i="2" s="1"/>
  <c r="AY551" i="2" s="1"/>
  <c r="AM551" i="2"/>
  <c r="AO551" i="2" s="1"/>
  <c r="AP551" i="2" s="1"/>
  <c r="AD551" i="2"/>
  <c r="AF551" i="2" s="1"/>
  <c r="AG551" i="2" s="1"/>
  <c r="AV547" i="2"/>
  <c r="AX547" i="2" s="1"/>
  <c r="AY547" i="2" s="1"/>
  <c r="AM547" i="2"/>
  <c r="AO547" i="2" s="1"/>
  <c r="AP547" i="2" s="1"/>
  <c r="AD547" i="2"/>
  <c r="AF547" i="2" s="1"/>
  <c r="AG547" i="2" s="1"/>
  <c r="AV543" i="2"/>
  <c r="AX543" i="2" s="1"/>
  <c r="AY543" i="2" s="1"/>
  <c r="AM543" i="2"/>
  <c r="AO543" i="2" s="1"/>
  <c r="AP543" i="2" s="1"/>
  <c r="AD543" i="2"/>
  <c r="AF543" i="2" s="1"/>
  <c r="AG543" i="2" s="1"/>
  <c r="AV539" i="2"/>
  <c r="AX539" i="2" s="1"/>
  <c r="AY539" i="2" s="1"/>
  <c r="AM539" i="2"/>
  <c r="AO539" i="2" s="1"/>
  <c r="AP539" i="2" s="1"/>
  <c r="AD539" i="2"/>
  <c r="AF539" i="2" s="1"/>
  <c r="AG539" i="2" s="1"/>
  <c r="AV535" i="2"/>
  <c r="AX535" i="2" s="1"/>
  <c r="AY535" i="2" s="1"/>
  <c r="AM535" i="2"/>
  <c r="AO535" i="2" s="1"/>
  <c r="AP535" i="2" s="1"/>
  <c r="AD535" i="2"/>
  <c r="AF535" i="2" s="1"/>
  <c r="AG535" i="2" s="1"/>
  <c r="AV531" i="2"/>
  <c r="AX531" i="2" s="1"/>
  <c r="AY531" i="2" s="1"/>
  <c r="AM531" i="2"/>
  <c r="AO531" i="2" s="1"/>
  <c r="AP531" i="2" s="1"/>
  <c r="AD531" i="2"/>
  <c r="AF531" i="2" s="1"/>
  <c r="AG531" i="2" s="1"/>
  <c r="AV527" i="2"/>
  <c r="AX527" i="2" s="1"/>
  <c r="AY527" i="2" s="1"/>
  <c r="AM527" i="2"/>
  <c r="AO527" i="2" s="1"/>
  <c r="AP527" i="2" s="1"/>
  <c r="AD527" i="2"/>
  <c r="AF527" i="2" s="1"/>
  <c r="AG527" i="2" s="1"/>
  <c r="AV523" i="2"/>
  <c r="AX523" i="2" s="1"/>
  <c r="AY523" i="2" s="1"/>
  <c r="AM523" i="2"/>
  <c r="AO523" i="2" s="1"/>
  <c r="AP523" i="2" s="1"/>
  <c r="AD523" i="2"/>
  <c r="AF523" i="2" s="1"/>
  <c r="AG523" i="2" s="1"/>
  <c r="AV519" i="2"/>
  <c r="AX519" i="2" s="1"/>
  <c r="AY519" i="2" s="1"/>
  <c r="AM519" i="2"/>
  <c r="AO519" i="2" s="1"/>
  <c r="AP519" i="2" s="1"/>
  <c r="AD519" i="2"/>
  <c r="AF519" i="2" s="1"/>
  <c r="AG519" i="2" s="1"/>
  <c r="AV515" i="2"/>
  <c r="AX515" i="2" s="1"/>
  <c r="AY515" i="2" s="1"/>
  <c r="AM515" i="2"/>
  <c r="AO515" i="2" s="1"/>
  <c r="AP515" i="2" s="1"/>
  <c r="AD515" i="2"/>
  <c r="AF515" i="2" s="1"/>
  <c r="AG515" i="2" s="1"/>
  <c r="AV511" i="2"/>
  <c r="AX511" i="2" s="1"/>
  <c r="AY511" i="2" s="1"/>
  <c r="AM511" i="2"/>
  <c r="AO511" i="2" s="1"/>
  <c r="AP511" i="2" s="1"/>
  <c r="AD511" i="2"/>
  <c r="AF511" i="2" s="1"/>
  <c r="AG511" i="2" s="1"/>
  <c r="AV507" i="2"/>
  <c r="AX507" i="2" s="1"/>
  <c r="AY507" i="2" s="1"/>
  <c r="AM507" i="2"/>
  <c r="AO507" i="2" s="1"/>
  <c r="AP507" i="2" s="1"/>
  <c r="AD507" i="2"/>
  <c r="AF507" i="2" s="1"/>
  <c r="AG507" i="2" s="1"/>
  <c r="AV503" i="2"/>
  <c r="AX503" i="2" s="1"/>
  <c r="AY503" i="2" s="1"/>
  <c r="AM503" i="2"/>
  <c r="AO503" i="2" s="1"/>
  <c r="AP503" i="2" s="1"/>
  <c r="AD503" i="2"/>
  <c r="AF503" i="2" s="1"/>
  <c r="AG503" i="2" s="1"/>
  <c r="AV499" i="2"/>
  <c r="AX499" i="2" s="1"/>
  <c r="AY499" i="2" s="1"/>
  <c r="AM499" i="2"/>
  <c r="AO499" i="2" s="1"/>
  <c r="AP499" i="2" s="1"/>
  <c r="AD499" i="2"/>
  <c r="AF499" i="2" s="1"/>
  <c r="AG499" i="2" s="1"/>
  <c r="AV495" i="2"/>
  <c r="AX495" i="2" s="1"/>
  <c r="AY495" i="2" s="1"/>
  <c r="AM495" i="2"/>
  <c r="AO495" i="2" s="1"/>
  <c r="AP495" i="2" s="1"/>
  <c r="AD495" i="2"/>
  <c r="AF495" i="2" s="1"/>
  <c r="AG495" i="2" s="1"/>
  <c r="AV491" i="2"/>
  <c r="AX491" i="2" s="1"/>
  <c r="AY491" i="2" s="1"/>
  <c r="AM491" i="2"/>
  <c r="AO491" i="2" s="1"/>
  <c r="AP491" i="2" s="1"/>
  <c r="AD491" i="2"/>
  <c r="AF491" i="2" s="1"/>
  <c r="AG491" i="2" s="1"/>
  <c r="AV487" i="2"/>
  <c r="AX487" i="2" s="1"/>
  <c r="AY487" i="2" s="1"/>
  <c r="AM487" i="2"/>
  <c r="AO487" i="2" s="1"/>
  <c r="AP487" i="2" s="1"/>
  <c r="AD487" i="2"/>
  <c r="AF487" i="2" s="1"/>
  <c r="AG487" i="2" s="1"/>
  <c r="AV483" i="2"/>
  <c r="AX483" i="2" s="1"/>
  <c r="AY483" i="2" s="1"/>
  <c r="AM483" i="2"/>
  <c r="AO483" i="2" s="1"/>
  <c r="AP483" i="2" s="1"/>
  <c r="AD483" i="2"/>
  <c r="AF483" i="2" s="1"/>
  <c r="AG483" i="2" s="1"/>
  <c r="AV479" i="2"/>
  <c r="AX479" i="2" s="1"/>
  <c r="AY479" i="2" s="1"/>
  <c r="AM479" i="2"/>
  <c r="AO479" i="2" s="1"/>
  <c r="AP479" i="2" s="1"/>
  <c r="AD479" i="2"/>
  <c r="AF479" i="2" s="1"/>
  <c r="AG479" i="2" s="1"/>
  <c r="AV475" i="2"/>
  <c r="AX475" i="2" s="1"/>
  <c r="AY475" i="2" s="1"/>
  <c r="AM475" i="2"/>
  <c r="AO475" i="2" s="1"/>
  <c r="AP475" i="2" s="1"/>
  <c r="AD475" i="2"/>
  <c r="AF475" i="2" s="1"/>
  <c r="AG475" i="2" s="1"/>
  <c r="AV471" i="2"/>
  <c r="AX471" i="2" s="1"/>
  <c r="AY471" i="2" s="1"/>
  <c r="AM471" i="2"/>
  <c r="AO471" i="2" s="1"/>
  <c r="AP471" i="2" s="1"/>
  <c r="AD471" i="2"/>
  <c r="AF471" i="2" s="1"/>
  <c r="AG471" i="2" s="1"/>
  <c r="AV467" i="2"/>
  <c r="AX467" i="2" s="1"/>
  <c r="AY467" i="2" s="1"/>
  <c r="AM467" i="2"/>
  <c r="AO467" i="2" s="1"/>
  <c r="AP467" i="2" s="1"/>
  <c r="AD467" i="2"/>
  <c r="AF467" i="2" s="1"/>
  <c r="AG467" i="2" s="1"/>
  <c r="AV463" i="2"/>
  <c r="AX463" i="2" s="1"/>
  <c r="AY463" i="2" s="1"/>
  <c r="AM463" i="2"/>
  <c r="AO463" i="2" s="1"/>
  <c r="AP463" i="2" s="1"/>
  <c r="AD463" i="2"/>
  <c r="AF463" i="2" s="1"/>
  <c r="AG463" i="2" s="1"/>
  <c r="AV459" i="2"/>
  <c r="AX459" i="2" s="1"/>
  <c r="AY459" i="2" s="1"/>
  <c r="AM459" i="2"/>
  <c r="AO459" i="2" s="1"/>
  <c r="AP459" i="2" s="1"/>
  <c r="AD459" i="2"/>
  <c r="AF459" i="2" s="1"/>
  <c r="AG459" i="2" s="1"/>
  <c r="AV455" i="2"/>
  <c r="AX455" i="2" s="1"/>
  <c r="AY455" i="2" s="1"/>
  <c r="AM455" i="2"/>
  <c r="AO455" i="2" s="1"/>
  <c r="AP455" i="2" s="1"/>
  <c r="AD455" i="2"/>
  <c r="AF455" i="2" s="1"/>
  <c r="AG455" i="2" s="1"/>
  <c r="AV451" i="2"/>
  <c r="AX451" i="2" s="1"/>
  <c r="AY451" i="2" s="1"/>
  <c r="AM451" i="2"/>
  <c r="AO451" i="2" s="1"/>
  <c r="AP451" i="2" s="1"/>
  <c r="AD451" i="2"/>
  <c r="AF451" i="2" s="1"/>
  <c r="AG451" i="2" s="1"/>
  <c r="AV447" i="2"/>
  <c r="AX447" i="2" s="1"/>
  <c r="AY447" i="2" s="1"/>
  <c r="AM447" i="2"/>
  <c r="AO447" i="2" s="1"/>
  <c r="AP447" i="2" s="1"/>
  <c r="AD447" i="2"/>
  <c r="AF447" i="2" s="1"/>
  <c r="AG447" i="2" s="1"/>
  <c r="AV443" i="2"/>
  <c r="AX443" i="2" s="1"/>
  <c r="AY443" i="2" s="1"/>
  <c r="AM443" i="2"/>
  <c r="AO443" i="2" s="1"/>
  <c r="AP443" i="2" s="1"/>
  <c r="AD443" i="2"/>
  <c r="AF443" i="2" s="1"/>
  <c r="AG443" i="2" s="1"/>
  <c r="AV439" i="2"/>
  <c r="AX439" i="2" s="1"/>
  <c r="AY439" i="2" s="1"/>
  <c r="AM439" i="2"/>
  <c r="AO439" i="2" s="1"/>
  <c r="AP439" i="2" s="1"/>
  <c r="AD439" i="2"/>
  <c r="AF439" i="2" s="1"/>
  <c r="AG439" i="2" s="1"/>
  <c r="AV435" i="2"/>
  <c r="AX435" i="2" s="1"/>
  <c r="AY435" i="2" s="1"/>
  <c r="AM435" i="2"/>
  <c r="AO435" i="2" s="1"/>
  <c r="AP435" i="2" s="1"/>
  <c r="AD435" i="2"/>
  <c r="AF435" i="2" s="1"/>
  <c r="AG435" i="2" s="1"/>
  <c r="AV431" i="2"/>
  <c r="AX431" i="2" s="1"/>
  <c r="AY431" i="2" s="1"/>
  <c r="AM431" i="2"/>
  <c r="AO431" i="2" s="1"/>
  <c r="AP431" i="2" s="1"/>
  <c r="AD431" i="2"/>
  <c r="AF431" i="2" s="1"/>
  <c r="AG431" i="2" s="1"/>
  <c r="AV427" i="2"/>
  <c r="AX427" i="2" s="1"/>
  <c r="AY427" i="2" s="1"/>
  <c r="AM427" i="2"/>
  <c r="AO427" i="2" s="1"/>
  <c r="AP427" i="2" s="1"/>
  <c r="AD427" i="2"/>
  <c r="AF427" i="2" s="1"/>
  <c r="AG427" i="2" s="1"/>
  <c r="AV423" i="2"/>
  <c r="AX423" i="2" s="1"/>
  <c r="AY423" i="2" s="1"/>
  <c r="AM423" i="2"/>
  <c r="AO423" i="2" s="1"/>
  <c r="AP423" i="2" s="1"/>
  <c r="AD423" i="2"/>
  <c r="AF423" i="2" s="1"/>
  <c r="AG423" i="2" s="1"/>
  <c r="AV419" i="2"/>
  <c r="AX419" i="2" s="1"/>
  <c r="AY419" i="2" s="1"/>
  <c r="AM419" i="2"/>
  <c r="AO419" i="2" s="1"/>
  <c r="AP419" i="2" s="1"/>
  <c r="AD419" i="2"/>
  <c r="AF419" i="2" s="1"/>
  <c r="AG419" i="2" s="1"/>
  <c r="AV415" i="2"/>
  <c r="AX415" i="2" s="1"/>
  <c r="AY415" i="2" s="1"/>
  <c r="AM415" i="2"/>
  <c r="AO415" i="2" s="1"/>
  <c r="AP415" i="2" s="1"/>
  <c r="AD415" i="2"/>
  <c r="AF415" i="2" s="1"/>
  <c r="AG415" i="2" s="1"/>
  <c r="AV411" i="2"/>
  <c r="AX411" i="2" s="1"/>
  <c r="AY411" i="2" s="1"/>
  <c r="AM411" i="2"/>
  <c r="AO411" i="2" s="1"/>
  <c r="AP411" i="2" s="1"/>
  <c r="AD411" i="2"/>
  <c r="AF411" i="2" s="1"/>
  <c r="AG411" i="2" s="1"/>
  <c r="AV407" i="2"/>
  <c r="AX407" i="2" s="1"/>
  <c r="AY407" i="2" s="1"/>
  <c r="AM407" i="2"/>
  <c r="AO407" i="2" s="1"/>
  <c r="AP407" i="2" s="1"/>
  <c r="AD407" i="2"/>
  <c r="AF407" i="2" s="1"/>
  <c r="AG407" i="2" s="1"/>
  <c r="AV403" i="2"/>
  <c r="AX403" i="2" s="1"/>
  <c r="AY403" i="2" s="1"/>
  <c r="AM403" i="2"/>
  <c r="AO403" i="2" s="1"/>
  <c r="AP403" i="2" s="1"/>
  <c r="AD403" i="2"/>
  <c r="AF403" i="2" s="1"/>
  <c r="AG403" i="2" s="1"/>
  <c r="AV399" i="2"/>
  <c r="AX399" i="2" s="1"/>
  <c r="AY399" i="2" s="1"/>
  <c r="AM399" i="2"/>
  <c r="AO399" i="2" s="1"/>
  <c r="AP399" i="2" s="1"/>
  <c r="AD399" i="2"/>
  <c r="AF399" i="2" s="1"/>
  <c r="AG399" i="2" s="1"/>
  <c r="AV395" i="2"/>
  <c r="AX395" i="2" s="1"/>
  <c r="AY395" i="2" s="1"/>
  <c r="AM395" i="2"/>
  <c r="AO395" i="2" s="1"/>
  <c r="AP395" i="2" s="1"/>
  <c r="AD395" i="2"/>
  <c r="AF395" i="2" s="1"/>
  <c r="AG395" i="2" s="1"/>
  <c r="AV391" i="2"/>
  <c r="AX391" i="2" s="1"/>
  <c r="AY391" i="2" s="1"/>
  <c r="AM391" i="2"/>
  <c r="AO391" i="2" s="1"/>
  <c r="AP391" i="2" s="1"/>
  <c r="AD391" i="2"/>
  <c r="AF391" i="2" s="1"/>
  <c r="AG391" i="2" s="1"/>
  <c r="AV387" i="2"/>
  <c r="AX387" i="2" s="1"/>
  <c r="AY387" i="2" s="1"/>
  <c r="AM387" i="2"/>
  <c r="AO387" i="2" s="1"/>
  <c r="AP387" i="2" s="1"/>
  <c r="AD387" i="2"/>
  <c r="AF387" i="2" s="1"/>
  <c r="AG387" i="2" s="1"/>
  <c r="AV383" i="2"/>
  <c r="AX383" i="2" s="1"/>
  <c r="AY383" i="2" s="1"/>
  <c r="AM383" i="2"/>
  <c r="AO383" i="2" s="1"/>
  <c r="AP383" i="2" s="1"/>
  <c r="AD383" i="2"/>
  <c r="AF383" i="2" s="1"/>
  <c r="AG383" i="2" s="1"/>
  <c r="AV379" i="2"/>
  <c r="AX379" i="2" s="1"/>
  <c r="AY379" i="2" s="1"/>
  <c r="AM379" i="2"/>
  <c r="AO379" i="2" s="1"/>
  <c r="AP379" i="2" s="1"/>
  <c r="AD379" i="2"/>
  <c r="AF379" i="2" s="1"/>
  <c r="AG379" i="2" s="1"/>
  <c r="AV375" i="2"/>
  <c r="AX375" i="2" s="1"/>
  <c r="AY375" i="2" s="1"/>
  <c r="AM375" i="2"/>
  <c r="AO375" i="2" s="1"/>
  <c r="AP375" i="2" s="1"/>
  <c r="AD375" i="2"/>
  <c r="AF375" i="2" s="1"/>
  <c r="AG375" i="2" s="1"/>
  <c r="AV371" i="2"/>
  <c r="AX371" i="2" s="1"/>
  <c r="AY371" i="2" s="1"/>
  <c r="AM371" i="2"/>
  <c r="AO371" i="2" s="1"/>
  <c r="AP371" i="2" s="1"/>
  <c r="AD371" i="2"/>
  <c r="AF371" i="2" s="1"/>
  <c r="AG371" i="2" s="1"/>
  <c r="AV367" i="2"/>
  <c r="AX367" i="2" s="1"/>
  <c r="AY367" i="2" s="1"/>
  <c r="AM367" i="2"/>
  <c r="AO367" i="2" s="1"/>
  <c r="AP367" i="2" s="1"/>
  <c r="AD367" i="2"/>
  <c r="AF367" i="2" s="1"/>
  <c r="AG367" i="2" s="1"/>
  <c r="AV363" i="2"/>
  <c r="AX363" i="2" s="1"/>
  <c r="AY363" i="2" s="1"/>
  <c r="AM363" i="2"/>
  <c r="AO363" i="2" s="1"/>
  <c r="AP363" i="2" s="1"/>
  <c r="AD363" i="2"/>
  <c r="AF363" i="2" s="1"/>
  <c r="AG363" i="2" s="1"/>
  <c r="AV359" i="2"/>
  <c r="AX359" i="2" s="1"/>
  <c r="AY359" i="2" s="1"/>
  <c r="AM359" i="2"/>
  <c r="AO359" i="2" s="1"/>
  <c r="AP359" i="2" s="1"/>
  <c r="AD359" i="2"/>
  <c r="AF359" i="2" s="1"/>
  <c r="AG359" i="2" s="1"/>
  <c r="AV355" i="2"/>
  <c r="AX355" i="2" s="1"/>
  <c r="AY355" i="2" s="1"/>
  <c r="AM355" i="2"/>
  <c r="AO355" i="2" s="1"/>
  <c r="AP355" i="2" s="1"/>
  <c r="AD355" i="2"/>
  <c r="AF355" i="2" s="1"/>
  <c r="AG355" i="2" s="1"/>
  <c r="AV351" i="2"/>
  <c r="AX351" i="2" s="1"/>
  <c r="AY351" i="2" s="1"/>
  <c r="AM351" i="2"/>
  <c r="AO351" i="2" s="1"/>
  <c r="AP351" i="2" s="1"/>
  <c r="AD351" i="2"/>
  <c r="AF351" i="2" s="1"/>
  <c r="AG351" i="2" s="1"/>
  <c r="AV347" i="2"/>
  <c r="AX347" i="2" s="1"/>
  <c r="AY347" i="2" s="1"/>
  <c r="AM347" i="2"/>
  <c r="AO347" i="2" s="1"/>
  <c r="AP347" i="2" s="1"/>
  <c r="AD347" i="2"/>
  <c r="AF347" i="2" s="1"/>
  <c r="AG347" i="2" s="1"/>
  <c r="AV343" i="2"/>
  <c r="AX343" i="2" s="1"/>
  <c r="AY343" i="2" s="1"/>
  <c r="AM343" i="2"/>
  <c r="AO343" i="2" s="1"/>
  <c r="AP343" i="2" s="1"/>
  <c r="AD343" i="2"/>
  <c r="AF343" i="2" s="1"/>
  <c r="AG343" i="2" s="1"/>
  <c r="AV339" i="2"/>
  <c r="AX339" i="2" s="1"/>
  <c r="AY339" i="2" s="1"/>
  <c r="AM339" i="2"/>
  <c r="AO339" i="2" s="1"/>
  <c r="AP339" i="2" s="1"/>
  <c r="AD339" i="2"/>
  <c r="AF339" i="2" s="1"/>
  <c r="AG339" i="2" s="1"/>
  <c r="AV335" i="2"/>
  <c r="AX335" i="2" s="1"/>
  <c r="AY335" i="2" s="1"/>
  <c r="AM335" i="2"/>
  <c r="AO335" i="2" s="1"/>
  <c r="AP335" i="2" s="1"/>
  <c r="AD335" i="2"/>
  <c r="AF335" i="2" s="1"/>
  <c r="AG335" i="2" s="1"/>
  <c r="AV331" i="2"/>
  <c r="AX331" i="2" s="1"/>
  <c r="AY331" i="2" s="1"/>
  <c r="AM331" i="2"/>
  <c r="AO331" i="2" s="1"/>
  <c r="AP331" i="2" s="1"/>
  <c r="AD331" i="2"/>
  <c r="AF331" i="2" s="1"/>
  <c r="AG331" i="2" s="1"/>
  <c r="AV327" i="2"/>
  <c r="AX327" i="2" s="1"/>
  <c r="AY327" i="2" s="1"/>
  <c r="AM327" i="2"/>
  <c r="AO327" i="2" s="1"/>
  <c r="AP327" i="2" s="1"/>
  <c r="AD327" i="2"/>
  <c r="AF327" i="2" s="1"/>
  <c r="AG327" i="2" s="1"/>
  <c r="AV323" i="2"/>
  <c r="AX323" i="2" s="1"/>
  <c r="AY323" i="2" s="1"/>
  <c r="AM323" i="2"/>
  <c r="AO323" i="2" s="1"/>
  <c r="AP323" i="2" s="1"/>
  <c r="AD323" i="2"/>
  <c r="AF323" i="2" s="1"/>
  <c r="AG323" i="2" s="1"/>
  <c r="AV319" i="2"/>
  <c r="AX319" i="2" s="1"/>
  <c r="AY319" i="2" s="1"/>
  <c r="AM319" i="2"/>
  <c r="AO319" i="2" s="1"/>
  <c r="AP319" i="2" s="1"/>
  <c r="AD319" i="2"/>
  <c r="AF319" i="2" s="1"/>
  <c r="AG319" i="2" s="1"/>
  <c r="AV315" i="2"/>
  <c r="AX315" i="2" s="1"/>
  <c r="AY315" i="2" s="1"/>
  <c r="AM315" i="2"/>
  <c r="AO315" i="2" s="1"/>
  <c r="AP315" i="2" s="1"/>
  <c r="AD315" i="2"/>
  <c r="AF315" i="2" s="1"/>
  <c r="AG315" i="2" s="1"/>
  <c r="AV311" i="2"/>
  <c r="AX311" i="2" s="1"/>
  <c r="AY311" i="2" s="1"/>
  <c r="AM311" i="2"/>
  <c r="AO311" i="2" s="1"/>
  <c r="AP311" i="2" s="1"/>
  <c r="AD311" i="2"/>
  <c r="AF311" i="2" s="1"/>
  <c r="AG311" i="2" s="1"/>
  <c r="AV307" i="2"/>
  <c r="AX307" i="2" s="1"/>
  <c r="AY307" i="2" s="1"/>
  <c r="AM307" i="2"/>
  <c r="AO307" i="2" s="1"/>
  <c r="AP307" i="2" s="1"/>
  <c r="AD307" i="2"/>
  <c r="AF307" i="2" s="1"/>
  <c r="AG307" i="2" s="1"/>
  <c r="AV303" i="2"/>
  <c r="AX303" i="2" s="1"/>
  <c r="AY303" i="2" s="1"/>
  <c r="AM303" i="2"/>
  <c r="AO303" i="2" s="1"/>
  <c r="AP303" i="2" s="1"/>
  <c r="AD303" i="2"/>
  <c r="AF303" i="2" s="1"/>
  <c r="AG303" i="2" s="1"/>
  <c r="AV299" i="2"/>
  <c r="AX299" i="2" s="1"/>
  <c r="AY299" i="2" s="1"/>
  <c r="AM299" i="2"/>
  <c r="AO299" i="2" s="1"/>
  <c r="AP299" i="2" s="1"/>
  <c r="AD299" i="2"/>
  <c r="AF299" i="2" s="1"/>
  <c r="AG299" i="2" s="1"/>
  <c r="AV295" i="2"/>
  <c r="AX295" i="2" s="1"/>
  <c r="AY295" i="2" s="1"/>
  <c r="AM295" i="2"/>
  <c r="AO295" i="2" s="1"/>
  <c r="AP295" i="2" s="1"/>
  <c r="AD295" i="2"/>
  <c r="AF295" i="2" s="1"/>
  <c r="AG295" i="2" s="1"/>
  <c r="AV291" i="2"/>
  <c r="AX291" i="2" s="1"/>
  <c r="AY291" i="2" s="1"/>
  <c r="AM291" i="2"/>
  <c r="AO291" i="2" s="1"/>
  <c r="AP291" i="2" s="1"/>
  <c r="AD291" i="2"/>
  <c r="AF291" i="2" s="1"/>
  <c r="AG291" i="2" s="1"/>
  <c r="AV287" i="2"/>
  <c r="AX287" i="2" s="1"/>
  <c r="AY287" i="2" s="1"/>
  <c r="AM287" i="2"/>
  <c r="AO287" i="2" s="1"/>
  <c r="AP287" i="2" s="1"/>
  <c r="AD287" i="2"/>
  <c r="AF287" i="2" s="1"/>
  <c r="AG287" i="2" s="1"/>
  <c r="AV283" i="2"/>
  <c r="AX283" i="2" s="1"/>
  <c r="AY283" i="2" s="1"/>
  <c r="AM283" i="2"/>
  <c r="AO283" i="2" s="1"/>
  <c r="AP283" i="2" s="1"/>
  <c r="AD283" i="2"/>
  <c r="AF283" i="2" s="1"/>
  <c r="AG283" i="2" s="1"/>
  <c r="AV279" i="2"/>
  <c r="AX279" i="2" s="1"/>
  <c r="AY279" i="2" s="1"/>
  <c r="AM279" i="2"/>
  <c r="AO279" i="2" s="1"/>
  <c r="AP279" i="2" s="1"/>
  <c r="AD279" i="2"/>
  <c r="AF279" i="2" s="1"/>
  <c r="AG279" i="2" s="1"/>
  <c r="AV275" i="2"/>
  <c r="AX275" i="2" s="1"/>
  <c r="AY275" i="2" s="1"/>
  <c r="AM275" i="2"/>
  <c r="AO275" i="2" s="1"/>
  <c r="AP275" i="2" s="1"/>
  <c r="AD275" i="2"/>
  <c r="AF275" i="2" s="1"/>
  <c r="AG275" i="2" s="1"/>
  <c r="AV271" i="2"/>
  <c r="AX271" i="2" s="1"/>
  <c r="AY271" i="2" s="1"/>
  <c r="AM271" i="2"/>
  <c r="AO271" i="2" s="1"/>
  <c r="AP271" i="2" s="1"/>
  <c r="AD271" i="2"/>
  <c r="AF271" i="2" s="1"/>
  <c r="AG271" i="2" s="1"/>
  <c r="AV267" i="2"/>
  <c r="AX267" i="2" s="1"/>
  <c r="AY267" i="2" s="1"/>
  <c r="AM267" i="2"/>
  <c r="AO267" i="2" s="1"/>
  <c r="AP267" i="2" s="1"/>
  <c r="AD267" i="2"/>
  <c r="AF267" i="2" s="1"/>
  <c r="AG267" i="2" s="1"/>
  <c r="AV263" i="2"/>
  <c r="AX263" i="2" s="1"/>
  <c r="AY263" i="2" s="1"/>
  <c r="AM263" i="2"/>
  <c r="AO263" i="2" s="1"/>
  <c r="AP263" i="2" s="1"/>
  <c r="AD263" i="2"/>
  <c r="AF263" i="2" s="1"/>
  <c r="AG263" i="2" s="1"/>
  <c r="AV259" i="2"/>
  <c r="AX259" i="2" s="1"/>
  <c r="AY259" i="2" s="1"/>
  <c r="AM259" i="2"/>
  <c r="AO259" i="2" s="1"/>
  <c r="AP259" i="2" s="1"/>
  <c r="AD259" i="2"/>
  <c r="AF259" i="2" s="1"/>
  <c r="AG259" i="2" s="1"/>
  <c r="AV255" i="2"/>
  <c r="AX255" i="2" s="1"/>
  <c r="AY255" i="2" s="1"/>
  <c r="AM255" i="2"/>
  <c r="AO255" i="2" s="1"/>
  <c r="AP255" i="2" s="1"/>
  <c r="AD255" i="2"/>
  <c r="AF255" i="2" s="1"/>
  <c r="AG255" i="2" s="1"/>
  <c r="AV251" i="2"/>
  <c r="AX251" i="2" s="1"/>
  <c r="AY251" i="2" s="1"/>
  <c r="AM251" i="2"/>
  <c r="AO251" i="2" s="1"/>
  <c r="AP251" i="2" s="1"/>
  <c r="AD251" i="2"/>
  <c r="AF251" i="2" s="1"/>
  <c r="AG251" i="2" s="1"/>
  <c r="AV247" i="2"/>
  <c r="AX247" i="2" s="1"/>
  <c r="AY247" i="2" s="1"/>
  <c r="AM247" i="2"/>
  <c r="AO247" i="2" s="1"/>
  <c r="AP247" i="2" s="1"/>
  <c r="AD247" i="2"/>
  <c r="AF247" i="2" s="1"/>
  <c r="AG247" i="2" s="1"/>
  <c r="AV243" i="2"/>
  <c r="AX243" i="2" s="1"/>
  <c r="AY243" i="2" s="1"/>
  <c r="AM243" i="2"/>
  <c r="AO243" i="2" s="1"/>
  <c r="AP243" i="2" s="1"/>
  <c r="AD243" i="2"/>
  <c r="AF243" i="2" s="1"/>
  <c r="AG243" i="2" s="1"/>
  <c r="AV239" i="2"/>
  <c r="AX239" i="2" s="1"/>
  <c r="AY239" i="2" s="1"/>
  <c r="AM239" i="2"/>
  <c r="AO239" i="2" s="1"/>
  <c r="AP239" i="2" s="1"/>
  <c r="AD239" i="2"/>
  <c r="AF239" i="2" s="1"/>
  <c r="AG239" i="2" s="1"/>
  <c r="AV235" i="2"/>
  <c r="AX235" i="2" s="1"/>
  <c r="AY235" i="2" s="1"/>
  <c r="AM235" i="2"/>
  <c r="AO235" i="2" s="1"/>
  <c r="AP235" i="2" s="1"/>
  <c r="AD235" i="2"/>
  <c r="AF235" i="2" s="1"/>
  <c r="AG235" i="2" s="1"/>
  <c r="AV231" i="2"/>
  <c r="AX231" i="2" s="1"/>
  <c r="AY231" i="2" s="1"/>
  <c r="AM231" i="2"/>
  <c r="AO231" i="2" s="1"/>
  <c r="AP231" i="2" s="1"/>
  <c r="AD231" i="2"/>
  <c r="AF231" i="2" s="1"/>
  <c r="AG231" i="2" s="1"/>
  <c r="AV227" i="2"/>
  <c r="AX227" i="2" s="1"/>
  <c r="AY227" i="2" s="1"/>
  <c r="AM227" i="2"/>
  <c r="AO227" i="2" s="1"/>
  <c r="AP227" i="2" s="1"/>
  <c r="AD227" i="2"/>
  <c r="AF227" i="2" s="1"/>
  <c r="AG227" i="2" s="1"/>
  <c r="AV223" i="2"/>
  <c r="AX223" i="2" s="1"/>
  <c r="AY223" i="2" s="1"/>
  <c r="AM223" i="2"/>
  <c r="AO223" i="2" s="1"/>
  <c r="AP223" i="2" s="1"/>
  <c r="AD223" i="2"/>
  <c r="AF223" i="2" s="1"/>
  <c r="AG223" i="2" s="1"/>
  <c r="AV219" i="2"/>
  <c r="AX219" i="2" s="1"/>
  <c r="AY219" i="2" s="1"/>
  <c r="AM219" i="2"/>
  <c r="AO219" i="2" s="1"/>
  <c r="AP219" i="2" s="1"/>
  <c r="AD219" i="2"/>
  <c r="AF219" i="2" s="1"/>
  <c r="AG219" i="2" s="1"/>
  <c r="AV215" i="2"/>
  <c r="AX215" i="2" s="1"/>
  <c r="AY215" i="2" s="1"/>
  <c r="AM215" i="2"/>
  <c r="AO215" i="2" s="1"/>
  <c r="AP215" i="2" s="1"/>
  <c r="AD215" i="2"/>
  <c r="AF215" i="2" s="1"/>
  <c r="AG215" i="2" s="1"/>
  <c r="AX211" i="2"/>
  <c r="AY211" i="2" s="1"/>
  <c r="AU211" i="2" s="1"/>
  <c r="AM211" i="2"/>
  <c r="AO211" i="2" s="1"/>
  <c r="AP211" i="2" s="1"/>
  <c r="AD211" i="2"/>
  <c r="AF211" i="2" s="1"/>
  <c r="AG211" i="2" s="1"/>
  <c r="AC211" i="2" s="1"/>
  <c r="AV207" i="2"/>
  <c r="AX207" i="2" s="1"/>
  <c r="AY207" i="2" s="1"/>
  <c r="AM207" i="2"/>
  <c r="AO207" i="2" s="1"/>
  <c r="AP207" i="2" s="1"/>
  <c r="AD207" i="2"/>
  <c r="AF207" i="2" s="1"/>
  <c r="AG207" i="2" s="1"/>
  <c r="AV203" i="2"/>
  <c r="AX203" i="2" s="1"/>
  <c r="AY203" i="2" s="1"/>
  <c r="AM203" i="2"/>
  <c r="AO203" i="2" s="1"/>
  <c r="AP203" i="2" s="1"/>
  <c r="AD203" i="2"/>
  <c r="AF203" i="2" s="1"/>
  <c r="AG203" i="2" s="1"/>
  <c r="AV199" i="2"/>
  <c r="AX199" i="2" s="1"/>
  <c r="AY199" i="2" s="1"/>
  <c r="AM199" i="2"/>
  <c r="AO199" i="2" s="1"/>
  <c r="AP199" i="2" s="1"/>
  <c r="AD199" i="2"/>
  <c r="AF199" i="2" s="1"/>
  <c r="AG199" i="2" s="1"/>
  <c r="AV195" i="2"/>
  <c r="AX195" i="2" s="1"/>
  <c r="AY195" i="2" s="1"/>
  <c r="AM195" i="2"/>
  <c r="AO195" i="2" s="1"/>
  <c r="AP195" i="2" s="1"/>
  <c r="AD195" i="2"/>
  <c r="AF195" i="2" s="1"/>
  <c r="AG195" i="2" s="1"/>
  <c r="AV188" i="2"/>
  <c r="AX188" i="2" s="1"/>
  <c r="AY188" i="2" s="1"/>
  <c r="AM188" i="2"/>
  <c r="AO188" i="2" s="1"/>
  <c r="AP188" i="2" s="1"/>
  <c r="AD188" i="2"/>
  <c r="AF188" i="2" s="1"/>
  <c r="AG188" i="2" s="1"/>
  <c r="AV184" i="2"/>
  <c r="AX184" i="2" s="1"/>
  <c r="AY184" i="2" s="1"/>
  <c r="AM184" i="2"/>
  <c r="AO184" i="2" s="1"/>
  <c r="AP184" i="2" s="1"/>
  <c r="AD184" i="2"/>
  <c r="AF184" i="2" s="1"/>
  <c r="AG184" i="2" s="1"/>
  <c r="AV180" i="2"/>
  <c r="AX180" i="2" s="1"/>
  <c r="AY180" i="2" s="1"/>
  <c r="AM180" i="2"/>
  <c r="AO180" i="2" s="1"/>
  <c r="AP180" i="2" s="1"/>
  <c r="AD180" i="2"/>
  <c r="AF180" i="2" s="1"/>
  <c r="AG180" i="2" s="1"/>
  <c r="AV176" i="2"/>
  <c r="AX176" i="2" s="1"/>
  <c r="AY176" i="2" s="1"/>
  <c r="AM176" i="2"/>
  <c r="AO176" i="2" s="1"/>
  <c r="AP176" i="2" s="1"/>
  <c r="AD176" i="2"/>
  <c r="AF176" i="2" s="1"/>
  <c r="AG176" i="2" s="1"/>
  <c r="AV172" i="2"/>
  <c r="AX172" i="2" s="1"/>
  <c r="AY172" i="2" s="1"/>
  <c r="AM172" i="2"/>
  <c r="AO172" i="2" s="1"/>
  <c r="AP172" i="2" s="1"/>
  <c r="AD172" i="2"/>
  <c r="AF172" i="2" s="1"/>
  <c r="AG172" i="2" s="1"/>
  <c r="AV168" i="2"/>
  <c r="AX168" i="2" s="1"/>
  <c r="AY168" i="2" s="1"/>
  <c r="AM168" i="2"/>
  <c r="AO168" i="2" s="1"/>
  <c r="AP168" i="2" s="1"/>
  <c r="AD168" i="2"/>
  <c r="AF168" i="2" s="1"/>
  <c r="AG168" i="2" s="1"/>
  <c r="AV164" i="2"/>
  <c r="AX164" i="2" s="1"/>
  <c r="AY164" i="2" s="1"/>
  <c r="AM164" i="2"/>
  <c r="AO164" i="2" s="1"/>
  <c r="AP164" i="2" s="1"/>
  <c r="AD164" i="2"/>
  <c r="AF164" i="2" s="1"/>
  <c r="AG164" i="2" s="1"/>
  <c r="AV160" i="2"/>
  <c r="AX160" i="2" s="1"/>
  <c r="AY160" i="2" s="1"/>
  <c r="AM160" i="2"/>
  <c r="AO160" i="2" s="1"/>
  <c r="AP160" i="2" s="1"/>
  <c r="AD160" i="2"/>
  <c r="AF160" i="2" s="1"/>
  <c r="AG160" i="2" s="1"/>
  <c r="AV156" i="2"/>
  <c r="AX156" i="2" s="1"/>
  <c r="AY156" i="2" s="1"/>
  <c r="AM156" i="2"/>
  <c r="AO156" i="2" s="1"/>
  <c r="AP156" i="2" s="1"/>
  <c r="AD156" i="2"/>
  <c r="AF156" i="2" s="1"/>
  <c r="AG156" i="2" s="1"/>
  <c r="AV152" i="2"/>
  <c r="AX152" i="2" s="1"/>
  <c r="AY152" i="2" s="1"/>
  <c r="AM152" i="2"/>
  <c r="AO152" i="2" s="1"/>
  <c r="AP152" i="2" s="1"/>
  <c r="AD152" i="2"/>
  <c r="AF152" i="2" s="1"/>
  <c r="AG152" i="2" s="1"/>
  <c r="AV148" i="2"/>
  <c r="AX148" i="2" s="1"/>
  <c r="AY148" i="2" s="1"/>
  <c r="AM148" i="2"/>
  <c r="AO148" i="2" s="1"/>
  <c r="AP148" i="2" s="1"/>
  <c r="AD148" i="2"/>
  <c r="AF148" i="2" s="1"/>
  <c r="AG148" i="2" s="1"/>
  <c r="AV144" i="2"/>
  <c r="AX144" i="2" s="1"/>
  <c r="AY144" i="2" s="1"/>
  <c r="AM144" i="2"/>
  <c r="AO144" i="2" s="1"/>
  <c r="AP144" i="2" s="1"/>
  <c r="AD144" i="2"/>
  <c r="AF144" i="2" s="1"/>
  <c r="AG144" i="2" s="1"/>
  <c r="AV140" i="2"/>
  <c r="AX140" i="2" s="1"/>
  <c r="AY140" i="2" s="1"/>
  <c r="AM140" i="2"/>
  <c r="AO140" i="2" s="1"/>
  <c r="AP140" i="2" s="1"/>
  <c r="AD140" i="2"/>
  <c r="AF140" i="2" s="1"/>
  <c r="AG140" i="2" s="1"/>
  <c r="AV136" i="2"/>
  <c r="AX136" i="2" s="1"/>
  <c r="AY136" i="2" s="1"/>
  <c r="AM136" i="2"/>
  <c r="AO136" i="2" s="1"/>
  <c r="AP136" i="2" s="1"/>
  <c r="AD136" i="2"/>
  <c r="AF136" i="2" s="1"/>
  <c r="AG136" i="2" s="1"/>
  <c r="AV129" i="2"/>
  <c r="AX129" i="2" s="1"/>
  <c r="AY129" i="2" s="1"/>
  <c r="AM129" i="2"/>
  <c r="AO129" i="2" s="1"/>
  <c r="AP129" i="2" s="1"/>
  <c r="AD129" i="2"/>
  <c r="AF129" i="2" s="1"/>
  <c r="AG129" i="2" s="1"/>
  <c r="AV125" i="2"/>
  <c r="AX125" i="2" s="1"/>
  <c r="AY125" i="2" s="1"/>
  <c r="AM125" i="2"/>
  <c r="AO125" i="2" s="1"/>
  <c r="AP125" i="2" s="1"/>
  <c r="AD125" i="2"/>
  <c r="AF125" i="2" s="1"/>
  <c r="AG125" i="2" s="1"/>
  <c r="AM121" i="2"/>
  <c r="AO121" i="2" s="1"/>
  <c r="AP121" i="2" s="1"/>
  <c r="AD121" i="2"/>
  <c r="AF121" i="2" s="1"/>
  <c r="AG121" i="2" s="1"/>
  <c r="AV121" i="2"/>
  <c r="AX121" i="2" s="1"/>
  <c r="AY121" i="2" s="1"/>
  <c r="AV117" i="2"/>
  <c r="AX117" i="2" s="1"/>
  <c r="AY117" i="2" s="1"/>
  <c r="AM117" i="2"/>
  <c r="AO117" i="2" s="1"/>
  <c r="AP117" i="2" s="1"/>
  <c r="AD117" i="2"/>
  <c r="AF117" i="2" s="1"/>
  <c r="AG117" i="2" s="1"/>
  <c r="AV113" i="2"/>
  <c r="AX113" i="2" s="1"/>
  <c r="AY113" i="2" s="1"/>
  <c r="AM113" i="2"/>
  <c r="AO113" i="2" s="1"/>
  <c r="AP113" i="2" s="1"/>
  <c r="AD113" i="2"/>
  <c r="AF113" i="2" s="1"/>
  <c r="AG113" i="2" s="1"/>
  <c r="AD109" i="2"/>
  <c r="AF109" i="2" s="1"/>
  <c r="AG109" i="2" s="1"/>
  <c r="AV109" i="2"/>
  <c r="AX109" i="2" s="1"/>
  <c r="AY109" i="2" s="1"/>
  <c r="AM109" i="2"/>
  <c r="AO109" i="2" s="1"/>
  <c r="AP109" i="2" s="1"/>
  <c r="AV105" i="2"/>
  <c r="AX105" i="2" s="1"/>
  <c r="AY105" i="2" s="1"/>
  <c r="AM105" i="2"/>
  <c r="AO105" i="2" s="1"/>
  <c r="AP105" i="2" s="1"/>
  <c r="AD105" i="2"/>
  <c r="AF105" i="2" s="1"/>
  <c r="AG105" i="2" s="1"/>
  <c r="AV101" i="2"/>
  <c r="AX101" i="2" s="1"/>
  <c r="AY101" i="2" s="1"/>
  <c r="AM101" i="2"/>
  <c r="AO101" i="2" s="1"/>
  <c r="AP101" i="2" s="1"/>
  <c r="AD101" i="2"/>
  <c r="AF101" i="2" s="1"/>
  <c r="AG101" i="2" s="1"/>
  <c r="AV97" i="2"/>
  <c r="AX97" i="2" s="1"/>
  <c r="AY97" i="2" s="1"/>
  <c r="AM97" i="2"/>
  <c r="AO97" i="2" s="1"/>
  <c r="AP97" i="2" s="1"/>
  <c r="AD97" i="2"/>
  <c r="AF97" i="2" s="1"/>
  <c r="AG97" i="2" s="1"/>
  <c r="AV93" i="2"/>
  <c r="AX93" i="2" s="1"/>
  <c r="AY93" i="2" s="1"/>
  <c r="AM93" i="2"/>
  <c r="AO93" i="2" s="1"/>
  <c r="AP93" i="2" s="1"/>
  <c r="AD93" i="2"/>
  <c r="AF93" i="2" s="1"/>
  <c r="AG93" i="2" s="1"/>
  <c r="AV89" i="2"/>
  <c r="AX89" i="2" s="1"/>
  <c r="AY89" i="2" s="1"/>
  <c r="AM89" i="2"/>
  <c r="AO89" i="2" s="1"/>
  <c r="AP89" i="2" s="1"/>
  <c r="AD89" i="2"/>
  <c r="AF89" i="2" s="1"/>
  <c r="AG89" i="2" s="1"/>
  <c r="AV85" i="2"/>
  <c r="AX85" i="2" s="1"/>
  <c r="AY85" i="2" s="1"/>
  <c r="AM85" i="2"/>
  <c r="AO85" i="2" s="1"/>
  <c r="AP85" i="2" s="1"/>
  <c r="AD85" i="2"/>
  <c r="AF85" i="2" s="1"/>
  <c r="AG85" i="2" s="1"/>
  <c r="AV81" i="2"/>
  <c r="AX81" i="2" s="1"/>
  <c r="AY81" i="2" s="1"/>
  <c r="AM81" i="2"/>
  <c r="AO81" i="2" s="1"/>
  <c r="AP81" i="2" s="1"/>
  <c r="AD81" i="2"/>
  <c r="AF81" i="2" s="1"/>
  <c r="AG81" i="2" s="1"/>
  <c r="AV74" i="2"/>
  <c r="AX74" i="2" s="1"/>
  <c r="AY74" i="2" s="1"/>
  <c r="AM74" i="2"/>
  <c r="AO74" i="2" s="1"/>
  <c r="AP74" i="2" s="1"/>
  <c r="AD74" i="2"/>
  <c r="AF74" i="2" s="1"/>
  <c r="AG74" i="2" s="1"/>
  <c r="AV70" i="2"/>
  <c r="AX70" i="2" s="1"/>
  <c r="AY70" i="2" s="1"/>
  <c r="AM70" i="2"/>
  <c r="AO70" i="2" s="1"/>
  <c r="AP70" i="2" s="1"/>
  <c r="AD70" i="2"/>
  <c r="AF70" i="2" s="1"/>
  <c r="AG70" i="2" s="1"/>
  <c r="AV66" i="2"/>
  <c r="AX66" i="2" s="1"/>
  <c r="AY66" i="2" s="1"/>
  <c r="AM66" i="2"/>
  <c r="AO66" i="2" s="1"/>
  <c r="AP66" i="2" s="1"/>
  <c r="AD66" i="2"/>
  <c r="AF66" i="2" s="1"/>
  <c r="AG66" i="2" s="1"/>
  <c r="AV62" i="2"/>
  <c r="AX62" i="2" s="1"/>
  <c r="AY62" i="2" s="1"/>
  <c r="AM62" i="2"/>
  <c r="AO62" i="2" s="1"/>
  <c r="AP62" i="2" s="1"/>
  <c r="AD62" i="2"/>
  <c r="AF62" i="2" s="1"/>
  <c r="AG62" i="2" s="1"/>
  <c r="AV58" i="2"/>
  <c r="AX58" i="2" s="1"/>
  <c r="AY58" i="2" s="1"/>
  <c r="AM58" i="2"/>
  <c r="AO58" i="2" s="1"/>
  <c r="AP58" i="2" s="1"/>
  <c r="AD58" i="2"/>
  <c r="AF58" i="2" s="1"/>
  <c r="AG58" i="2" s="1"/>
  <c r="AV54" i="2"/>
  <c r="AX54" i="2" s="1"/>
  <c r="AY54" i="2" s="1"/>
  <c r="AM54" i="2"/>
  <c r="AO54" i="2" s="1"/>
  <c r="AP54" i="2" s="1"/>
  <c r="AD54" i="2"/>
  <c r="AF54" i="2" s="1"/>
  <c r="AG54" i="2" s="1"/>
  <c r="AV50" i="2"/>
  <c r="AX50" i="2" s="1"/>
  <c r="AY50" i="2" s="1"/>
  <c r="AM50" i="2"/>
  <c r="AO50" i="2" s="1"/>
  <c r="AP50" i="2" s="1"/>
  <c r="AD50" i="2"/>
  <c r="AF50" i="2" s="1"/>
  <c r="AG50" i="2" s="1"/>
  <c r="AV46" i="2"/>
  <c r="AX46" i="2" s="1"/>
  <c r="AY46" i="2" s="1"/>
  <c r="AM46" i="2"/>
  <c r="AO46" i="2" s="1"/>
  <c r="AP46" i="2" s="1"/>
  <c r="AD46" i="2"/>
  <c r="AF46" i="2" s="1"/>
  <c r="AG46" i="2" s="1"/>
  <c r="AV42" i="2"/>
  <c r="AX42" i="2" s="1"/>
  <c r="AY42" i="2" s="1"/>
  <c r="AM42" i="2"/>
  <c r="AO42" i="2" s="1"/>
  <c r="AP42" i="2" s="1"/>
  <c r="AD42" i="2"/>
  <c r="AF42" i="2" s="1"/>
  <c r="AG42" i="2" s="1"/>
  <c r="AV38" i="2"/>
  <c r="AX38" i="2" s="1"/>
  <c r="AY38" i="2" s="1"/>
  <c r="AM38" i="2"/>
  <c r="AO38" i="2" s="1"/>
  <c r="AP38" i="2" s="1"/>
  <c r="AD38" i="2"/>
  <c r="AF38" i="2" s="1"/>
  <c r="AG38" i="2" s="1"/>
  <c r="AV34" i="2"/>
  <c r="AX34" i="2" s="1"/>
  <c r="AY34" i="2" s="1"/>
  <c r="AM34" i="2"/>
  <c r="AO34" i="2" s="1"/>
  <c r="AP34" i="2" s="1"/>
  <c r="AD34" i="2"/>
  <c r="AF34" i="2" s="1"/>
  <c r="AG34" i="2" s="1"/>
  <c r="AV30" i="2"/>
  <c r="AX30" i="2" s="1"/>
  <c r="AY30" i="2" s="1"/>
  <c r="AM30" i="2"/>
  <c r="AO30" i="2" s="1"/>
  <c r="AP30" i="2" s="1"/>
  <c r="AD30" i="2"/>
  <c r="AF30" i="2" s="1"/>
  <c r="AG30" i="2" s="1"/>
  <c r="AV26" i="2"/>
  <c r="AX26" i="2" s="1"/>
  <c r="AY26" i="2" s="1"/>
  <c r="AM26" i="2"/>
  <c r="AO26" i="2" s="1"/>
  <c r="AP26" i="2" s="1"/>
  <c r="AD26" i="2"/>
  <c r="AF26" i="2" s="1"/>
  <c r="AG26" i="2" s="1"/>
  <c r="AV22" i="2"/>
  <c r="AX22" i="2" s="1"/>
  <c r="AY22" i="2" s="1"/>
  <c r="AM22" i="2"/>
  <c r="AO22" i="2" s="1"/>
  <c r="AP22" i="2" s="1"/>
  <c r="AD22" i="2"/>
  <c r="AF22" i="2" s="1"/>
  <c r="AG22" i="2" s="1"/>
  <c r="AV15" i="2"/>
  <c r="AX15" i="2" s="1"/>
  <c r="AY15" i="2" s="1"/>
  <c r="AM15" i="2"/>
  <c r="AO15" i="2" s="1"/>
  <c r="AP15" i="2" s="1"/>
  <c r="AD15" i="2"/>
  <c r="AF15" i="2" s="1"/>
  <c r="AG15" i="2" s="1"/>
  <c r="AV11" i="2"/>
  <c r="AX11" i="2" s="1"/>
  <c r="AY11" i="2" s="1"/>
  <c r="AM11" i="2"/>
  <c r="AO11" i="2" s="1"/>
  <c r="AP11" i="2" s="1"/>
  <c r="AD11" i="2"/>
  <c r="AF11" i="2" s="1"/>
  <c r="AG11" i="2" s="1"/>
  <c r="AV7" i="2"/>
  <c r="AX7" i="2" s="1"/>
  <c r="AY7" i="2" s="1"/>
  <c r="AM7" i="2"/>
  <c r="AO7" i="2" s="1"/>
  <c r="AP7" i="2" s="1"/>
  <c r="AD7" i="2"/>
  <c r="AF7" i="2" s="1"/>
  <c r="AG7" i="2" s="1"/>
  <c r="AW2" i="2"/>
  <c r="W565" i="2"/>
  <c r="AA565" i="2" s="1"/>
  <c r="W680" i="2"/>
  <c r="AA680" i="2" s="1"/>
  <c r="W600" i="2"/>
  <c r="W533" i="2"/>
  <c r="W648" i="2"/>
  <c r="W584" i="2"/>
  <c r="W517" i="2"/>
  <c r="AA517" i="2" s="1"/>
  <c r="W445" i="2"/>
  <c r="AB445" i="2" s="1"/>
  <c r="W719" i="2"/>
  <c r="W687" i="2"/>
  <c r="Y687" i="2" s="1"/>
  <c r="W623" i="2"/>
  <c r="W607" i="2"/>
  <c r="Y607" i="2" s="1"/>
  <c r="W572" i="2"/>
  <c r="W540" i="2"/>
  <c r="W508" i="2"/>
  <c r="Y508" i="2" s="1"/>
  <c r="W444" i="2"/>
  <c r="W693" i="2"/>
  <c r="W578" i="2"/>
  <c r="X578" i="2" s="1"/>
  <c r="W518" i="2"/>
  <c r="W494" i="2"/>
  <c r="Z494" i="2" s="1"/>
  <c r="W414" i="2"/>
  <c r="Y414" i="2" s="1"/>
  <c r="W743" i="2"/>
  <c r="Z743" i="2" s="1"/>
  <c r="W727" i="2"/>
  <c r="Z727" i="2" s="1"/>
  <c r="W695" i="2"/>
  <c r="W679" i="2"/>
  <c r="AA679" i="2" s="1"/>
  <c r="W663" i="2"/>
  <c r="W647" i="2"/>
  <c r="AA647" i="2" s="1"/>
  <c r="W631" i="2"/>
  <c r="AA631" i="2" s="1"/>
  <c r="W103" i="2"/>
  <c r="W388" i="2"/>
  <c r="AB388" i="2" s="1"/>
  <c r="W703" i="2"/>
  <c r="W639" i="2"/>
  <c r="Z639" i="2" s="1"/>
  <c r="W591" i="2"/>
  <c r="W492" i="2"/>
  <c r="X492" i="2" s="1"/>
  <c r="W357" i="2"/>
  <c r="AB357" i="2" s="1"/>
  <c r="W341" i="2"/>
  <c r="AB341" i="2" s="1"/>
  <c r="W736" i="2"/>
  <c r="W672" i="2"/>
  <c r="W640" i="2"/>
  <c r="W608" i="2"/>
  <c r="Y608" i="2" s="1"/>
  <c r="W592" i="2"/>
  <c r="W541" i="2"/>
  <c r="AA541" i="2" s="1"/>
  <c r="W204" i="2"/>
  <c r="X704" i="2"/>
  <c r="AB429" i="2"/>
  <c r="W740" i="2"/>
  <c r="W732" i="2"/>
  <c r="W724" i="2"/>
  <c r="W716" i="2"/>
  <c r="W708" i="2"/>
  <c r="W700" i="2"/>
  <c r="W692" i="2"/>
  <c r="W684" i="2"/>
  <c r="W676" i="2"/>
  <c r="W668" i="2"/>
  <c r="W660" i="2"/>
  <c r="W652" i="2"/>
  <c r="W644" i="2"/>
  <c r="W636" i="2"/>
  <c r="W628" i="2"/>
  <c r="W620" i="2"/>
  <c r="W612" i="2"/>
  <c r="W604" i="2"/>
  <c r="W596" i="2"/>
  <c r="W588" i="2"/>
  <c r="W577" i="2"/>
  <c r="W569" i="2"/>
  <c r="W561" i="2"/>
  <c r="W553" i="2"/>
  <c r="W545" i="2"/>
  <c r="W537" i="2"/>
  <c r="W529" i="2"/>
  <c r="W521" i="2"/>
  <c r="W513" i="2"/>
  <c r="W505" i="2"/>
  <c r="W497" i="2"/>
  <c r="W489" i="2"/>
  <c r="W481" i="2"/>
  <c r="W473" i="2"/>
  <c r="W465" i="2"/>
  <c r="W457" i="2"/>
  <c r="W449" i="2"/>
  <c r="W441" i="2"/>
  <c r="W433" i="2"/>
  <c r="W425" i="2"/>
  <c r="W417" i="2"/>
  <c r="W409" i="2"/>
  <c r="W401" i="2"/>
  <c r="W393" i="2"/>
  <c r="W385" i="2"/>
  <c r="W377" i="2"/>
  <c r="W369" i="2"/>
  <c r="W361" i="2"/>
  <c r="W353" i="2"/>
  <c r="W345" i="2"/>
  <c r="W337" i="2"/>
  <c r="W329" i="2"/>
  <c r="W321" i="2"/>
  <c r="W313" i="2"/>
  <c r="W305" i="2"/>
  <c r="W297" i="2"/>
  <c r="W289" i="2"/>
  <c r="W281" i="2"/>
  <c r="W273" i="2"/>
  <c r="W265" i="2"/>
  <c r="W257" i="2"/>
  <c r="W249" i="2"/>
  <c r="W241" i="2"/>
  <c r="W233" i="2"/>
  <c r="W225" i="2"/>
  <c r="W217" i="2"/>
  <c r="W209" i="2"/>
  <c r="W201" i="2"/>
  <c r="W190" i="2"/>
  <c r="W182" i="2"/>
  <c r="W174" i="2"/>
  <c r="W166" i="2"/>
  <c r="W158" i="2"/>
  <c r="W150" i="2"/>
  <c r="W142" i="2"/>
  <c r="W131" i="2"/>
  <c r="W123" i="2"/>
  <c r="W115" i="2"/>
  <c r="W107" i="2"/>
  <c r="W99" i="2"/>
  <c r="W91" i="2"/>
  <c r="W83" i="2"/>
  <c r="W72" i="2"/>
  <c r="W64" i="2"/>
  <c r="W56" i="2"/>
  <c r="W48" i="2"/>
  <c r="W40" i="2"/>
  <c r="W32" i="2"/>
  <c r="W24" i="2"/>
  <c r="W13" i="2"/>
  <c r="Y664" i="2"/>
  <c r="W739" i="2"/>
  <c r="W731" i="2"/>
  <c r="W723" i="2"/>
  <c r="W715" i="2"/>
  <c r="W707" i="2"/>
  <c r="W699" i="2"/>
  <c r="W691" i="2"/>
  <c r="W683" i="2"/>
  <c r="W675" i="2"/>
  <c r="W667" i="2"/>
  <c r="W659" i="2"/>
  <c r="W651" i="2"/>
  <c r="W643" i="2"/>
  <c r="W635" i="2"/>
  <c r="W627" i="2"/>
  <c r="W619" i="2"/>
  <c r="W611" i="2"/>
  <c r="W603" i="2"/>
  <c r="W595" i="2"/>
  <c r="W587" i="2"/>
  <c r="W576" i="2"/>
  <c r="W568" i="2"/>
  <c r="W560" i="2"/>
  <c r="W552" i="2"/>
  <c r="W544" i="2"/>
  <c r="W536" i="2"/>
  <c r="W528" i="2"/>
  <c r="W520" i="2"/>
  <c r="W512" i="2"/>
  <c r="W504" i="2"/>
  <c r="W496" i="2"/>
  <c r="W488" i="2"/>
  <c r="W480" i="2"/>
  <c r="W472" i="2"/>
  <c r="W464" i="2"/>
  <c r="W456" i="2"/>
  <c r="W448" i="2"/>
  <c r="W440" i="2"/>
  <c r="W432" i="2"/>
  <c r="W424" i="2"/>
  <c r="W416" i="2"/>
  <c r="W408" i="2"/>
  <c r="W400" i="2"/>
  <c r="W392" i="2"/>
  <c r="W384" i="2"/>
  <c r="W376" i="2"/>
  <c r="W368" i="2"/>
  <c r="W360" i="2"/>
  <c r="W352" i="2"/>
  <c r="W344" i="2"/>
  <c r="W336" i="2"/>
  <c r="W328" i="2"/>
  <c r="W320" i="2"/>
  <c r="W312" i="2"/>
  <c r="W304" i="2"/>
  <c r="W296" i="2"/>
  <c r="W288" i="2"/>
  <c r="W280" i="2"/>
  <c r="W272" i="2"/>
  <c r="W264" i="2"/>
  <c r="W256" i="2"/>
  <c r="W248" i="2"/>
  <c r="W240" i="2"/>
  <c r="W232" i="2"/>
  <c r="W224" i="2"/>
  <c r="W216" i="2"/>
  <c r="W208" i="2"/>
  <c r="W200" i="2"/>
  <c r="W189" i="2"/>
  <c r="W181" i="2"/>
  <c r="W173" i="2"/>
  <c r="W165" i="2"/>
  <c r="W157" i="2"/>
  <c r="W149" i="2"/>
  <c r="W141" i="2"/>
  <c r="W130" i="2"/>
  <c r="W122" i="2"/>
  <c r="W114" i="2"/>
  <c r="W106" i="2"/>
  <c r="W98" i="2"/>
  <c r="W90" i="2"/>
  <c r="W82" i="2"/>
  <c r="W71" i="2"/>
  <c r="W63" i="2"/>
  <c r="W55" i="2"/>
  <c r="W47" i="2"/>
  <c r="W39" i="2"/>
  <c r="W31" i="2"/>
  <c r="W23" i="2"/>
  <c r="W12" i="2"/>
  <c r="W746" i="2"/>
  <c r="W742" i="2"/>
  <c r="W738" i="2"/>
  <c r="W734" i="2"/>
  <c r="W730" i="2"/>
  <c r="W726" i="2"/>
  <c r="W722" i="2"/>
  <c r="W718" i="2"/>
  <c r="W714" i="2"/>
  <c r="W710" i="2"/>
  <c r="W706" i="2"/>
  <c r="W702" i="2"/>
  <c r="W698" i="2"/>
  <c r="W694" i="2"/>
  <c r="W690" i="2"/>
  <c r="W686" i="2"/>
  <c r="W682" i="2"/>
  <c r="W678" i="2"/>
  <c r="W674" i="2"/>
  <c r="W670" i="2"/>
  <c r="W666" i="2"/>
  <c r="W662" i="2"/>
  <c r="W658" i="2"/>
  <c r="W654" i="2"/>
  <c r="W650" i="2"/>
  <c r="W646" i="2"/>
  <c r="W642" i="2"/>
  <c r="W638" i="2"/>
  <c r="W634" i="2"/>
  <c r="W630" i="2"/>
  <c r="W626" i="2"/>
  <c r="W622" i="2"/>
  <c r="W618" i="2"/>
  <c r="W614" i="2"/>
  <c r="W610" i="2"/>
  <c r="W606" i="2"/>
  <c r="W602" i="2"/>
  <c r="W598" i="2"/>
  <c r="W594" i="2"/>
  <c r="W590" i="2"/>
  <c r="W586" i="2"/>
  <c r="W582" i="2"/>
  <c r="W575" i="2"/>
  <c r="W571" i="2"/>
  <c r="W567" i="2"/>
  <c r="W563" i="2"/>
  <c r="W559" i="2"/>
  <c r="W555" i="2"/>
  <c r="W551" i="2"/>
  <c r="W547" i="2"/>
  <c r="W543" i="2"/>
  <c r="W539" i="2"/>
  <c r="W535" i="2"/>
  <c r="W531" i="2"/>
  <c r="W527" i="2"/>
  <c r="W523" i="2"/>
  <c r="W519" i="2"/>
  <c r="W515" i="2"/>
  <c r="W511" i="2"/>
  <c r="W507" i="2"/>
  <c r="W503" i="2"/>
  <c r="W499" i="2"/>
  <c r="W495" i="2"/>
  <c r="W491" i="2"/>
  <c r="W487" i="2"/>
  <c r="W483" i="2"/>
  <c r="W479" i="2"/>
  <c r="W475" i="2"/>
  <c r="W471" i="2"/>
  <c r="W467" i="2"/>
  <c r="W463" i="2"/>
  <c r="W459" i="2"/>
  <c r="W455" i="2"/>
  <c r="W451" i="2"/>
  <c r="W447" i="2"/>
  <c r="W443" i="2"/>
  <c r="W439" i="2"/>
  <c r="W435" i="2"/>
  <c r="W431" i="2"/>
  <c r="W427" i="2"/>
  <c r="W423" i="2"/>
  <c r="W419" i="2"/>
  <c r="W415" i="2"/>
  <c r="W411" i="2"/>
  <c r="W407" i="2"/>
  <c r="W403" i="2"/>
  <c r="W399" i="2"/>
  <c r="W395" i="2"/>
  <c r="W391" i="2"/>
  <c r="W387" i="2"/>
  <c r="W383" i="2"/>
  <c r="W379" i="2"/>
  <c r="W375" i="2"/>
  <c r="W371" i="2"/>
  <c r="W367" i="2"/>
  <c r="W363" i="2"/>
  <c r="W359" i="2"/>
  <c r="W355" i="2"/>
  <c r="W351" i="2"/>
  <c r="W347" i="2"/>
  <c r="W343" i="2"/>
  <c r="W339" i="2"/>
  <c r="W335" i="2"/>
  <c r="W331" i="2"/>
  <c r="W327" i="2"/>
  <c r="W323" i="2"/>
  <c r="W319" i="2"/>
  <c r="W315" i="2"/>
  <c r="W311" i="2"/>
  <c r="W307" i="2"/>
  <c r="W303" i="2"/>
  <c r="W299" i="2"/>
  <c r="W295" i="2"/>
  <c r="W291" i="2"/>
  <c r="W287" i="2"/>
  <c r="W283" i="2"/>
  <c r="W279" i="2"/>
  <c r="W275" i="2"/>
  <c r="W271" i="2"/>
  <c r="W267" i="2"/>
  <c r="W263" i="2"/>
  <c r="W259" i="2"/>
  <c r="W255" i="2"/>
  <c r="W251" i="2"/>
  <c r="W247" i="2"/>
  <c r="W243" i="2"/>
  <c r="W239" i="2"/>
  <c r="W235" i="2"/>
  <c r="W231" i="2"/>
  <c r="W227" i="2"/>
  <c r="W223" i="2"/>
  <c r="W219" i="2"/>
  <c r="W215" i="2"/>
  <c r="W207" i="2"/>
  <c r="W203" i="2"/>
  <c r="W199" i="2"/>
  <c r="W195" i="2"/>
  <c r="W188" i="2"/>
  <c r="W184" i="2"/>
  <c r="W180" i="2"/>
  <c r="W176" i="2"/>
  <c r="W172" i="2"/>
  <c r="W168" i="2"/>
  <c r="W164" i="2"/>
  <c r="W160" i="2"/>
  <c r="W156" i="2"/>
  <c r="W152" i="2"/>
  <c r="W148" i="2"/>
  <c r="W144" i="2"/>
  <c r="W140" i="2"/>
  <c r="W136" i="2"/>
  <c r="W129" i="2"/>
  <c r="W125" i="2"/>
  <c r="W121" i="2"/>
  <c r="W117" i="2"/>
  <c r="W113" i="2"/>
  <c r="W109" i="2"/>
  <c r="W105" i="2"/>
  <c r="W101" i="2"/>
  <c r="W97" i="2"/>
  <c r="W93" i="2"/>
  <c r="W89" i="2"/>
  <c r="W85" i="2"/>
  <c r="W81" i="2"/>
  <c r="W74" i="2"/>
  <c r="W70" i="2"/>
  <c r="W66" i="2"/>
  <c r="W62" i="2"/>
  <c r="W58" i="2"/>
  <c r="W54" i="2"/>
  <c r="W50" i="2"/>
  <c r="W46" i="2"/>
  <c r="W42" i="2"/>
  <c r="W38" i="2"/>
  <c r="W34" i="2"/>
  <c r="W30" i="2"/>
  <c r="W26" i="2"/>
  <c r="W22" i="2"/>
  <c r="W15" i="2"/>
  <c r="W11" i="2"/>
  <c r="W7" i="2"/>
  <c r="W745" i="2"/>
  <c r="W741" i="2"/>
  <c r="W737" i="2"/>
  <c r="W733" i="2"/>
  <c r="W729" i="2"/>
  <c r="W725" i="2"/>
  <c r="W721" i="2"/>
  <c r="W717" i="2"/>
  <c r="W713" i="2"/>
  <c r="W709" i="2"/>
  <c r="W705" i="2"/>
  <c r="W701" i="2"/>
  <c r="W697" i="2"/>
  <c r="W689" i="2"/>
  <c r="W685" i="2"/>
  <c r="W681" i="2"/>
  <c r="W677" i="2"/>
  <c r="W673" i="2"/>
  <c r="W669" i="2"/>
  <c r="W665" i="2"/>
  <c r="W661" i="2"/>
  <c r="W657" i="2"/>
  <c r="W653" i="2"/>
  <c r="W649" i="2"/>
  <c r="W645" i="2"/>
  <c r="W641" i="2"/>
  <c r="W637" i="2"/>
  <c r="W633" i="2"/>
  <c r="W629" i="2"/>
  <c r="W625" i="2"/>
  <c r="W621" i="2"/>
  <c r="W617" i="2"/>
  <c r="W613" i="2"/>
  <c r="W609" i="2"/>
  <c r="W605" i="2"/>
  <c r="W601" i="2"/>
  <c r="W597" i="2"/>
  <c r="W593" i="2"/>
  <c r="W589" i="2"/>
  <c r="W585" i="2"/>
  <c r="W574" i="2"/>
  <c r="W570" i="2"/>
  <c r="W566" i="2"/>
  <c r="W562" i="2"/>
  <c r="W558" i="2"/>
  <c r="W554" i="2"/>
  <c r="W550" i="2"/>
  <c r="W546" i="2"/>
  <c r="W542" i="2"/>
  <c r="W538" i="2"/>
  <c r="W534" i="2"/>
  <c r="W530" i="2"/>
  <c r="W526" i="2"/>
  <c r="W522" i="2"/>
  <c r="W510" i="2"/>
  <c r="W506" i="2"/>
  <c r="W502" i="2"/>
  <c r="W498" i="2"/>
  <c r="W490" i="2"/>
  <c r="W486" i="2"/>
  <c r="W482" i="2"/>
  <c r="W478" i="2"/>
  <c r="W474" i="2"/>
  <c r="W470" i="2"/>
  <c r="W466" i="2"/>
  <c r="W462" i="2"/>
  <c r="W458" i="2"/>
  <c r="W454" i="2"/>
  <c r="W450" i="2"/>
  <c r="W446" i="2"/>
  <c r="W442" i="2"/>
  <c r="W438" i="2"/>
  <c r="W434" i="2"/>
  <c r="W430" i="2"/>
  <c r="W426" i="2"/>
  <c r="W422" i="2"/>
  <c r="W418" i="2"/>
  <c r="W410" i="2"/>
  <c r="W406" i="2"/>
  <c r="W402" i="2"/>
  <c r="W398" i="2"/>
  <c r="W394" i="2"/>
  <c r="W390" i="2"/>
  <c r="W386" i="2"/>
  <c r="W382" i="2"/>
  <c r="W378" i="2"/>
  <c r="W374" i="2"/>
  <c r="W370" i="2"/>
  <c r="W366" i="2"/>
  <c r="W362" i="2"/>
  <c r="W358" i="2"/>
  <c r="W354" i="2"/>
  <c r="W350" i="2"/>
  <c r="W346" i="2"/>
  <c r="W342" i="2"/>
  <c r="W338" i="2"/>
  <c r="W334" i="2"/>
  <c r="W330" i="2"/>
  <c r="W326" i="2"/>
  <c r="W322" i="2"/>
  <c r="W318" i="2"/>
  <c r="W314" i="2"/>
  <c r="W310" i="2"/>
  <c r="W306" i="2"/>
  <c r="W302" i="2"/>
  <c r="W298" i="2"/>
  <c r="W294" i="2"/>
  <c r="W290" i="2"/>
  <c r="W286" i="2"/>
  <c r="W282" i="2"/>
  <c r="W278" i="2"/>
  <c r="W274" i="2"/>
  <c r="W270" i="2"/>
  <c r="W266" i="2"/>
  <c r="W262" i="2"/>
  <c r="W258" i="2"/>
  <c r="W254" i="2"/>
  <c r="W250" i="2"/>
  <c r="W246" i="2"/>
  <c r="W242" i="2"/>
  <c r="W238" i="2"/>
  <c r="W234" i="2"/>
  <c r="W230" i="2"/>
  <c r="W226" i="2"/>
  <c r="W222" i="2"/>
  <c r="W218" i="2"/>
  <c r="W214" i="2"/>
  <c r="W210" i="2"/>
  <c r="W206" i="2"/>
  <c r="W202" i="2"/>
  <c r="W198" i="2"/>
  <c r="W194" i="2"/>
  <c r="W187" i="2"/>
  <c r="W183" i="2"/>
  <c r="W179" i="2"/>
  <c r="W175" i="2"/>
  <c r="W171" i="2"/>
  <c r="W167" i="2"/>
  <c r="W163" i="2"/>
  <c r="W159" i="2"/>
  <c r="W155" i="2"/>
  <c r="W151" i="2"/>
  <c r="W147" i="2"/>
  <c r="W143" i="2"/>
  <c r="W139" i="2"/>
  <c r="W132" i="2"/>
  <c r="W128" i="2"/>
  <c r="W124" i="2"/>
  <c r="W120" i="2"/>
  <c r="W116" i="2"/>
  <c r="W112" i="2"/>
  <c r="W108" i="2"/>
  <c r="W104" i="2"/>
  <c r="W100" i="2"/>
  <c r="W96" i="2"/>
  <c r="W92" i="2"/>
  <c r="W88" i="2"/>
  <c r="W84" i="2"/>
  <c r="W80" i="2"/>
  <c r="W73" i="2"/>
  <c r="W69" i="2"/>
  <c r="W65" i="2"/>
  <c r="W61" i="2"/>
  <c r="W57" i="2"/>
  <c r="W53" i="2"/>
  <c r="W49" i="2"/>
  <c r="W45" i="2"/>
  <c r="W41" i="2"/>
  <c r="W37" i="2"/>
  <c r="W33" i="2"/>
  <c r="W29" i="2"/>
  <c r="W25" i="2"/>
  <c r="W21" i="2"/>
  <c r="W14" i="2"/>
  <c r="W10" i="2"/>
  <c r="X2" i="2"/>
  <c r="Z59" i="2" l="1"/>
  <c r="AG9" i="2"/>
  <c r="AC9" i="2" s="1"/>
  <c r="BD9" i="2" s="1"/>
  <c r="BF9" i="2" s="1"/>
  <c r="AB436" i="2"/>
  <c r="Y735" i="2"/>
  <c r="K6" i="2"/>
  <c r="AC2" i="2"/>
  <c r="K19" i="8"/>
  <c r="BA2" i="2"/>
  <c r="BB2" i="2"/>
  <c r="BC2" i="2"/>
  <c r="AI2" i="2"/>
  <c r="AJ2" i="2"/>
  <c r="AK2" i="2"/>
  <c r="L6" i="2"/>
  <c r="M6" i="2"/>
  <c r="AN2" i="2"/>
  <c r="Y436" i="2"/>
  <c r="Z514" i="2"/>
  <c r="Z316" i="2"/>
  <c r="Z404" i="2"/>
  <c r="Y397" i="2"/>
  <c r="AA161" i="2"/>
  <c r="AA557" i="2"/>
  <c r="AA460" i="2"/>
  <c r="AB557" i="2"/>
  <c r="Y252" i="2"/>
  <c r="Z564" i="2"/>
  <c r="AA453" i="2"/>
  <c r="Z557" i="2"/>
  <c r="Y712" i="2"/>
  <c r="Z94" i="2"/>
  <c r="X196" i="2"/>
  <c r="X348" i="2"/>
  <c r="X671" i="2"/>
  <c r="AB252" i="2"/>
  <c r="X564" i="2"/>
  <c r="AB453" i="2"/>
  <c r="Y616" i="2"/>
  <c r="AB712" i="2"/>
  <c r="X94" i="2"/>
  <c r="Y284" i="2"/>
  <c r="AB380" i="2"/>
  <c r="AA28" i="2"/>
  <c r="AB404" i="2"/>
  <c r="AB514" i="2"/>
  <c r="AA485" i="2"/>
  <c r="X616" i="2"/>
  <c r="X712" i="2"/>
  <c r="AA27" i="2"/>
  <c r="AB161" i="2"/>
  <c r="AA316" i="2"/>
  <c r="Z460" i="2"/>
  <c r="X397" i="2"/>
  <c r="AB137" i="2"/>
  <c r="Z220" i="2"/>
  <c r="X252" i="2"/>
  <c r="AA436" i="2"/>
  <c r="AB711" i="2"/>
  <c r="AA186" i="2"/>
  <c r="Z485" i="2"/>
  <c r="AB616" i="2"/>
  <c r="AA59" i="2"/>
  <c r="AA126" i="2"/>
  <c r="Y196" i="2"/>
  <c r="Z284" i="2"/>
  <c r="Y348" i="2"/>
  <c r="AA380" i="2"/>
  <c r="X460" i="2"/>
  <c r="AB253" i="2"/>
  <c r="AB220" i="2"/>
  <c r="Y404" i="2"/>
  <c r="AB564" i="2"/>
  <c r="Y711" i="2"/>
  <c r="AB27" i="2"/>
  <c r="Y94" i="2"/>
  <c r="Z126" i="2"/>
  <c r="Z196" i="2"/>
  <c r="X284" i="2"/>
  <c r="AB348" i="2"/>
  <c r="X380" i="2"/>
  <c r="AB671" i="2"/>
  <c r="AB285" i="2"/>
  <c r="X261" i="2"/>
  <c r="X127" i="2"/>
  <c r="Z324" i="2"/>
  <c r="AA67" i="2"/>
  <c r="Y468" i="2"/>
  <c r="X260" i="2"/>
  <c r="I6" i="2"/>
  <c r="AB277" i="2"/>
  <c r="Z146" i="2"/>
  <c r="Z178" i="2"/>
  <c r="Y52" i="2"/>
  <c r="AA20" i="2"/>
  <c r="AA477" i="2"/>
  <c r="Y309" i="2"/>
  <c r="Y111" i="2"/>
  <c r="AB213" i="2"/>
  <c r="Z245" i="2"/>
  <c r="Y389" i="2"/>
  <c r="X111" i="2"/>
  <c r="AB52" i="2"/>
  <c r="AA421" i="2"/>
  <c r="AB656" i="2"/>
  <c r="AA87" i="2"/>
  <c r="X389" i="2"/>
  <c r="AA573" i="2"/>
  <c r="AA704" i="2"/>
  <c r="AB509" i="2"/>
  <c r="AA16" i="2"/>
  <c r="Y509" i="2"/>
  <c r="Z87" i="2"/>
  <c r="AB309" i="2"/>
  <c r="AB111" i="2"/>
  <c r="Z20" i="2"/>
  <c r="AB146" i="2"/>
  <c r="X245" i="2"/>
  <c r="AB178" i="2"/>
  <c r="AA213" i="2"/>
  <c r="AB477" i="2"/>
  <c r="X656" i="2"/>
  <c r="AA656" i="2"/>
  <c r="Y704" i="2"/>
  <c r="X20" i="2"/>
  <c r="X52" i="2"/>
  <c r="X87" i="2"/>
  <c r="AA146" i="2"/>
  <c r="AB245" i="2"/>
  <c r="Z277" i="2"/>
  <c r="AA309" i="2"/>
  <c r="Z389" i="2"/>
  <c r="Z421" i="2"/>
  <c r="Y656" i="2"/>
  <c r="Y477" i="2"/>
  <c r="AA111" i="2"/>
  <c r="Y178" i="2"/>
  <c r="X178" i="2"/>
  <c r="Z213" i="2"/>
  <c r="Z477" i="2"/>
  <c r="X509" i="2"/>
  <c r="AB704" i="2"/>
  <c r="Z573" i="2"/>
  <c r="AA52" i="2"/>
  <c r="Y245" i="2"/>
  <c r="AA277" i="2"/>
  <c r="AB389" i="2"/>
  <c r="Y421" i="2"/>
  <c r="X421" i="2"/>
  <c r="Z509" i="2"/>
  <c r="Z309" i="2"/>
  <c r="Y20" i="2"/>
  <c r="AB87" i="2"/>
  <c r="Y146" i="2"/>
  <c r="Y277" i="2"/>
  <c r="X78" i="2"/>
  <c r="Y213" i="2"/>
  <c r="Z549" i="2"/>
  <c r="X67" i="2"/>
  <c r="Y292" i="2"/>
  <c r="X324" i="2"/>
  <c r="Z468" i="2"/>
  <c r="Z615" i="2"/>
  <c r="AB68" i="2"/>
  <c r="AB169" i="2"/>
  <c r="AB744" i="2"/>
  <c r="Z453" i="2"/>
  <c r="Y102" i="2"/>
  <c r="Z169" i="2"/>
  <c r="AA220" i="2"/>
  <c r="AA252" i="2"/>
  <c r="AA292" i="2"/>
  <c r="Y356" i="2"/>
  <c r="AA404" i="2"/>
  <c r="Z436" i="2"/>
  <c r="X468" i="2"/>
  <c r="Y564" i="2"/>
  <c r="Y615" i="2"/>
  <c r="AA711" i="2"/>
  <c r="X514" i="2"/>
  <c r="Z60" i="2"/>
  <c r="AB221" i="2"/>
  <c r="AA437" i="2"/>
  <c r="X453" i="2"/>
  <c r="AB485" i="2"/>
  <c r="X557" i="2"/>
  <c r="Z616" i="2"/>
  <c r="AB664" i="2"/>
  <c r="AA712" i="2"/>
  <c r="AA671" i="2"/>
  <c r="Y27" i="2"/>
  <c r="X27" i="2"/>
  <c r="AB59" i="2"/>
  <c r="AB94" i="2"/>
  <c r="Y126" i="2"/>
  <c r="X126" i="2"/>
  <c r="Z161" i="2"/>
  <c r="AB196" i="2"/>
  <c r="X228" i="2"/>
  <c r="AB284" i="2"/>
  <c r="Y316" i="2"/>
  <c r="X316" i="2"/>
  <c r="AA348" i="2"/>
  <c r="Y380" i="2"/>
  <c r="AA412" i="2"/>
  <c r="Y460" i="2"/>
  <c r="Y671" i="2"/>
  <c r="AA664" i="2"/>
  <c r="AA68" i="2"/>
  <c r="Z317" i="2"/>
  <c r="AB35" i="2"/>
  <c r="Z137" i="2"/>
  <c r="Y220" i="2"/>
  <c r="X292" i="2"/>
  <c r="X356" i="2"/>
  <c r="Y516" i="2"/>
  <c r="AA615" i="2"/>
  <c r="X711" i="2"/>
  <c r="Y253" i="2"/>
  <c r="X119" i="2"/>
  <c r="AA373" i="2"/>
  <c r="Y485" i="2"/>
  <c r="X664" i="2"/>
  <c r="Y59" i="2"/>
  <c r="Y161" i="2"/>
  <c r="AA260" i="2"/>
  <c r="Z412" i="2"/>
  <c r="AB229" i="2"/>
  <c r="X365" i="2"/>
  <c r="AA599" i="2"/>
  <c r="Z162" i="2"/>
  <c r="AA293" i="2"/>
  <c r="X437" i="2"/>
  <c r="AB325" i="2"/>
  <c r="Z197" i="2"/>
  <c r="X35" i="2"/>
  <c r="X102" i="2"/>
  <c r="Y324" i="2"/>
  <c r="AB356" i="2"/>
  <c r="AB647" i="2"/>
  <c r="X162" i="2"/>
  <c r="Y405" i="2"/>
  <c r="Z228" i="2"/>
  <c r="Y524" i="2"/>
  <c r="Y127" i="2"/>
  <c r="X197" i="2"/>
  <c r="Z493" i="2"/>
  <c r="AB43" i="2"/>
  <c r="Y67" i="2"/>
  <c r="Z102" i="2"/>
  <c r="AB292" i="2"/>
  <c r="AA324" i="2"/>
  <c r="Z356" i="2"/>
  <c r="AB468" i="2"/>
  <c r="AB615" i="2"/>
  <c r="AA514" i="2"/>
  <c r="Y373" i="2"/>
  <c r="X405" i="2"/>
  <c r="Z720" i="2"/>
  <c r="AA228" i="2"/>
  <c r="Z260" i="2"/>
  <c r="AB95" i="2"/>
  <c r="AB154" i="2"/>
  <c r="AA493" i="2"/>
  <c r="Y8" i="2"/>
  <c r="Z170" i="2"/>
  <c r="Z269" i="2"/>
  <c r="X517" i="2"/>
  <c r="Z655" i="2"/>
  <c r="AB655" i="2"/>
  <c r="Y517" i="2"/>
  <c r="Y632" i="2"/>
  <c r="X452" i="2"/>
  <c r="AA727" i="2"/>
  <c r="X138" i="2"/>
  <c r="Z469" i="2"/>
  <c r="Y556" i="2"/>
  <c r="Z16" i="2"/>
  <c r="Y170" i="2"/>
  <c r="Y396" i="2"/>
  <c r="Z301" i="2"/>
  <c r="AB727" i="2"/>
  <c r="AB308" i="2"/>
  <c r="X655" i="2"/>
  <c r="Y9" i="2"/>
  <c r="AA381" i="2"/>
  <c r="AA655" i="2"/>
  <c r="AA607" i="2"/>
  <c r="AB607" i="2"/>
  <c r="Y35" i="2"/>
  <c r="Y727" i="2"/>
  <c r="Y578" i="2"/>
  <c r="X607" i="2"/>
  <c r="Z565" i="2"/>
  <c r="Y333" i="2"/>
  <c r="X333" i="2"/>
  <c r="Y340" i="2"/>
  <c r="Z340" i="2"/>
  <c r="Z532" i="2"/>
  <c r="AA532" i="2"/>
  <c r="X44" i="2"/>
  <c r="Y44" i="2"/>
  <c r="X79" i="2"/>
  <c r="Y79" i="2"/>
  <c r="Y205" i="2"/>
  <c r="X205" i="2"/>
  <c r="Y237" i="2"/>
  <c r="Z237" i="2"/>
  <c r="AA413" i="2"/>
  <c r="Y413" i="2"/>
  <c r="AA525" i="2"/>
  <c r="Y525" i="2"/>
  <c r="AB696" i="2"/>
  <c r="Y696" i="2"/>
  <c r="AB51" i="2"/>
  <c r="AB484" i="2"/>
  <c r="X532" i="2"/>
  <c r="Z205" i="2"/>
  <c r="X237" i="2"/>
  <c r="Z696" i="2"/>
  <c r="Y301" i="2"/>
  <c r="X396" i="2"/>
  <c r="Z428" i="2"/>
  <c r="AA78" i="2"/>
  <c r="Y78" i="2"/>
  <c r="X110" i="2"/>
  <c r="AB110" i="2"/>
  <c r="Z145" i="2"/>
  <c r="AB145" i="2"/>
  <c r="X236" i="2"/>
  <c r="AA236" i="2"/>
  <c r="Y268" i="2"/>
  <c r="X268" i="2"/>
  <c r="AA300" i="2"/>
  <c r="Y300" i="2"/>
  <c r="Z332" i="2"/>
  <c r="AB332" i="2"/>
  <c r="AA364" i="2"/>
  <c r="AB364" i="2"/>
  <c r="Y476" i="2"/>
  <c r="Z476" i="2"/>
  <c r="Z500" i="2"/>
  <c r="Y500" i="2"/>
  <c r="AA524" i="2"/>
  <c r="Z524" i="2"/>
  <c r="AB548" i="2"/>
  <c r="AA548" i="2"/>
  <c r="Z599" i="2"/>
  <c r="AB599" i="2"/>
  <c r="AA261" i="2"/>
  <c r="Y261" i="2"/>
  <c r="X325" i="2"/>
  <c r="Y325" i="2"/>
  <c r="Y349" i="2"/>
  <c r="X349" i="2"/>
  <c r="Z461" i="2"/>
  <c r="AA461" i="2"/>
  <c r="Z153" i="2"/>
  <c r="AA185" i="2"/>
  <c r="AA500" i="2"/>
  <c r="Z548" i="2"/>
  <c r="Y162" i="2"/>
  <c r="AA333" i="2"/>
  <c r="Y437" i="2"/>
  <c r="X696" i="2"/>
  <c r="AB556" i="2"/>
  <c r="X145" i="2"/>
  <c r="Z212" i="2"/>
  <c r="Z364" i="2"/>
  <c r="X524" i="2"/>
  <c r="X493" i="2"/>
  <c r="AA445" i="2"/>
  <c r="Z445" i="2"/>
  <c r="AA137" i="2"/>
  <c r="Y137" i="2"/>
  <c r="X169" i="2"/>
  <c r="Y169" i="2"/>
  <c r="X412" i="2"/>
  <c r="AB412" i="2"/>
  <c r="Z86" i="2"/>
  <c r="X86" i="2"/>
  <c r="X244" i="2"/>
  <c r="Y244" i="2"/>
  <c r="Y138" i="2"/>
  <c r="Z138" i="2"/>
  <c r="AB269" i="2"/>
  <c r="Y269" i="2"/>
  <c r="AB381" i="2"/>
  <c r="Y381" i="2"/>
  <c r="Z501" i="2"/>
  <c r="AA501" i="2"/>
  <c r="Z372" i="2"/>
  <c r="X469" i="2"/>
  <c r="AA632" i="2"/>
  <c r="X556" i="2"/>
  <c r="AB9" i="2"/>
  <c r="AA44" i="2"/>
  <c r="X301" i="2"/>
  <c r="X565" i="2"/>
  <c r="AB565" i="2"/>
  <c r="X177" i="2"/>
  <c r="AA177" i="2"/>
  <c r="Z420" i="2"/>
  <c r="Y420" i="2"/>
  <c r="X735" i="2"/>
  <c r="AA735" i="2"/>
  <c r="Y36" i="2"/>
  <c r="Z36" i="2"/>
  <c r="X229" i="2"/>
  <c r="Y229" i="2"/>
  <c r="X293" i="2"/>
  <c r="Y293" i="2"/>
  <c r="AA688" i="2"/>
  <c r="AB688" i="2"/>
  <c r="Y744" i="2"/>
  <c r="AA744" i="2"/>
  <c r="Z632" i="2"/>
  <c r="AB118" i="2"/>
  <c r="AA268" i="2"/>
  <c r="AA583" i="2"/>
  <c r="AA36" i="2"/>
  <c r="AB79" i="2"/>
  <c r="AB349" i="2"/>
  <c r="Z373" i="2"/>
  <c r="AA405" i="2"/>
  <c r="AB469" i="2"/>
  <c r="Z413" i="2"/>
  <c r="Y688" i="2"/>
  <c r="Z8" i="2"/>
  <c r="AA43" i="2"/>
  <c r="AB720" i="2"/>
  <c r="Z9" i="2"/>
  <c r="Z44" i="2"/>
  <c r="Z68" i="2"/>
  <c r="AA127" i="2"/>
  <c r="AB170" i="2"/>
  <c r="Y197" i="2"/>
  <c r="Z688" i="2"/>
  <c r="AA720" i="2"/>
  <c r="X591" i="2"/>
  <c r="AB591" i="2"/>
  <c r="AA696" i="2"/>
  <c r="Z744" i="2"/>
  <c r="AA35" i="2"/>
  <c r="Z67" i="2"/>
  <c r="AA102" i="2"/>
  <c r="AB268" i="2"/>
  <c r="X420" i="2"/>
  <c r="Y548" i="2"/>
  <c r="Y599" i="2"/>
  <c r="AB632" i="2"/>
  <c r="AB36" i="2"/>
  <c r="Z79" i="2"/>
  <c r="AA138" i="2"/>
  <c r="AA162" i="2"/>
  <c r="AB205" i="2"/>
  <c r="AA237" i="2"/>
  <c r="Z261" i="2"/>
  <c r="AB293" i="2"/>
  <c r="Z333" i="2"/>
  <c r="AA349" i="2"/>
  <c r="X373" i="2"/>
  <c r="Z405" i="2"/>
  <c r="AB437" i="2"/>
  <c r="Y469" i="2"/>
  <c r="AA624" i="2"/>
  <c r="Y68" i="2"/>
  <c r="Y493" i="2"/>
  <c r="X8" i="2"/>
  <c r="AA110" i="2"/>
  <c r="Y228" i="2"/>
  <c r="Y260" i="2"/>
  <c r="Z276" i="2"/>
  <c r="Y332" i="2"/>
  <c r="AA476" i="2"/>
  <c r="Z556" i="2"/>
  <c r="Z735" i="2"/>
  <c r="X9" i="2"/>
  <c r="AB44" i="2"/>
  <c r="Z127" i="2"/>
  <c r="AA170" i="2"/>
  <c r="AB197" i="2"/>
  <c r="Z229" i="2"/>
  <c r="AA269" i="2"/>
  <c r="AB301" i="2"/>
  <c r="Z325" i="2"/>
  <c r="Z381" i="2"/>
  <c r="AB413" i="2"/>
  <c r="AB461" i="2"/>
  <c r="AB624" i="2"/>
  <c r="X720" i="2"/>
  <c r="AB532" i="2"/>
  <c r="AC7" i="2"/>
  <c r="BD7" i="2" s="1"/>
  <c r="BF7" i="2" s="1"/>
  <c r="AE7" i="2"/>
  <c r="AA414" i="2"/>
  <c r="X414" i="2"/>
  <c r="Z414" i="2"/>
  <c r="Z600" i="2"/>
  <c r="X600" i="2"/>
  <c r="AN559" i="2"/>
  <c r="AL559" i="2"/>
  <c r="BH559" i="2" s="1"/>
  <c r="BI559" i="2" s="1"/>
  <c r="AL721" i="2"/>
  <c r="BH721" i="2" s="1"/>
  <c r="BI721" i="2" s="1"/>
  <c r="AN721" i="2"/>
  <c r="AW733" i="2"/>
  <c r="BC733" i="2" s="1"/>
  <c r="AU733" i="2"/>
  <c r="BL733" i="2" s="1"/>
  <c r="BM733" i="2" s="1"/>
  <c r="AE714" i="2"/>
  <c r="AK714" i="2" s="1"/>
  <c r="AC714" i="2"/>
  <c r="BD714" i="2" s="1"/>
  <c r="BE714" i="2" s="1"/>
  <c r="AN544" i="2"/>
  <c r="AT544" i="2" s="1"/>
  <c r="AL544" i="2"/>
  <c r="BH544" i="2" s="1"/>
  <c r="BI544" i="2" s="1"/>
  <c r="AN548" i="2"/>
  <c r="AT548" i="2" s="1"/>
  <c r="AL548" i="2"/>
  <c r="BH548" i="2" s="1"/>
  <c r="BI548" i="2" s="1"/>
  <c r="AL552" i="2"/>
  <c r="BH552" i="2" s="1"/>
  <c r="BI552" i="2" s="1"/>
  <c r="AN552" i="2"/>
  <c r="AW556" i="2"/>
  <c r="BC556" i="2" s="1"/>
  <c r="AU556" i="2"/>
  <c r="AW560" i="2"/>
  <c r="BC560" i="2" s="1"/>
  <c r="AU560" i="2"/>
  <c r="BL560" i="2" s="1"/>
  <c r="BM560" i="2" s="1"/>
  <c r="AE572" i="2"/>
  <c r="AK572" i="2" s="1"/>
  <c r="AC572" i="2"/>
  <c r="BD572" i="2" s="1"/>
  <c r="BE572" i="2" s="1"/>
  <c r="AC576" i="2"/>
  <c r="BD576" i="2" s="1"/>
  <c r="BE576" i="2" s="1"/>
  <c r="AE576" i="2"/>
  <c r="AC583" i="2"/>
  <c r="BD583" i="2" s="1"/>
  <c r="BE583" i="2" s="1"/>
  <c r="AE583" i="2"/>
  <c r="AK583" i="2" s="1"/>
  <c r="AE587" i="2"/>
  <c r="AK587" i="2" s="1"/>
  <c r="AC587" i="2"/>
  <c r="BD587" i="2" s="1"/>
  <c r="BE587" i="2" s="1"/>
  <c r="AN591" i="2"/>
  <c r="AL591" i="2"/>
  <c r="BH591" i="2" s="1"/>
  <c r="BI591" i="2" s="1"/>
  <c r="AW595" i="2"/>
  <c r="BC595" i="2" s="1"/>
  <c r="AU595" i="2"/>
  <c r="BL595" i="2" s="1"/>
  <c r="AE607" i="2"/>
  <c r="AC607" i="2"/>
  <c r="BD607" i="2" s="1"/>
  <c r="BE607" i="2" s="1"/>
  <c r="AN611" i="2"/>
  <c r="AT611" i="2" s="1"/>
  <c r="AL611" i="2"/>
  <c r="BH611" i="2" s="1"/>
  <c r="BI611" i="2" s="1"/>
  <c r="AW615" i="2"/>
  <c r="BC615" i="2" s="1"/>
  <c r="AU615" i="2"/>
  <c r="BL615" i="2" s="1"/>
  <c r="BM615" i="2" s="1"/>
  <c r="AW619" i="2"/>
  <c r="BC619" i="2" s="1"/>
  <c r="AU619" i="2"/>
  <c r="BL619" i="2" s="1"/>
  <c r="BM619" i="2" s="1"/>
  <c r="AC627" i="2"/>
  <c r="BD627" i="2" s="1"/>
  <c r="BE627" i="2" s="1"/>
  <c r="AE627" i="2"/>
  <c r="AN631" i="2"/>
  <c r="AT631" i="2" s="1"/>
  <c r="AL631" i="2"/>
  <c r="BH631" i="2" s="1"/>
  <c r="BI631" i="2" s="1"/>
  <c r="AW635" i="2"/>
  <c r="AU635" i="2"/>
  <c r="BL635" i="2" s="1"/>
  <c r="BM635" i="2" s="1"/>
  <c r="AE643" i="2"/>
  <c r="AK643" i="2" s="1"/>
  <c r="AC643" i="2"/>
  <c r="BD643" i="2" s="1"/>
  <c r="BE643" i="2" s="1"/>
  <c r="AN647" i="2"/>
  <c r="AT647" i="2" s="1"/>
  <c r="AL647" i="2"/>
  <c r="BH647" i="2" s="1"/>
  <c r="BI647" i="2" s="1"/>
  <c r="AW651" i="2"/>
  <c r="BC651" i="2" s="1"/>
  <c r="AU651" i="2"/>
  <c r="BL651" i="2" s="1"/>
  <c r="BM651" i="2" s="1"/>
  <c r="AE663" i="2"/>
  <c r="AK663" i="2" s="1"/>
  <c r="AC663" i="2"/>
  <c r="BD663" i="2" s="1"/>
  <c r="BE663" i="2" s="1"/>
  <c r="AN671" i="2"/>
  <c r="AT671" i="2" s="1"/>
  <c r="AL671" i="2"/>
  <c r="BH671" i="2" s="1"/>
  <c r="BI671" i="2" s="1"/>
  <c r="AN679" i="2"/>
  <c r="AT679" i="2" s="1"/>
  <c r="AL679" i="2"/>
  <c r="BH679" i="2" s="1"/>
  <c r="BI679" i="2" s="1"/>
  <c r="AW687" i="2"/>
  <c r="BC687" i="2" s="1"/>
  <c r="AU687" i="2"/>
  <c r="BL687" i="2" s="1"/>
  <c r="BM687" i="2" s="1"/>
  <c r="AE703" i="2"/>
  <c r="AK703" i="2" s="1"/>
  <c r="AC703" i="2"/>
  <c r="AN711" i="2"/>
  <c r="AT711" i="2" s="1"/>
  <c r="AL711" i="2"/>
  <c r="BH711" i="2" s="1"/>
  <c r="BI711" i="2" s="1"/>
  <c r="AN719" i="2"/>
  <c r="AT719" i="2" s="1"/>
  <c r="AL719" i="2"/>
  <c r="BH719" i="2" s="1"/>
  <c r="BI719" i="2" s="1"/>
  <c r="AU727" i="2"/>
  <c r="BL727" i="2" s="1"/>
  <c r="AW727" i="2"/>
  <c r="BC727" i="2" s="1"/>
  <c r="AN21" i="2"/>
  <c r="AT21" i="2" s="1"/>
  <c r="AL21" i="2"/>
  <c r="BH21" i="2" s="1"/>
  <c r="BI21" i="2" s="1"/>
  <c r="AW37" i="2"/>
  <c r="BC37" i="2" s="1"/>
  <c r="AU37" i="2"/>
  <c r="BL37" i="2" s="1"/>
  <c r="BM37" i="2" s="1"/>
  <c r="AC61" i="2"/>
  <c r="BD61" i="2" s="1"/>
  <c r="BE61" i="2" s="1"/>
  <c r="AE61" i="2"/>
  <c r="AN73" i="2"/>
  <c r="AT73" i="2" s="1"/>
  <c r="AL73" i="2"/>
  <c r="BH73" i="2" s="1"/>
  <c r="BI73" i="2" s="1"/>
  <c r="AW92" i="2"/>
  <c r="AU92" i="2"/>
  <c r="BL92" i="2" s="1"/>
  <c r="AE116" i="2"/>
  <c r="AK116" i="2" s="1"/>
  <c r="AC116" i="2"/>
  <c r="BD116" i="2" s="1"/>
  <c r="BE116" i="2" s="1"/>
  <c r="AN128" i="2"/>
  <c r="AL128" i="2"/>
  <c r="BH128" i="2" s="1"/>
  <c r="BI128" i="2" s="1"/>
  <c r="AW143" i="2"/>
  <c r="BC143" i="2" s="1"/>
  <c r="AU143" i="2"/>
  <c r="BL143" i="2" s="1"/>
  <c r="BM143" i="2" s="1"/>
  <c r="AE167" i="2"/>
  <c r="AK167" i="2" s="1"/>
  <c r="AC167" i="2"/>
  <c r="BD167" i="2" s="1"/>
  <c r="BE167" i="2" s="1"/>
  <c r="AN179" i="2"/>
  <c r="AL179" i="2"/>
  <c r="BH179" i="2" s="1"/>
  <c r="BI179" i="2" s="1"/>
  <c r="AW194" i="2"/>
  <c r="BC194" i="2" s="1"/>
  <c r="AU194" i="2"/>
  <c r="BL194" i="2" s="1"/>
  <c r="BM194" i="2" s="1"/>
  <c r="AC262" i="2"/>
  <c r="AE262" i="2"/>
  <c r="AN282" i="2"/>
  <c r="AL282" i="2"/>
  <c r="BH282" i="2" s="1"/>
  <c r="BI282" i="2" s="1"/>
  <c r="AU294" i="2"/>
  <c r="BL294" i="2" s="1"/>
  <c r="BM294" i="2" s="1"/>
  <c r="AW294" i="2"/>
  <c r="AC318" i="2"/>
  <c r="BD318" i="2" s="1"/>
  <c r="BE318" i="2" s="1"/>
  <c r="AE318" i="2"/>
  <c r="AN330" i="2"/>
  <c r="AL330" i="2"/>
  <c r="BH330" i="2" s="1"/>
  <c r="BI330" i="2" s="1"/>
  <c r="AW346" i="2"/>
  <c r="BC346" i="2" s="1"/>
  <c r="AU346" i="2"/>
  <c r="BL346" i="2" s="1"/>
  <c r="BM346" i="2" s="1"/>
  <c r="AC374" i="2"/>
  <c r="BD374" i="2" s="1"/>
  <c r="BE374" i="2" s="1"/>
  <c r="AE374" i="2"/>
  <c r="AN386" i="2"/>
  <c r="AT386" i="2" s="1"/>
  <c r="AL386" i="2"/>
  <c r="BH386" i="2" s="1"/>
  <c r="BI386" i="2" s="1"/>
  <c r="AW414" i="2"/>
  <c r="AU414" i="2"/>
  <c r="BL414" i="2" s="1"/>
  <c r="AC442" i="2"/>
  <c r="BD442" i="2" s="1"/>
  <c r="BE442" i="2" s="1"/>
  <c r="AE442" i="2"/>
  <c r="AN454" i="2"/>
  <c r="AT454" i="2" s="1"/>
  <c r="AL454" i="2"/>
  <c r="BH454" i="2" s="1"/>
  <c r="BI454" i="2" s="1"/>
  <c r="AL466" i="2"/>
  <c r="BH466" i="2" s="1"/>
  <c r="BI466" i="2" s="1"/>
  <c r="AN466" i="2"/>
  <c r="AT466" i="2" s="1"/>
  <c r="AU478" i="2"/>
  <c r="AW478" i="2"/>
  <c r="BC478" i="2" s="1"/>
  <c r="AC502" i="2"/>
  <c r="BD502" i="2" s="1"/>
  <c r="BE502" i="2" s="1"/>
  <c r="AE502" i="2"/>
  <c r="AN514" i="2"/>
  <c r="AL514" i="2"/>
  <c r="BH514" i="2" s="1"/>
  <c r="BI514" i="2" s="1"/>
  <c r="AN526" i="2"/>
  <c r="AT526" i="2" s="1"/>
  <c r="AL526" i="2"/>
  <c r="BH526" i="2" s="1"/>
  <c r="BI526" i="2" s="1"/>
  <c r="AW538" i="2"/>
  <c r="BC538" i="2" s="1"/>
  <c r="AU538" i="2"/>
  <c r="BL538" i="2" s="1"/>
  <c r="BM538" i="2" s="1"/>
  <c r="AC562" i="2"/>
  <c r="BD562" i="2" s="1"/>
  <c r="BE562" i="2" s="1"/>
  <c r="AE562" i="2"/>
  <c r="AL574" i="2"/>
  <c r="BH574" i="2" s="1"/>
  <c r="BI574" i="2" s="1"/>
  <c r="AN574" i="2"/>
  <c r="AW589" i="2"/>
  <c r="BC589" i="2" s="1"/>
  <c r="AU589" i="2"/>
  <c r="BL589" i="2" s="1"/>
  <c r="BM589" i="2" s="1"/>
  <c r="AE613" i="2"/>
  <c r="AK613" i="2" s="1"/>
  <c r="AC613" i="2"/>
  <c r="BD613" i="2" s="1"/>
  <c r="BE613" i="2" s="1"/>
  <c r="AL633" i="2"/>
  <c r="BH633" i="2" s="1"/>
  <c r="BI633" i="2" s="1"/>
  <c r="AN633" i="2"/>
  <c r="AW645" i="2"/>
  <c r="BC645" i="2" s="1"/>
  <c r="AU645" i="2"/>
  <c r="BL645" i="2" s="1"/>
  <c r="BM645" i="2" s="1"/>
  <c r="AE669" i="2"/>
  <c r="AK669" i="2" s="1"/>
  <c r="AC669" i="2"/>
  <c r="BD669" i="2" s="1"/>
  <c r="BE669" i="2" s="1"/>
  <c r="AL681" i="2"/>
  <c r="BH681" i="2" s="1"/>
  <c r="BI681" i="2" s="1"/>
  <c r="AN681" i="2"/>
  <c r="AW693" i="2"/>
  <c r="AU693" i="2"/>
  <c r="BL693" i="2" s="1"/>
  <c r="BM693" i="2" s="1"/>
  <c r="AE729" i="2"/>
  <c r="AK729" i="2" s="1"/>
  <c r="AC729" i="2"/>
  <c r="BD729" i="2" s="1"/>
  <c r="BE729" i="2" s="1"/>
  <c r="AL741" i="2"/>
  <c r="BH741" i="2" s="1"/>
  <c r="BI741" i="2" s="1"/>
  <c r="AN741" i="2"/>
  <c r="AE9" i="2"/>
  <c r="AW13" i="2"/>
  <c r="AU13" i="2"/>
  <c r="BL13" i="2" s="1"/>
  <c r="BM13" i="2" s="1"/>
  <c r="AC28" i="2"/>
  <c r="BD28" i="2" s="1"/>
  <c r="BE28" i="2" s="1"/>
  <c r="AE28" i="2"/>
  <c r="AE32" i="2"/>
  <c r="AK32" i="2" s="1"/>
  <c r="AC32" i="2"/>
  <c r="BD32" i="2" s="1"/>
  <c r="BE32" i="2" s="1"/>
  <c r="AN36" i="2"/>
  <c r="AT36" i="2" s="1"/>
  <c r="AL36" i="2"/>
  <c r="BH36" i="2" s="1"/>
  <c r="BI36" i="2" s="1"/>
  <c r="AN40" i="2"/>
  <c r="AL40" i="2"/>
  <c r="BH40" i="2" s="1"/>
  <c r="BI40" i="2" s="1"/>
  <c r="AW44" i="2"/>
  <c r="AU44" i="2"/>
  <c r="BL44" i="2" s="1"/>
  <c r="BM44" i="2" s="1"/>
  <c r="AW48" i="2"/>
  <c r="AU48" i="2"/>
  <c r="BL48" i="2" s="1"/>
  <c r="AE60" i="2"/>
  <c r="AK60" i="2" s="1"/>
  <c r="AC60" i="2"/>
  <c r="BD60" i="2" s="1"/>
  <c r="BE60" i="2" s="1"/>
  <c r="AE64" i="2"/>
  <c r="AC64" i="2"/>
  <c r="BD64" i="2" s="1"/>
  <c r="BE64" i="2" s="1"/>
  <c r="AN68" i="2"/>
  <c r="AT68" i="2" s="1"/>
  <c r="AL68" i="2"/>
  <c r="BH68" i="2" s="1"/>
  <c r="BI68" i="2" s="1"/>
  <c r="AN72" i="2"/>
  <c r="AT72" i="2" s="1"/>
  <c r="AL72" i="2"/>
  <c r="BH72" i="2" s="1"/>
  <c r="BI72" i="2" s="1"/>
  <c r="AW79" i="2"/>
  <c r="BC79" i="2" s="1"/>
  <c r="AU79" i="2"/>
  <c r="BL79" i="2" s="1"/>
  <c r="BM79" i="2" s="1"/>
  <c r="AW83" i="2"/>
  <c r="AU83" i="2"/>
  <c r="BL83" i="2" s="1"/>
  <c r="BM83" i="2" s="1"/>
  <c r="AE95" i="2"/>
  <c r="AK95" i="2" s="1"/>
  <c r="AC95" i="2"/>
  <c r="BD95" i="2" s="1"/>
  <c r="BE95" i="2" s="1"/>
  <c r="AE99" i="2"/>
  <c r="AK99" i="2" s="1"/>
  <c r="AC99" i="2"/>
  <c r="BD99" i="2" s="1"/>
  <c r="BE99" i="2" s="1"/>
  <c r="AL103" i="2"/>
  <c r="BH103" i="2" s="1"/>
  <c r="BI103" i="2" s="1"/>
  <c r="AN103" i="2"/>
  <c r="AT103" i="2" s="1"/>
  <c r="AE107" i="2"/>
  <c r="AK107" i="2" s="1"/>
  <c r="AC107" i="2"/>
  <c r="BD107" i="2" s="1"/>
  <c r="BE107" i="2" s="1"/>
  <c r="AC119" i="2"/>
  <c r="BD119" i="2" s="1"/>
  <c r="AE119" i="2"/>
  <c r="AC123" i="2"/>
  <c r="BD123" i="2" s="1"/>
  <c r="AE123" i="2"/>
  <c r="AK123" i="2" s="1"/>
  <c r="AN127" i="2"/>
  <c r="AT127" i="2" s="1"/>
  <c r="AL127" i="2"/>
  <c r="BH127" i="2" s="1"/>
  <c r="BI127" i="2" s="1"/>
  <c r="AL131" i="2"/>
  <c r="BH131" i="2" s="1"/>
  <c r="BI131" i="2" s="1"/>
  <c r="AN131" i="2"/>
  <c r="AW138" i="2"/>
  <c r="BC138" i="2" s="1"/>
  <c r="AU138" i="2"/>
  <c r="BL138" i="2" s="1"/>
  <c r="BM138" i="2" s="1"/>
  <c r="AW142" i="2"/>
  <c r="BC142" i="2" s="1"/>
  <c r="AU142" i="2"/>
  <c r="BL142" i="2" s="1"/>
  <c r="BM142" i="2" s="1"/>
  <c r="AC154" i="2"/>
  <c r="BD154" i="2" s="1"/>
  <c r="BE154" i="2" s="1"/>
  <c r="AE154" i="2"/>
  <c r="AC158" i="2"/>
  <c r="BD158" i="2" s="1"/>
  <c r="BE158" i="2" s="1"/>
  <c r="AE158" i="2"/>
  <c r="AN162" i="2"/>
  <c r="AT162" i="2" s="1"/>
  <c r="AL162" i="2"/>
  <c r="BH162" i="2" s="1"/>
  <c r="BI162" i="2" s="1"/>
  <c r="AN166" i="2"/>
  <c r="AT166" i="2" s="1"/>
  <c r="AL166" i="2"/>
  <c r="BH166" i="2" s="1"/>
  <c r="BI166" i="2" s="1"/>
  <c r="AW170" i="2"/>
  <c r="BC170" i="2" s="1"/>
  <c r="AU170" i="2"/>
  <c r="BL170" i="2" s="1"/>
  <c r="BM170" i="2" s="1"/>
  <c r="AW174" i="2"/>
  <c r="AU174" i="2"/>
  <c r="BL174" i="2" s="1"/>
  <c r="BM174" i="2" s="1"/>
  <c r="AC186" i="2"/>
  <c r="BD186" i="2" s="1"/>
  <c r="BF186" i="2" s="1"/>
  <c r="AE186" i="2"/>
  <c r="AC190" i="2"/>
  <c r="BD190" i="2" s="1"/>
  <c r="BE190" i="2" s="1"/>
  <c r="AE190" i="2"/>
  <c r="AN197" i="2"/>
  <c r="AT197" i="2" s="1"/>
  <c r="AL197" i="2"/>
  <c r="BH197" i="2" s="1"/>
  <c r="BI197" i="2" s="1"/>
  <c r="AC201" i="2"/>
  <c r="BD201" i="2" s="1"/>
  <c r="BE201" i="2" s="1"/>
  <c r="AE201" i="2"/>
  <c r="AW205" i="2"/>
  <c r="AU205" i="2"/>
  <c r="BL205" i="2" s="1"/>
  <c r="BM205" i="2" s="1"/>
  <c r="AW209" i="2"/>
  <c r="BC209" i="2" s="1"/>
  <c r="AU209" i="2"/>
  <c r="BL209" i="2" s="1"/>
  <c r="AC221" i="2"/>
  <c r="BD221" i="2" s="1"/>
  <c r="BE221" i="2" s="1"/>
  <c r="AE221" i="2"/>
  <c r="AN225" i="2"/>
  <c r="AT225" i="2" s="1"/>
  <c r="AL225" i="2"/>
  <c r="BH225" i="2" s="1"/>
  <c r="BI225" i="2" s="1"/>
  <c r="AN229" i="2"/>
  <c r="AT229" i="2" s="1"/>
  <c r="AL229" i="2"/>
  <c r="BH229" i="2" s="1"/>
  <c r="BI229" i="2" s="1"/>
  <c r="AW233" i="2"/>
  <c r="BC233" i="2" s="1"/>
  <c r="AU233" i="2"/>
  <c r="BL233" i="2" s="1"/>
  <c r="BM233" i="2" s="1"/>
  <c r="AW237" i="2"/>
  <c r="BC237" i="2" s="1"/>
  <c r="AU237" i="2"/>
  <c r="BL237" i="2" s="1"/>
  <c r="BM237" i="2" s="1"/>
  <c r="AW241" i="2"/>
  <c r="BC241" i="2" s="1"/>
  <c r="AU241" i="2"/>
  <c r="BL241" i="2" s="1"/>
  <c r="BM241" i="2" s="1"/>
  <c r="AC253" i="2"/>
  <c r="BD253" i="2" s="1"/>
  <c r="BE253" i="2" s="1"/>
  <c r="AE253" i="2"/>
  <c r="AN257" i="2"/>
  <c r="AT257" i="2" s="1"/>
  <c r="AL257" i="2"/>
  <c r="BH257" i="2" s="1"/>
  <c r="BI257" i="2" s="1"/>
  <c r="AN261" i="2"/>
  <c r="AL261" i="2"/>
  <c r="BH261" i="2" s="1"/>
  <c r="BI261" i="2" s="1"/>
  <c r="AC265" i="2"/>
  <c r="BD265" i="2" s="1"/>
  <c r="BE265" i="2" s="1"/>
  <c r="AE265" i="2"/>
  <c r="AW269" i="2"/>
  <c r="BC269" i="2" s="1"/>
  <c r="AU269" i="2"/>
  <c r="BL269" i="2" s="1"/>
  <c r="BM269" i="2" s="1"/>
  <c r="AW273" i="2"/>
  <c r="BC273" i="2" s="1"/>
  <c r="AU273" i="2"/>
  <c r="BL273" i="2" s="1"/>
  <c r="BM273" i="2" s="1"/>
  <c r="AC285" i="2"/>
  <c r="BD285" i="2" s="1"/>
  <c r="BE285" i="2" s="1"/>
  <c r="AE285" i="2"/>
  <c r="AK285" i="2" s="1"/>
  <c r="AN289" i="2"/>
  <c r="AT289" i="2" s="1"/>
  <c r="AL289" i="2"/>
  <c r="BH289" i="2" s="1"/>
  <c r="BI289" i="2" s="1"/>
  <c r="AN293" i="2"/>
  <c r="AT293" i="2" s="1"/>
  <c r="AL293" i="2"/>
  <c r="BH293" i="2" s="1"/>
  <c r="BI293" i="2" s="1"/>
  <c r="AN297" i="2"/>
  <c r="AT297" i="2" s="1"/>
  <c r="AL297" i="2"/>
  <c r="BH297" i="2" s="1"/>
  <c r="BI297" i="2" s="1"/>
  <c r="AW301" i="2"/>
  <c r="BC301" i="2" s="1"/>
  <c r="AU301" i="2"/>
  <c r="BL301" i="2" s="1"/>
  <c r="BM301" i="2" s="1"/>
  <c r="AW305" i="2"/>
  <c r="BC305" i="2" s="1"/>
  <c r="AU305" i="2"/>
  <c r="BL305" i="2" s="1"/>
  <c r="BM305" i="2" s="1"/>
  <c r="AC317" i="2"/>
  <c r="BD317" i="2" s="1"/>
  <c r="AE317" i="2"/>
  <c r="AC321" i="2"/>
  <c r="BD321" i="2" s="1"/>
  <c r="BE321" i="2" s="1"/>
  <c r="AE321" i="2"/>
  <c r="AL325" i="2"/>
  <c r="AN325" i="2"/>
  <c r="AL329" i="2"/>
  <c r="BH329" i="2" s="1"/>
  <c r="BI329" i="2" s="1"/>
  <c r="AN329" i="2"/>
  <c r="AW333" i="2"/>
  <c r="BC333" i="2" s="1"/>
  <c r="AU333" i="2"/>
  <c r="BL333" i="2" s="1"/>
  <c r="BM333" i="2" s="1"/>
  <c r="AW337" i="2"/>
  <c r="BC337" i="2" s="1"/>
  <c r="AU337" i="2"/>
  <c r="BL337" i="2" s="1"/>
  <c r="BM337" i="2" s="1"/>
  <c r="AC345" i="2"/>
  <c r="BD345" i="2" s="1"/>
  <c r="BE345" i="2" s="1"/>
  <c r="AE345" i="2"/>
  <c r="AL349" i="2"/>
  <c r="BH349" i="2" s="1"/>
  <c r="BI349" i="2" s="1"/>
  <c r="AN349" i="2"/>
  <c r="AL353" i="2"/>
  <c r="BH353" i="2" s="1"/>
  <c r="BI353" i="2" s="1"/>
  <c r="AN353" i="2"/>
  <c r="AT353" i="2" s="1"/>
  <c r="AW357" i="2"/>
  <c r="BC357" i="2" s="1"/>
  <c r="AU357" i="2"/>
  <c r="BL357" i="2" s="1"/>
  <c r="AC365" i="2"/>
  <c r="AE365" i="2"/>
  <c r="AC369" i="2"/>
  <c r="BD369" i="2" s="1"/>
  <c r="BE369" i="2" s="1"/>
  <c r="AE369" i="2"/>
  <c r="AL373" i="2"/>
  <c r="BH373" i="2" s="1"/>
  <c r="BI373" i="2" s="1"/>
  <c r="AN373" i="2"/>
  <c r="AT373" i="2" s="1"/>
  <c r="AL377" i="2"/>
  <c r="BH377" i="2" s="1"/>
  <c r="BI377" i="2" s="1"/>
  <c r="AN377" i="2"/>
  <c r="AW381" i="2"/>
  <c r="BC381" i="2" s="1"/>
  <c r="AU381" i="2"/>
  <c r="BL381" i="2" s="1"/>
  <c r="BM381" i="2" s="1"/>
  <c r="AW385" i="2"/>
  <c r="BC385" i="2" s="1"/>
  <c r="AU385" i="2"/>
  <c r="BL385" i="2" s="1"/>
  <c r="BM385" i="2" s="1"/>
  <c r="AC397" i="2"/>
  <c r="BD397" i="2" s="1"/>
  <c r="BE397" i="2" s="1"/>
  <c r="AE397" i="2"/>
  <c r="AK397" i="2" s="1"/>
  <c r="AC401" i="2"/>
  <c r="BD401" i="2" s="1"/>
  <c r="BE401" i="2" s="1"/>
  <c r="AE401" i="2"/>
  <c r="AL405" i="2"/>
  <c r="BH405" i="2" s="1"/>
  <c r="BI405" i="2" s="1"/>
  <c r="AN405" i="2"/>
  <c r="AT405" i="2" s="1"/>
  <c r="AL409" i="2"/>
  <c r="BH409" i="2" s="1"/>
  <c r="BI409" i="2" s="1"/>
  <c r="AN409" i="2"/>
  <c r="AW413" i="2"/>
  <c r="BC413" i="2" s="1"/>
  <c r="AU413" i="2"/>
  <c r="BL413" i="2" s="1"/>
  <c r="AW417" i="2"/>
  <c r="BC417" i="2" s="1"/>
  <c r="AU417" i="2"/>
  <c r="AC429" i="2"/>
  <c r="BD429" i="2" s="1"/>
  <c r="BE429" i="2" s="1"/>
  <c r="AE429" i="2"/>
  <c r="AK429" i="2" s="1"/>
  <c r="AC433" i="2"/>
  <c r="BD433" i="2" s="1"/>
  <c r="BE433" i="2" s="1"/>
  <c r="AE433" i="2"/>
  <c r="AL437" i="2"/>
  <c r="BH437" i="2" s="1"/>
  <c r="BI437" i="2" s="1"/>
  <c r="AN437" i="2"/>
  <c r="AL441" i="2"/>
  <c r="BH441" i="2" s="1"/>
  <c r="BI441" i="2" s="1"/>
  <c r="AN441" i="2"/>
  <c r="AW445" i="2"/>
  <c r="BC445" i="2" s="1"/>
  <c r="AU445" i="2"/>
  <c r="BL445" i="2" s="1"/>
  <c r="BM445" i="2" s="1"/>
  <c r="AC461" i="2"/>
  <c r="BD461" i="2" s="1"/>
  <c r="AE461" i="2"/>
  <c r="AC465" i="2"/>
  <c r="BD465" i="2" s="1"/>
  <c r="BE465" i="2" s="1"/>
  <c r="AE465" i="2"/>
  <c r="AK465" i="2" s="1"/>
  <c r="AL469" i="2"/>
  <c r="BH469" i="2" s="1"/>
  <c r="BI469" i="2" s="1"/>
  <c r="AN469" i="2"/>
  <c r="AL473" i="2"/>
  <c r="BH473" i="2" s="1"/>
  <c r="BI473" i="2" s="1"/>
  <c r="AN473" i="2"/>
  <c r="AT473" i="2" s="1"/>
  <c r="AW477" i="2"/>
  <c r="BC477" i="2" s="1"/>
  <c r="AU477" i="2"/>
  <c r="BL477" i="2" s="1"/>
  <c r="BM477" i="2" s="1"/>
  <c r="AW481" i="2"/>
  <c r="BC481" i="2" s="1"/>
  <c r="AU481" i="2"/>
  <c r="BL481" i="2" s="1"/>
  <c r="BM481" i="2" s="1"/>
  <c r="AW485" i="2"/>
  <c r="BC485" i="2" s="1"/>
  <c r="AU485" i="2"/>
  <c r="BL485" i="2" s="1"/>
  <c r="BM485" i="2" s="1"/>
  <c r="AL489" i="2"/>
  <c r="BH489" i="2" s="1"/>
  <c r="BI489" i="2" s="1"/>
  <c r="AN489" i="2"/>
  <c r="AE501" i="2"/>
  <c r="AK501" i="2" s="1"/>
  <c r="AC501" i="2"/>
  <c r="BD501" i="2" s="1"/>
  <c r="BE501" i="2" s="1"/>
  <c r="AE505" i="2"/>
  <c r="AK505" i="2" s="1"/>
  <c r="AC505" i="2"/>
  <c r="BD505" i="2" s="1"/>
  <c r="BE505" i="2" s="1"/>
  <c r="AL509" i="2"/>
  <c r="BH509" i="2" s="1"/>
  <c r="BI509" i="2" s="1"/>
  <c r="AN509" i="2"/>
  <c r="AT509" i="2" s="1"/>
  <c r="AL513" i="2"/>
  <c r="BH513" i="2" s="1"/>
  <c r="BI513" i="2" s="1"/>
  <c r="AN513" i="2"/>
  <c r="AT513" i="2" s="1"/>
  <c r="AW517" i="2"/>
  <c r="BC517" i="2" s="1"/>
  <c r="AU517" i="2"/>
  <c r="BL517" i="2" s="1"/>
  <c r="BO517" i="2" s="1"/>
  <c r="AE525" i="2"/>
  <c r="AK525" i="2" s="1"/>
  <c r="AC525" i="2"/>
  <c r="BD525" i="2" s="1"/>
  <c r="BG525" i="2" s="1"/>
  <c r="AE529" i="2"/>
  <c r="AC529" i="2"/>
  <c r="BD529" i="2" s="1"/>
  <c r="BE529" i="2" s="1"/>
  <c r="AL533" i="2"/>
  <c r="BH533" i="2" s="1"/>
  <c r="BI533" i="2" s="1"/>
  <c r="AN533" i="2"/>
  <c r="AT533" i="2" s="1"/>
  <c r="AL537" i="2"/>
  <c r="BH537" i="2" s="1"/>
  <c r="BI537" i="2" s="1"/>
  <c r="AN537" i="2"/>
  <c r="AW541" i="2"/>
  <c r="AU541" i="2"/>
  <c r="BL541" i="2" s="1"/>
  <c r="AE549" i="2"/>
  <c r="AC549" i="2"/>
  <c r="BD549" i="2" s="1"/>
  <c r="BE549" i="2" s="1"/>
  <c r="AE553" i="2"/>
  <c r="AK553" i="2" s="1"/>
  <c r="AC553" i="2"/>
  <c r="BD553" i="2" s="1"/>
  <c r="BE553" i="2" s="1"/>
  <c r="AL557" i="2"/>
  <c r="BH557" i="2" s="1"/>
  <c r="BI557" i="2" s="1"/>
  <c r="AN557" i="2"/>
  <c r="AT557" i="2" s="1"/>
  <c r="AL561" i="2"/>
  <c r="BH561" i="2" s="1"/>
  <c r="BI561" i="2" s="1"/>
  <c r="AN561" i="2"/>
  <c r="AT561" i="2" s="1"/>
  <c r="AU565" i="2"/>
  <c r="BL565" i="2" s="1"/>
  <c r="AW565" i="2"/>
  <c r="BC565" i="2" s="1"/>
  <c r="AE573" i="2"/>
  <c r="AK573" i="2" s="1"/>
  <c r="AC573" i="2"/>
  <c r="BD573" i="2" s="1"/>
  <c r="BE573" i="2" s="1"/>
  <c r="AE577" i="2"/>
  <c r="AK577" i="2" s="1"/>
  <c r="AC577" i="2"/>
  <c r="BD577" i="2" s="1"/>
  <c r="BE577" i="2" s="1"/>
  <c r="AN584" i="2"/>
  <c r="AT584" i="2" s="1"/>
  <c r="AL584" i="2"/>
  <c r="BH584" i="2" s="1"/>
  <c r="BI584" i="2" s="1"/>
  <c r="AW588" i="2"/>
  <c r="BC588" i="2" s="1"/>
  <c r="AU588" i="2"/>
  <c r="BL588" i="2" s="1"/>
  <c r="BM588" i="2" s="1"/>
  <c r="AE604" i="2"/>
  <c r="AK604" i="2" s="1"/>
  <c r="AC604" i="2"/>
  <c r="BD604" i="2" s="1"/>
  <c r="AN608" i="2"/>
  <c r="AT608" i="2" s="1"/>
  <c r="AL608" i="2"/>
  <c r="BH608" i="2" s="1"/>
  <c r="BI608" i="2" s="1"/>
  <c r="AW612" i="2"/>
  <c r="BC612" i="2" s="1"/>
  <c r="AU612" i="2"/>
  <c r="BL612" i="2" s="1"/>
  <c r="BM612" i="2" s="1"/>
  <c r="AE624" i="2"/>
  <c r="AC624" i="2"/>
  <c r="BD624" i="2" s="1"/>
  <c r="AC628" i="2"/>
  <c r="BD628" i="2" s="1"/>
  <c r="BE628" i="2" s="1"/>
  <c r="AE628" i="2"/>
  <c r="AJ628" i="2" s="1"/>
  <c r="AN632" i="2"/>
  <c r="AT632" i="2" s="1"/>
  <c r="AL632" i="2"/>
  <c r="BH632" i="2" s="1"/>
  <c r="BI632" i="2" s="1"/>
  <c r="AN636" i="2"/>
  <c r="AT636" i="2" s="1"/>
  <c r="AL636" i="2"/>
  <c r="BH636" i="2" s="1"/>
  <c r="BI636" i="2" s="1"/>
  <c r="AW640" i="2"/>
  <c r="BC640" i="2" s="1"/>
  <c r="AU640" i="2"/>
  <c r="BL640" i="2" s="1"/>
  <c r="BM640" i="2" s="1"/>
  <c r="AE648" i="2"/>
  <c r="AK648" i="2" s="1"/>
  <c r="AC648" i="2"/>
  <c r="BD648" i="2" s="1"/>
  <c r="BF648" i="2" s="1"/>
  <c r="AN652" i="2"/>
  <c r="AT652" i="2" s="1"/>
  <c r="AL652" i="2"/>
  <c r="BH652" i="2" s="1"/>
  <c r="BI652" i="2" s="1"/>
  <c r="AW656" i="2"/>
  <c r="BC656" i="2" s="1"/>
  <c r="AU656" i="2"/>
  <c r="BL656" i="2" s="1"/>
  <c r="BM656" i="2" s="1"/>
  <c r="AW660" i="2"/>
  <c r="BC660" i="2" s="1"/>
  <c r="AU660" i="2"/>
  <c r="BL660" i="2" s="1"/>
  <c r="BM660" i="2" s="1"/>
  <c r="AC672" i="2"/>
  <c r="BD672" i="2" s="1"/>
  <c r="BE672" i="2" s="1"/>
  <c r="AE672" i="2"/>
  <c r="AK672" i="2" s="1"/>
  <c r="AN676" i="2"/>
  <c r="AT676" i="2" s="1"/>
  <c r="AL676" i="2"/>
  <c r="BH676" i="2" s="1"/>
  <c r="BI676" i="2" s="1"/>
  <c r="AW680" i="2"/>
  <c r="AU680" i="2"/>
  <c r="BL680" i="2" s="1"/>
  <c r="AE688" i="2"/>
  <c r="AK688" i="2" s="1"/>
  <c r="AC688" i="2"/>
  <c r="BD688" i="2" s="1"/>
  <c r="BE688" i="2" s="1"/>
  <c r="AE692" i="2"/>
  <c r="AK692" i="2" s="1"/>
  <c r="AC692" i="2"/>
  <c r="BD692" i="2" s="1"/>
  <c r="AN696" i="2"/>
  <c r="AT696" i="2" s="1"/>
  <c r="AL696" i="2"/>
  <c r="BH696" i="2" s="1"/>
  <c r="BI696" i="2" s="1"/>
  <c r="AN700" i="2"/>
  <c r="AT700" i="2" s="1"/>
  <c r="AL700" i="2"/>
  <c r="BH700" i="2" s="1"/>
  <c r="BI700" i="2" s="1"/>
  <c r="AW704" i="2"/>
  <c r="BC704" i="2" s="1"/>
  <c r="AU704" i="2"/>
  <c r="BL704" i="2" s="1"/>
  <c r="BM704" i="2" s="1"/>
  <c r="AW708" i="2"/>
  <c r="BC708" i="2" s="1"/>
  <c r="AU708" i="2"/>
  <c r="BL708" i="2" s="1"/>
  <c r="BN708" i="2" s="1"/>
  <c r="AW712" i="2"/>
  <c r="BC712" i="2" s="1"/>
  <c r="AU712" i="2"/>
  <c r="BL712" i="2" s="1"/>
  <c r="BM712" i="2" s="1"/>
  <c r="AW716" i="2"/>
  <c r="AU716" i="2"/>
  <c r="BL716" i="2" s="1"/>
  <c r="AL728" i="2"/>
  <c r="BH728" i="2" s="1"/>
  <c r="BI728" i="2" s="1"/>
  <c r="AN728" i="2"/>
  <c r="AE732" i="2"/>
  <c r="AC732" i="2"/>
  <c r="BD732" i="2" s="1"/>
  <c r="BE732" i="2" s="1"/>
  <c r="AN736" i="2"/>
  <c r="AT736" i="2" s="1"/>
  <c r="AL736" i="2"/>
  <c r="BH736" i="2" s="1"/>
  <c r="BI736" i="2" s="1"/>
  <c r="AN740" i="2"/>
  <c r="AT740" i="2" s="1"/>
  <c r="AL740" i="2"/>
  <c r="BH740" i="2" s="1"/>
  <c r="BI740" i="2" s="1"/>
  <c r="AW744" i="2"/>
  <c r="BC744" i="2" s="1"/>
  <c r="AU744" i="2"/>
  <c r="BL744" i="2" s="1"/>
  <c r="BM744" i="2" s="1"/>
  <c r="AW10" i="2"/>
  <c r="AU10" i="2"/>
  <c r="BL10" i="2" s="1"/>
  <c r="BM10" i="2" s="1"/>
  <c r="AC33" i="2"/>
  <c r="BD33" i="2" s="1"/>
  <c r="BE33" i="2" s="1"/>
  <c r="AE33" i="2"/>
  <c r="AK33" i="2" s="1"/>
  <c r="AN45" i="2"/>
  <c r="AL45" i="2"/>
  <c r="BH45" i="2" s="1"/>
  <c r="BI45" i="2" s="1"/>
  <c r="AW57" i="2"/>
  <c r="BC57" i="2" s="1"/>
  <c r="AU57" i="2"/>
  <c r="BL57" i="2" s="1"/>
  <c r="BM57" i="2" s="1"/>
  <c r="AE88" i="2"/>
  <c r="AC88" i="2"/>
  <c r="BD88" i="2" s="1"/>
  <c r="BE88" i="2" s="1"/>
  <c r="AN100" i="2"/>
  <c r="AT100" i="2" s="1"/>
  <c r="AL100" i="2"/>
  <c r="BH100" i="2" s="1"/>
  <c r="BI100" i="2" s="1"/>
  <c r="AU112" i="2"/>
  <c r="BL112" i="2" s="1"/>
  <c r="BM112" i="2" s="1"/>
  <c r="AW112" i="2"/>
  <c r="BC112" i="2" s="1"/>
  <c r="AE132" i="2"/>
  <c r="AK132" i="2" s="1"/>
  <c r="AC132" i="2"/>
  <c r="BD132" i="2" s="1"/>
  <c r="BE132" i="2" s="1"/>
  <c r="AL151" i="2"/>
  <c r="AN151" i="2"/>
  <c r="AW163" i="2"/>
  <c r="BC163" i="2" s="1"/>
  <c r="AU163" i="2"/>
  <c r="BL163" i="2" s="1"/>
  <c r="BM163" i="2" s="1"/>
  <c r="AC187" i="2"/>
  <c r="BD187" i="2" s="1"/>
  <c r="AE187" i="2"/>
  <c r="AK187" i="2" s="1"/>
  <c r="AN202" i="2"/>
  <c r="AT202" i="2" s="1"/>
  <c r="AL202" i="2"/>
  <c r="BH202" i="2" s="1"/>
  <c r="BI202" i="2" s="1"/>
  <c r="AW206" i="2"/>
  <c r="BC206" i="2" s="1"/>
  <c r="AU206" i="2"/>
  <c r="BL206" i="2" s="1"/>
  <c r="BM206" i="2" s="1"/>
  <c r="AC226" i="2"/>
  <c r="BD226" i="2" s="1"/>
  <c r="AE226" i="2"/>
  <c r="AK226" i="2" s="1"/>
  <c r="AN234" i="2"/>
  <c r="AT234" i="2" s="1"/>
  <c r="AL234" i="2"/>
  <c r="BH234" i="2" s="1"/>
  <c r="BI234" i="2" s="1"/>
  <c r="AW242" i="2"/>
  <c r="BC242" i="2" s="1"/>
  <c r="AU242" i="2"/>
  <c r="BL242" i="2" s="1"/>
  <c r="BM242" i="2" s="1"/>
  <c r="AC258" i="2"/>
  <c r="BD258" i="2" s="1"/>
  <c r="BE258" i="2" s="1"/>
  <c r="AE258" i="2"/>
  <c r="AN270" i="2"/>
  <c r="AT270" i="2" s="1"/>
  <c r="AL270" i="2"/>
  <c r="BH270" i="2" s="1"/>
  <c r="BI270" i="2" s="1"/>
  <c r="AU278" i="2"/>
  <c r="BL278" i="2" s="1"/>
  <c r="BM278" i="2" s="1"/>
  <c r="AW278" i="2"/>
  <c r="BC278" i="2" s="1"/>
  <c r="AC314" i="2"/>
  <c r="BD314" i="2" s="1"/>
  <c r="BE314" i="2" s="1"/>
  <c r="AE314" i="2"/>
  <c r="AN326" i="2"/>
  <c r="AT326" i="2" s="1"/>
  <c r="AL326" i="2"/>
  <c r="BH326" i="2" s="1"/>
  <c r="BI326" i="2" s="1"/>
  <c r="AW334" i="2"/>
  <c r="BC334" i="2" s="1"/>
  <c r="AU334" i="2"/>
  <c r="BL334" i="2" s="1"/>
  <c r="BM334" i="2" s="1"/>
  <c r="AC354" i="2"/>
  <c r="BD354" i="2" s="1"/>
  <c r="BE354" i="2" s="1"/>
  <c r="AE354" i="2"/>
  <c r="AN366" i="2"/>
  <c r="AT366" i="2" s="1"/>
  <c r="AL366" i="2"/>
  <c r="BH366" i="2" s="1"/>
  <c r="BI366" i="2" s="1"/>
  <c r="AW378" i="2"/>
  <c r="BC378" i="2" s="1"/>
  <c r="AU378" i="2"/>
  <c r="BL378" i="2" s="1"/>
  <c r="AC398" i="2"/>
  <c r="BD398" i="2" s="1"/>
  <c r="BE398" i="2" s="1"/>
  <c r="AE398" i="2"/>
  <c r="AN406" i="2"/>
  <c r="AT406" i="2" s="1"/>
  <c r="AL406" i="2"/>
  <c r="BH406" i="2" s="1"/>
  <c r="BI406" i="2" s="1"/>
  <c r="AW418" i="2"/>
  <c r="AU418" i="2"/>
  <c r="BL418" i="2" s="1"/>
  <c r="BM418" i="2" s="1"/>
  <c r="AC438" i="2"/>
  <c r="BD438" i="2" s="1"/>
  <c r="AE438" i="2"/>
  <c r="AC450" i="2"/>
  <c r="BD450" i="2" s="1"/>
  <c r="BE450" i="2" s="1"/>
  <c r="AE450" i="2"/>
  <c r="AN462" i="2"/>
  <c r="AT462" i="2" s="1"/>
  <c r="AL462" i="2"/>
  <c r="BH462" i="2" s="1"/>
  <c r="BI462" i="2" s="1"/>
  <c r="AW474" i="2"/>
  <c r="BC474" i="2" s="1"/>
  <c r="AU474" i="2"/>
  <c r="BL474" i="2" s="1"/>
  <c r="BM474" i="2" s="1"/>
  <c r="AE506" i="2"/>
  <c r="AK506" i="2" s="1"/>
  <c r="AC506" i="2"/>
  <c r="BD506" i="2" s="1"/>
  <c r="BE506" i="2" s="1"/>
  <c r="AN518" i="2"/>
  <c r="AT518" i="2" s="1"/>
  <c r="AL518" i="2"/>
  <c r="BH518" i="2" s="1"/>
  <c r="BI518" i="2" s="1"/>
  <c r="AW530" i="2"/>
  <c r="BC530" i="2" s="1"/>
  <c r="AU530" i="2"/>
  <c r="BL530" i="2" s="1"/>
  <c r="BM530" i="2" s="1"/>
  <c r="AC554" i="2"/>
  <c r="BD554" i="2" s="1"/>
  <c r="BE554" i="2" s="1"/>
  <c r="AE554" i="2"/>
  <c r="AN566" i="2"/>
  <c r="AT566" i="2" s="1"/>
  <c r="AL566" i="2"/>
  <c r="BH566" i="2" s="1"/>
  <c r="BI566" i="2" s="1"/>
  <c r="AU578" i="2"/>
  <c r="BL578" i="2" s="1"/>
  <c r="AW578" i="2"/>
  <c r="BC578" i="2" s="1"/>
  <c r="AE605" i="2"/>
  <c r="AK605" i="2" s="1"/>
  <c r="AC605" i="2"/>
  <c r="BD605" i="2" s="1"/>
  <c r="BE605" i="2" s="1"/>
  <c r="AL621" i="2"/>
  <c r="BH621" i="2" s="1"/>
  <c r="BI621" i="2" s="1"/>
  <c r="AN621" i="2"/>
  <c r="AW629" i="2"/>
  <c r="BC629" i="2" s="1"/>
  <c r="AU629" i="2"/>
  <c r="BL629" i="2" s="1"/>
  <c r="BM629" i="2" s="1"/>
  <c r="AE649" i="2"/>
  <c r="AC649" i="2"/>
  <c r="BD649" i="2" s="1"/>
  <c r="BE649" i="2" s="1"/>
  <c r="AL661" i="2"/>
  <c r="BH661" i="2" s="1"/>
  <c r="BI661" i="2" s="1"/>
  <c r="AN661" i="2"/>
  <c r="AW673" i="2"/>
  <c r="BC673" i="2" s="1"/>
  <c r="AU673" i="2"/>
  <c r="BL673" i="2" s="1"/>
  <c r="BM673" i="2" s="1"/>
  <c r="AE697" i="2"/>
  <c r="AJ697" i="2" s="1"/>
  <c r="AC697" i="2"/>
  <c r="BD697" i="2" s="1"/>
  <c r="AL709" i="2"/>
  <c r="BH709" i="2" s="1"/>
  <c r="BI709" i="2" s="1"/>
  <c r="AN709" i="2"/>
  <c r="AW721" i="2"/>
  <c r="BC721" i="2" s="1"/>
  <c r="AU721" i="2"/>
  <c r="BL721" i="2" s="1"/>
  <c r="BM721" i="2" s="1"/>
  <c r="AE745" i="2"/>
  <c r="AK745" i="2" s="1"/>
  <c r="AC745" i="2"/>
  <c r="BD745" i="2" s="1"/>
  <c r="BE745" i="2" s="1"/>
  <c r="AN11" i="2"/>
  <c r="AT11" i="2" s="1"/>
  <c r="AL11" i="2"/>
  <c r="BH11" i="2" s="1"/>
  <c r="BI11" i="2" s="1"/>
  <c r="AC26" i="2"/>
  <c r="BD26" i="2" s="1"/>
  <c r="BE26" i="2" s="1"/>
  <c r="AE26" i="2"/>
  <c r="AK26" i="2" s="1"/>
  <c r="AW34" i="2"/>
  <c r="BC34" i="2" s="1"/>
  <c r="AU34" i="2"/>
  <c r="BL34" i="2" s="1"/>
  <c r="AN46" i="2"/>
  <c r="AL46" i="2"/>
  <c r="BH46" i="2" s="1"/>
  <c r="BI46" i="2" s="1"/>
  <c r="AC58" i="2"/>
  <c r="BD58" i="2" s="1"/>
  <c r="BE58" i="2" s="1"/>
  <c r="AE58" i="2"/>
  <c r="AW66" i="2"/>
  <c r="BC66" i="2" s="1"/>
  <c r="AU66" i="2"/>
  <c r="BL66" i="2" s="1"/>
  <c r="BM66" i="2" s="1"/>
  <c r="AN81" i="2"/>
  <c r="AQ81" i="2" s="1"/>
  <c r="AL81" i="2"/>
  <c r="BH81" i="2" s="1"/>
  <c r="BI81" i="2" s="1"/>
  <c r="AC93" i="2"/>
  <c r="BD93" i="2" s="1"/>
  <c r="BE93" i="2" s="1"/>
  <c r="AE93" i="2"/>
  <c r="AW101" i="2"/>
  <c r="BC101" i="2" s="1"/>
  <c r="AU101" i="2"/>
  <c r="BL101" i="2" s="1"/>
  <c r="BM101" i="2" s="1"/>
  <c r="AN113" i="2"/>
  <c r="AL113" i="2"/>
  <c r="BH113" i="2" s="1"/>
  <c r="BI113" i="2" s="1"/>
  <c r="AN129" i="2"/>
  <c r="AL129" i="2"/>
  <c r="BH129" i="2" s="1"/>
  <c r="BI129" i="2" s="1"/>
  <c r="AW136" i="2"/>
  <c r="BC136" i="2" s="1"/>
  <c r="AU136" i="2"/>
  <c r="BL136" i="2" s="1"/>
  <c r="BM136" i="2" s="1"/>
  <c r="AN148" i="2"/>
  <c r="AL148" i="2"/>
  <c r="BH148" i="2" s="1"/>
  <c r="BI148" i="2" s="1"/>
  <c r="AN164" i="2"/>
  <c r="AL164" i="2"/>
  <c r="BH164" i="2" s="1"/>
  <c r="BI164" i="2" s="1"/>
  <c r="AE176" i="2"/>
  <c r="AI176" i="2" s="1"/>
  <c r="AC176" i="2"/>
  <c r="BD176" i="2" s="1"/>
  <c r="BE176" i="2" s="1"/>
  <c r="AW184" i="2"/>
  <c r="BC184" i="2" s="1"/>
  <c r="AU184" i="2"/>
  <c r="BL184" i="2" s="1"/>
  <c r="BM184" i="2" s="1"/>
  <c r="AN199" i="2"/>
  <c r="AT199" i="2" s="1"/>
  <c r="AL199" i="2"/>
  <c r="BH199" i="2" s="1"/>
  <c r="BI199" i="2" s="1"/>
  <c r="BD211" i="2"/>
  <c r="BE211" i="2" s="1"/>
  <c r="AE211" i="2"/>
  <c r="AK211" i="2" s="1"/>
  <c r="AW219" i="2"/>
  <c r="AU219" i="2"/>
  <c r="BL219" i="2" s="1"/>
  <c r="BM219" i="2" s="1"/>
  <c r="AN231" i="2"/>
  <c r="AT231" i="2" s="1"/>
  <c r="AL231" i="2"/>
  <c r="BH231" i="2" s="1"/>
  <c r="BI231" i="2" s="1"/>
  <c r="AC243" i="2"/>
  <c r="BD243" i="2" s="1"/>
  <c r="BE243" i="2" s="1"/>
  <c r="AE243" i="2"/>
  <c r="AK243" i="2" s="1"/>
  <c r="AC259" i="2"/>
  <c r="BD259" i="2" s="1"/>
  <c r="BE259" i="2" s="1"/>
  <c r="AE259" i="2"/>
  <c r="AK259" i="2" s="1"/>
  <c r="AW267" i="2"/>
  <c r="BC267" i="2" s="1"/>
  <c r="AU267" i="2"/>
  <c r="BL267" i="2" s="1"/>
  <c r="BM267" i="2" s="1"/>
  <c r="AN279" i="2"/>
  <c r="AL279" i="2"/>
  <c r="BH279" i="2" s="1"/>
  <c r="BI279" i="2" s="1"/>
  <c r="AE291" i="2"/>
  <c r="AC291" i="2"/>
  <c r="BD291" i="2" s="1"/>
  <c r="AW299" i="2"/>
  <c r="BC299" i="2" s="1"/>
  <c r="AU299" i="2"/>
  <c r="BL299" i="2" s="1"/>
  <c r="BM299" i="2" s="1"/>
  <c r="AE307" i="2"/>
  <c r="AK307" i="2" s="1"/>
  <c r="AC307" i="2"/>
  <c r="BD307" i="2" s="1"/>
  <c r="BE307" i="2" s="1"/>
  <c r="AW315" i="2"/>
  <c r="AU315" i="2"/>
  <c r="BL315" i="2" s="1"/>
  <c r="BM315" i="2" s="1"/>
  <c r="AL327" i="2"/>
  <c r="BH327" i="2" s="1"/>
  <c r="BI327" i="2" s="1"/>
  <c r="AN327" i="2"/>
  <c r="AT327" i="2" s="1"/>
  <c r="AL343" i="2"/>
  <c r="BH343" i="2" s="1"/>
  <c r="BI343" i="2" s="1"/>
  <c r="AN343" i="2"/>
  <c r="AT343" i="2" s="1"/>
  <c r="AW351" i="2"/>
  <c r="BC351" i="2" s="1"/>
  <c r="AU351" i="2"/>
  <c r="BL351" i="2" s="1"/>
  <c r="BM351" i="2" s="1"/>
  <c r="AE359" i="2"/>
  <c r="AK359" i="2" s="1"/>
  <c r="AC359" i="2"/>
  <c r="BD359" i="2" s="1"/>
  <c r="BE359" i="2" s="1"/>
  <c r="AW367" i="2"/>
  <c r="BC367" i="2" s="1"/>
  <c r="AU367" i="2"/>
  <c r="BL367" i="2" s="1"/>
  <c r="BM367" i="2" s="1"/>
  <c r="AN379" i="2"/>
  <c r="AL379" i="2"/>
  <c r="BH379" i="2" s="1"/>
  <c r="BI379" i="2" s="1"/>
  <c r="AE391" i="2"/>
  <c r="AC391" i="2"/>
  <c r="BD391" i="2" s="1"/>
  <c r="BE391" i="2" s="1"/>
  <c r="AW399" i="2"/>
  <c r="BC399" i="2" s="1"/>
  <c r="AU399" i="2"/>
  <c r="BL399" i="2" s="1"/>
  <c r="BM399" i="2" s="1"/>
  <c r="AW415" i="2"/>
  <c r="BC415" i="2" s="1"/>
  <c r="AU415" i="2"/>
  <c r="BL415" i="2" s="1"/>
  <c r="BM415" i="2" s="1"/>
  <c r="AN427" i="2"/>
  <c r="AT427" i="2" s="1"/>
  <c r="AL427" i="2"/>
  <c r="BH427" i="2" s="1"/>
  <c r="BI427" i="2" s="1"/>
  <c r="AC439" i="2"/>
  <c r="BD439" i="2" s="1"/>
  <c r="BE439" i="2" s="1"/>
  <c r="AE439" i="2"/>
  <c r="AK439" i="2" s="1"/>
  <c r="AW447" i="2"/>
  <c r="BC447" i="2" s="1"/>
  <c r="AU447" i="2"/>
  <c r="BL447" i="2" s="1"/>
  <c r="BM447" i="2" s="1"/>
  <c r="AN459" i="2"/>
  <c r="AT459" i="2" s="1"/>
  <c r="AL459" i="2"/>
  <c r="BH459" i="2" s="1"/>
  <c r="BI459" i="2" s="1"/>
  <c r="AN479" i="2"/>
  <c r="AT479" i="2" s="1"/>
  <c r="AL479" i="2"/>
  <c r="BH479" i="2" s="1"/>
  <c r="BI479" i="2" s="1"/>
  <c r="AW483" i="2"/>
  <c r="AU483" i="2"/>
  <c r="BL483" i="2" s="1"/>
  <c r="BM483" i="2" s="1"/>
  <c r="AN495" i="2"/>
  <c r="AT495" i="2" s="1"/>
  <c r="AL495" i="2"/>
  <c r="BH495" i="2" s="1"/>
  <c r="BI495" i="2" s="1"/>
  <c r="AE507" i="2"/>
  <c r="AK507" i="2" s="1"/>
  <c r="AC507" i="2"/>
  <c r="BD507" i="2" s="1"/>
  <c r="BE507" i="2" s="1"/>
  <c r="AW515" i="2"/>
  <c r="BC515" i="2" s="1"/>
  <c r="AU515" i="2"/>
  <c r="BL515" i="2" s="1"/>
  <c r="BM515" i="2" s="1"/>
  <c r="AN527" i="2"/>
  <c r="AT527" i="2" s="1"/>
  <c r="AL527" i="2"/>
  <c r="BH527" i="2" s="1"/>
  <c r="BI527" i="2" s="1"/>
  <c r="AC539" i="2"/>
  <c r="BD539" i="2" s="1"/>
  <c r="BE539" i="2" s="1"/>
  <c r="AE539" i="2"/>
  <c r="AK539" i="2" s="1"/>
  <c r="AE555" i="2"/>
  <c r="AK555" i="2" s="1"/>
  <c r="AC555" i="2"/>
  <c r="BD555" i="2" s="1"/>
  <c r="BE555" i="2" s="1"/>
  <c r="AE571" i="2"/>
  <c r="AK571" i="2" s="1"/>
  <c r="AC571" i="2"/>
  <c r="BD571" i="2" s="1"/>
  <c r="BE571" i="2" s="1"/>
  <c r="AW582" i="2"/>
  <c r="BC582" i="2" s="1"/>
  <c r="AU582" i="2"/>
  <c r="BL582" i="2" s="1"/>
  <c r="BM582" i="2" s="1"/>
  <c r="AN594" i="2"/>
  <c r="AT594" i="2" s="1"/>
  <c r="AL594" i="2"/>
  <c r="BH594" i="2" s="1"/>
  <c r="BI594" i="2" s="1"/>
  <c r="AC606" i="2"/>
  <c r="BD606" i="2" s="1"/>
  <c r="BE606" i="2" s="1"/>
  <c r="AE606" i="2"/>
  <c r="AK606" i="2" s="1"/>
  <c r="AU614" i="2"/>
  <c r="BL614" i="2" s="1"/>
  <c r="BM614" i="2" s="1"/>
  <c r="AW614" i="2"/>
  <c r="AN626" i="2"/>
  <c r="AT626" i="2" s="1"/>
  <c r="AL626" i="2"/>
  <c r="BH626" i="2" s="1"/>
  <c r="BI626" i="2" s="1"/>
  <c r="AC638" i="2"/>
  <c r="BD638" i="2" s="1"/>
  <c r="BE638" i="2" s="1"/>
  <c r="AE638" i="2"/>
  <c r="AU646" i="2"/>
  <c r="BL646" i="2" s="1"/>
  <c r="AW646" i="2"/>
  <c r="BC646" i="2" s="1"/>
  <c r="AN658" i="2"/>
  <c r="AT658" i="2" s="1"/>
  <c r="AL658" i="2"/>
  <c r="BH658" i="2" s="1"/>
  <c r="BI658" i="2" s="1"/>
  <c r="AW666" i="2"/>
  <c r="AU666" i="2"/>
  <c r="BL666" i="2" s="1"/>
  <c r="BM666" i="2" s="1"/>
  <c r="AE682" i="2"/>
  <c r="AK682" i="2" s="1"/>
  <c r="AC682" i="2"/>
  <c r="BD682" i="2" s="1"/>
  <c r="BE682" i="2" s="1"/>
  <c r="AW690" i="2"/>
  <c r="BC690" i="2" s="1"/>
  <c r="AU690" i="2"/>
  <c r="BL690" i="2" s="1"/>
  <c r="BM690" i="2" s="1"/>
  <c r="AL702" i="2"/>
  <c r="BH702" i="2" s="1"/>
  <c r="BI702" i="2" s="1"/>
  <c r="AN702" i="2"/>
  <c r="AT702" i="2" s="1"/>
  <c r="AE718" i="2"/>
  <c r="AK718" i="2" s="1"/>
  <c r="AC718" i="2"/>
  <c r="BD718" i="2" s="1"/>
  <c r="BE718" i="2" s="1"/>
  <c r="AN730" i="2"/>
  <c r="AL730" i="2"/>
  <c r="BH730" i="2" s="1"/>
  <c r="BI730" i="2" s="1"/>
  <c r="AW738" i="2"/>
  <c r="BC738" i="2" s="1"/>
  <c r="AU738" i="2"/>
  <c r="BL738" i="2" s="1"/>
  <c r="BM738" i="2" s="1"/>
  <c r="AN655" i="2"/>
  <c r="AT655" i="2" s="1"/>
  <c r="AL655" i="2"/>
  <c r="BH655" i="2" s="1"/>
  <c r="BI655" i="2" s="1"/>
  <c r="AN667" i="2"/>
  <c r="AT667" i="2" s="1"/>
  <c r="AL667" i="2"/>
  <c r="BH667" i="2" s="1"/>
  <c r="BI667" i="2" s="1"/>
  <c r="AE691" i="2"/>
  <c r="AK691" i="2" s="1"/>
  <c r="AC691" i="2"/>
  <c r="BD691" i="2" s="1"/>
  <c r="BE691" i="2" s="1"/>
  <c r="AL707" i="2"/>
  <c r="BH707" i="2" s="1"/>
  <c r="BI707" i="2" s="1"/>
  <c r="AN707" i="2"/>
  <c r="AT707" i="2" s="1"/>
  <c r="AU731" i="2"/>
  <c r="BL731" i="2" s="1"/>
  <c r="BM731" i="2" s="1"/>
  <c r="AW731" i="2"/>
  <c r="AC14" i="2"/>
  <c r="BD14" i="2" s="1"/>
  <c r="BE14" i="2" s="1"/>
  <c r="AE14" i="2"/>
  <c r="AW41" i="2"/>
  <c r="BC41" i="2" s="1"/>
  <c r="AU41" i="2"/>
  <c r="BL41" i="2" s="1"/>
  <c r="BM41" i="2" s="1"/>
  <c r="AN80" i="2"/>
  <c r="AL80" i="2"/>
  <c r="BH80" i="2" s="1"/>
  <c r="BI80" i="2" s="1"/>
  <c r="AE120" i="2"/>
  <c r="AK120" i="2" s="1"/>
  <c r="AC120" i="2"/>
  <c r="BD120" i="2" s="1"/>
  <c r="BE120" i="2" s="1"/>
  <c r="AW147" i="2"/>
  <c r="BC147" i="2" s="1"/>
  <c r="AU147" i="2"/>
  <c r="BL147" i="2" s="1"/>
  <c r="BM147" i="2" s="1"/>
  <c r="AN183" i="2"/>
  <c r="AT183" i="2" s="1"/>
  <c r="AL183" i="2"/>
  <c r="BH183" i="2" s="1"/>
  <c r="BI183" i="2" s="1"/>
  <c r="AC222" i="2"/>
  <c r="BD222" i="2" s="1"/>
  <c r="BE222" i="2" s="1"/>
  <c r="AE222" i="2"/>
  <c r="AK222" i="2" s="1"/>
  <c r="AW238" i="2"/>
  <c r="BC238" i="2" s="1"/>
  <c r="AU238" i="2"/>
  <c r="BL238" i="2" s="1"/>
  <c r="BM238" i="2" s="1"/>
  <c r="AN266" i="2"/>
  <c r="AT266" i="2" s="1"/>
  <c r="AL266" i="2"/>
  <c r="BH266" i="2" s="1"/>
  <c r="BI266" i="2" s="1"/>
  <c r="AW286" i="2"/>
  <c r="BC286" i="2" s="1"/>
  <c r="AU286" i="2"/>
  <c r="BL286" i="2" s="1"/>
  <c r="BM286" i="2" s="1"/>
  <c r="AN322" i="2"/>
  <c r="AL322" i="2"/>
  <c r="BH322" i="2" s="1"/>
  <c r="BI322" i="2" s="1"/>
  <c r="AC358" i="2"/>
  <c r="BD358" i="2" s="1"/>
  <c r="AE358" i="2"/>
  <c r="AW382" i="2"/>
  <c r="AU382" i="2"/>
  <c r="BL382" i="2" s="1"/>
  <c r="AN410" i="2"/>
  <c r="AL410" i="2"/>
  <c r="BH410" i="2" s="1"/>
  <c r="BI410" i="2" s="1"/>
  <c r="AC446" i="2"/>
  <c r="BD446" i="2" s="1"/>
  <c r="BE446" i="2" s="1"/>
  <c r="AE446" i="2"/>
  <c r="AN470" i="2"/>
  <c r="AT470" i="2" s="1"/>
  <c r="AL470" i="2"/>
  <c r="BH470" i="2" s="1"/>
  <c r="BI470" i="2" s="1"/>
  <c r="AL494" i="2"/>
  <c r="BH494" i="2" s="1"/>
  <c r="BI494" i="2" s="1"/>
  <c r="AN494" i="2"/>
  <c r="AT494" i="2" s="1"/>
  <c r="AC534" i="2"/>
  <c r="BD534" i="2" s="1"/>
  <c r="BE534" i="2" s="1"/>
  <c r="AE534" i="2"/>
  <c r="AU558" i="2"/>
  <c r="BL558" i="2" s="1"/>
  <c r="BM558" i="2" s="1"/>
  <c r="AW558" i="2"/>
  <c r="BC558" i="2" s="1"/>
  <c r="AL597" i="2"/>
  <c r="BH597" i="2" s="1"/>
  <c r="BI597" i="2" s="1"/>
  <c r="AN597" i="2"/>
  <c r="AT597" i="2" s="1"/>
  <c r="AE625" i="2"/>
  <c r="AC625" i="2"/>
  <c r="BD625" i="2" s="1"/>
  <c r="BE625" i="2" s="1"/>
  <c r="AW653" i="2"/>
  <c r="BC653" i="2" s="1"/>
  <c r="AU653" i="2"/>
  <c r="BL653" i="2" s="1"/>
  <c r="BM653" i="2" s="1"/>
  <c r="AL689" i="2"/>
  <c r="BH689" i="2" s="1"/>
  <c r="BI689" i="2" s="1"/>
  <c r="AN689" i="2"/>
  <c r="AE725" i="2"/>
  <c r="AK725" i="2" s="1"/>
  <c r="AC725" i="2"/>
  <c r="BD725" i="2" s="1"/>
  <c r="BE725" i="2" s="1"/>
  <c r="AW12" i="2"/>
  <c r="BC12" i="2" s="1"/>
  <c r="AU12" i="2"/>
  <c r="BL12" i="2" s="1"/>
  <c r="BM12" i="2" s="1"/>
  <c r="AE27" i="2"/>
  <c r="AK27" i="2" s="1"/>
  <c r="AC27" i="2"/>
  <c r="BD27" i="2" s="1"/>
  <c r="BE27" i="2" s="1"/>
  <c r="AN35" i="2"/>
  <c r="AT35" i="2" s="1"/>
  <c r="AL35" i="2"/>
  <c r="BH35" i="2" s="1"/>
  <c r="BI35" i="2" s="1"/>
  <c r="AW43" i="2"/>
  <c r="BC43" i="2" s="1"/>
  <c r="AU43" i="2"/>
  <c r="BL43" i="2" s="1"/>
  <c r="BM43" i="2" s="1"/>
  <c r="AE63" i="2"/>
  <c r="AK63" i="2" s="1"/>
  <c r="AC63" i="2"/>
  <c r="BD63" i="2" s="1"/>
  <c r="BE63" i="2" s="1"/>
  <c r="AN71" i="2"/>
  <c r="AL71" i="2"/>
  <c r="BH71" i="2" s="1"/>
  <c r="BI71" i="2" s="1"/>
  <c r="AW82" i="2"/>
  <c r="BC82" i="2" s="1"/>
  <c r="AU82" i="2"/>
  <c r="BL82" i="2" s="1"/>
  <c r="BM82" i="2" s="1"/>
  <c r="AC94" i="2"/>
  <c r="BD94" i="2" s="1"/>
  <c r="BE94" i="2" s="1"/>
  <c r="AE94" i="2"/>
  <c r="AK94" i="2" s="1"/>
  <c r="AN102" i="2"/>
  <c r="AT102" i="2" s="1"/>
  <c r="AL102" i="2"/>
  <c r="BH102" i="2" s="1"/>
  <c r="BI102" i="2" s="1"/>
  <c r="AW110" i="2"/>
  <c r="AU110" i="2"/>
  <c r="BL110" i="2" s="1"/>
  <c r="BM110" i="2" s="1"/>
  <c r="AC130" i="2"/>
  <c r="BD130" i="2" s="1"/>
  <c r="BE130" i="2" s="1"/>
  <c r="AE130" i="2"/>
  <c r="AN141" i="2"/>
  <c r="AT141" i="2" s="1"/>
  <c r="AL141" i="2"/>
  <c r="BH141" i="2" s="1"/>
  <c r="BI141" i="2" s="1"/>
  <c r="AN145" i="2"/>
  <c r="AL145" i="2"/>
  <c r="BH145" i="2" s="1"/>
  <c r="BI145" i="2" s="1"/>
  <c r="AN165" i="2"/>
  <c r="AL165" i="2"/>
  <c r="BH165" i="2" s="1"/>
  <c r="BI165" i="2" s="1"/>
  <c r="AN173" i="2"/>
  <c r="AT173" i="2" s="1"/>
  <c r="AL173" i="2"/>
  <c r="BH173" i="2" s="1"/>
  <c r="BI173" i="2" s="1"/>
  <c r="AW181" i="2"/>
  <c r="BC181" i="2" s="1"/>
  <c r="AU181" i="2"/>
  <c r="BL181" i="2" s="1"/>
  <c r="BM181" i="2" s="1"/>
  <c r="AE200" i="2"/>
  <c r="AC200" i="2"/>
  <c r="BD200" i="2" s="1"/>
  <c r="BE200" i="2" s="1"/>
  <c r="AL204" i="2"/>
  <c r="BH204" i="2" s="1"/>
  <c r="BI204" i="2" s="1"/>
  <c r="AN204" i="2"/>
  <c r="AT204" i="2" s="1"/>
  <c r="AE224" i="2"/>
  <c r="AC224" i="2"/>
  <c r="BD224" i="2" s="1"/>
  <c r="BE224" i="2" s="1"/>
  <c r="AN232" i="2"/>
  <c r="AT232" i="2" s="1"/>
  <c r="AL232" i="2"/>
  <c r="BH232" i="2" s="1"/>
  <c r="BI232" i="2" s="1"/>
  <c r="AW240" i="2"/>
  <c r="BC240" i="2" s="1"/>
  <c r="AU240" i="2"/>
  <c r="BL240" i="2" s="1"/>
  <c r="AC252" i="2"/>
  <c r="BD252" i="2" s="1"/>
  <c r="AE252" i="2"/>
  <c r="AN260" i="2"/>
  <c r="AL260" i="2"/>
  <c r="BH260" i="2" s="1"/>
  <c r="BI260" i="2" s="1"/>
  <c r="AW268" i="2"/>
  <c r="BC268" i="2" s="1"/>
  <c r="AU268" i="2"/>
  <c r="BL268" i="2" s="1"/>
  <c r="AC288" i="2"/>
  <c r="BD288" i="2" s="1"/>
  <c r="BE288" i="2" s="1"/>
  <c r="AE288" i="2"/>
  <c r="AK288" i="2" s="1"/>
  <c r="AN296" i="2"/>
  <c r="AT296" i="2" s="1"/>
  <c r="AL296" i="2"/>
  <c r="BH296" i="2" s="1"/>
  <c r="BI296" i="2" s="1"/>
  <c r="AW304" i="2"/>
  <c r="BC304" i="2" s="1"/>
  <c r="AU304" i="2"/>
  <c r="BL304" i="2" s="1"/>
  <c r="BM304" i="2" s="1"/>
  <c r="AC320" i="2"/>
  <c r="BD320" i="2" s="1"/>
  <c r="BE320" i="2" s="1"/>
  <c r="AE320" i="2"/>
  <c r="AK320" i="2" s="1"/>
  <c r="AN328" i="2"/>
  <c r="AT328" i="2" s="1"/>
  <c r="AL328" i="2"/>
  <c r="BH328" i="2" s="1"/>
  <c r="BI328" i="2" s="1"/>
  <c r="AW336" i="2"/>
  <c r="BC336" i="2" s="1"/>
  <c r="AU336" i="2"/>
  <c r="BL336" i="2" s="1"/>
  <c r="BM336" i="2" s="1"/>
  <c r="AN352" i="2"/>
  <c r="AT352" i="2" s="1"/>
  <c r="AL352" i="2"/>
  <c r="BH352" i="2" s="1"/>
  <c r="BI352" i="2" s="1"/>
  <c r="AN356" i="2"/>
  <c r="AT356" i="2" s="1"/>
  <c r="AL356" i="2"/>
  <c r="BH356" i="2" s="1"/>
  <c r="BI356" i="2" s="1"/>
  <c r="AW364" i="2"/>
  <c r="AU364" i="2"/>
  <c r="BL364" i="2" s="1"/>
  <c r="AC384" i="2"/>
  <c r="BD384" i="2" s="1"/>
  <c r="BE384" i="2" s="1"/>
  <c r="AE384" i="2"/>
  <c r="AW392" i="2"/>
  <c r="BC392" i="2" s="1"/>
  <c r="AU392" i="2"/>
  <c r="BL392" i="2" s="1"/>
  <c r="BM392" i="2" s="1"/>
  <c r="AE404" i="2"/>
  <c r="AK404" i="2" s="1"/>
  <c r="AC404" i="2"/>
  <c r="BD404" i="2" s="1"/>
  <c r="AN412" i="2"/>
  <c r="AT412" i="2" s="1"/>
  <c r="AL412" i="2"/>
  <c r="BH412" i="2" s="1"/>
  <c r="BI412" i="2" s="1"/>
  <c r="AW420" i="2"/>
  <c r="BC420" i="2" s="1"/>
  <c r="AU420" i="2"/>
  <c r="BL420" i="2" s="1"/>
  <c r="AC440" i="2"/>
  <c r="BD440" i="2" s="1"/>
  <c r="BE440" i="2" s="1"/>
  <c r="AE440" i="2"/>
  <c r="AW448" i="2"/>
  <c r="AU448" i="2"/>
  <c r="BL448" i="2" s="1"/>
  <c r="AC460" i="2"/>
  <c r="BD460" i="2" s="1"/>
  <c r="AE460" i="2"/>
  <c r="AN468" i="2"/>
  <c r="AT468" i="2" s="1"/>
  <c r="AL468" i="2"/>
  <c r="BH468" i="2" s="1"/>
  <c r="BI468" i="2" s="1"/>
  <c r="AW476" i="2"/>
  <c r="BC476" i="2" s="1"/>
  <c r="AU476" i="2"/>
  <c r="BL476" i="2" s="1"/>
  <c r="AC492" i="2"/>
  <c r="BD492" i="2" s="1"/>
  <c r="BE492" i="2" s="1"/>
  <c r="AE492" i="2"/>
  <c r="AN496" i="2"/>
  <c r="AT496" i="2" s="1"/>
  <c r="AL496" i="2"/>
  <c r="BH496" i="2" s="1"/>
  <c r="BI496" i="2" s="1"/>
  <c r="AW504" i="2"/>
  <c r="BC504" i="2" s="1"/>
  <c r="AU504" i="2"/>
  <c r="BL504" i="2" s="1"/>
  <c r="BM504" i="2" s="1"/>
  <c r="AW508" i="2"/>
  <c r="BC508" i="2" s="1"/>
  <c r="AU508" i="2"/>
  <c r="BL508" i="2" s="1"/>
  <c r="BM508" i="2" s="1"/>
  <c r="AN528" i="2"/>
  <c r="AT528" i="2" s="1"/>
  <c r="AL528" i="2"/>
  <c r="BH528" i="2" s="1"/>
  <c r="BI528" i="2" s="1"/>
  <c r="AL536" i="2"/>
  <c r="BH536" i="2" s="1"/>
  <c r="BI536" i="2" s="1"/>
  <c r="AN536" i="2"/>
  <c r="AT536" i="2" s="1"/>
  <c r="AE548" i="2"/>
  <c r="AK548" i="2" s="1"/>
  <c r="AC548" i="2"/>
  <c r="BD548" i="2" s="1"/>
  <c r="BE548" i="2" s="1"/>
  <c r="AN556" i="2"/>
  <c r="AL556" i="2"/>
  <c r="BH556" i="2" s="1"/>
  <c r="BI556" i="2" s="1"/>
  <c r="AW568" i="2"/>
  <c r="BC568" i="2" s="1"/>
  <c r="AU568" i="2"/>
  <c r="BL568" i="2" s="1"/>
  <c r="BM568" i="2" s="1"/>
  <c r="AL595" i="2"/>
  <c r="BH595" i="2" s="1"/>
  <c r="BI595" i="2" s="1"/>
  <c r="AN595" i="2"/>
  <c r="AE611" i="2"/>
  <c r="AK611" i="2" s="1"/>
  <c r="AC611" i="2"/>
  <c r="BD611" i="2" s="1"/>
  <c r="BE611" i="2" s="1"/>
  <c r="AN619" i="2"/>
  <c r="AT619" i="2" s="1"/>
  <c r="AL619" i="2"/>
  <c r="BH619" i="2" s="1"/>
  <c r="BI619" i="2" s="1"/>
  <c r="AE631" i="2"/>
  <c r="AC631" i="2"/>
  <c r="BD631" i="2" s="1"/>
  <c r="BE631" i="2" s="1"/>
  <c r="AN635" i="2"/>
  <c r="AT635" i="2" s="1"/>
  <c r="AL635" i="2"/>
  <c r="BH635" i="2" s="1"/>
  <c r="BI635" i="2" s="1"/>
  <c r="AE647" i="2"/>
  <c r="AC647" i="2"/>
  <c r="BD647" i="2" s="1"/>
  <c r="BE647" i="2" s="1"/>
  <c r="AW659" i="2"/>
  <c r="BC659" i="2" s="1"/>
  <c r="AU659" i="2"/>
  <c r="BL659" i="2" s="1"/>
  <c r="BM659" i="2" s="1"/>
  <c r="AE679" i="2"/>
  <c r="AC679" i="2"/>
  <c r="BD679" i="2" s="1"/>
  <c r="BE679" i="2" s="1"/>
  <c r="AW695" i="2"/>
  <c r="BC695" i="2" s="1"/>
  <c r="AU695" i="2"/>
  <c r="BL695" i="2" s="1"/>
  <c r="AC719" i="2"/>
  <c r="BD719" i="2" s="1"/>
  <c r="BE719" i="2" s="1"/>
  <c r="AE719" i="2"/>
  <c r="AU735" i="2"/>
  <c r="BL735" i="2" s="1"/>
  <c r="BN735" i="2" s="1"/>
  <c r="AW735" i="2"/>
  <c r="BC735" i="2" s="1"/>
  <c r="AN37" i="2"/>
  <c r="AT37" i="2" s="1"/>
  <c r="AL37" i="2"/>
  <c r="BH37" i="2" s="1"/>
  <c r="BI37" i="2" s="1"/>
  <c r="AC73" i="2"/>
  <c r="BD73" i="2" s="1"/>
  <c r="BE73" i="2" s="1"/>
  <c r="AE73" i="2"/>
  <c r="AK73" i="2" s="1"/>
  <c r="AW104" i="2"/>
  <c r="BC104" i="2" s="1"/>
  <c r="AU104" i="2"/>
  <c r="BL104" i="2" s="1"/>
  <c r="BM104" i="2" s="1"/>
  <c r="AN143" i="2"/>
  <c r="AT143" i="2" s="1"/>
  <c r="AL143" i="2"/>
  <c r="BH143" i="2" s="1"/>
  <c r="BI143" i="2" s="1"/>
  <c r="AC179" i="2"/>
  <c r="BD179" i="2" s="1"/>
  <c r="BE179" i="2" s="1"/>
  <c r="AE179" i="2"/>
  <c r="AW210" i="2"/>
  <c r="AU210" i="2"/>
  <c r="BL210" i="2" s="1"/>
  <c r="BM210" i="2" s="1"/>
  <c r="AN294" i="2"/>
  <c r="AL294" i="2"/>
  <c r="BH294" i="2" s="1"/>
  <c r="BI294" i="2" s="1"/>
  <c r="AC330" i="2"/>
  <c r="BD330" i="2" s="1"/>
  <c r="BE330" i="2" s="1"/>
  <c r="AE330" i="2"/>
  <c r="AK330" i="2" s="1"/>
  <c r="AW362" i="2"/>
  <c r="BC362" i="2" s="1"/>
  <c r="AU362" i="2"/>
  <c r="BL362" i="2" s="1"/>
  <c r="BM362" i="2" s="1"/>
  <c r="AN414" i="2"/>
  <c r="AT414" i="2" s="1"/>
  <c r="AL414" i="2"/>
  <c r="BH414" i="2" s="1"/>
  <c r="BI414" i="2" s="1"/>
  <c r="AC454" i="2"/>
  <c r="BD454" i="2" s="1"/>
  <c r="AE454" i="2"/>
  <c r="AN478" i="2"/>
  <c r="AT478" i="2" s="1"/>
  <c r="AL478" i="2"/>
  <c r="BH478" i="2" s="1"/>
  <c r="BI478" i="2" s="1"/>
  <c r="AC514" i="2"/>
  <c r="BD514" i="2" s="1"/>
  <c r="AE514" i="2"/>
  <c r="AK514" i="2" s="1"/>
  <c r="AN538" i="2"/>
  <c r="AT538" i="2" s="1"/>
  <c r="AL538" i="2"/>
  <c r="BH538" i="2" s="1"/>
  <c r="BI538" i="2" s="1"/>
  <c r="AE574" i="2"/>
  <c r="AK574" i="2" s="1"/>
  <c r="AC574" i="2"/>
  <c r="BD574" i="2" s="1"/>
  <c r="BE574" i="2" s="1"/>
  <c r="AW601" i="2"/>
  <c r="BC601" i="2" s="1"/>
  <c r="AU601" i="2"/>
  <c r="BL601" i="2" s="1"/>
  <c r="BM601" i="2" s="1"/>
  <c r="AL645" i="2"/>
  <c r="BH645" i="2" s="1"/>
  <c r="BI645" i="2" s="1"/>
  <c r="AN645" i="2"/>
  <c r="AW657" i="2"/>
  <c r="BC657" i="2" s="1"/>
  <c r="AU657" i="2"/>
  <c r="BL657" i="2" s="1"/>
  <c r="BM657" i="2" s="1"/>
  <c r="AL693" i="2"/>
  <c r="BH693" i="2" s="1"/>
  <c r="BI693" i="2" s="1"/>
  <c r="AN693" i="2"/>
  <c r="AW717" i="2"/>
  <c r="BC717" i="2" s="1"/>
  <c r="AU717" i="2"/>
  <c r="BL717" i="2" s="1"/>
  <c r="BM717" i="2" s="1"/>
  <c r="AN9" i="2"/>
  <c r="AT9" i="2" s="1"/>
  <c r="AL9" i="2"/>
  <c r="BH9" i="2" s="1"/>
  <c r="BI9" i="2" s="1"/>
  <c r="AW20" i="2"/>
  <c r="BC20" i="2" s="1"/>
  <c r="AU20" i="2"/>
  <c r="BL20" i="2" s="1"/>
  <c r="BM20" i="2" s="1"/>
  <c r="AC36" i="2"/>
  <c r="BD36" i="2" s="1"/>
  <c r="AE36" i="2"/>
  <c r="AN44" i="2"/>
  <c r="AL44" i="2"/>
  <c r="BH44" i="2" s="1"/>
  <c r="BI44" i="2" s="1"/>
  <c r="AW52" i="2"/>
  <c r="BC52" i="2" s="1"/>
  <c r="AU52" i="2"/>
  <c r="BL52" i="2" s="1"/>
  <c r="BM52" i="2" s="1"/>
  <c r="AE72" i="2"/>
  <c r="AC72" i="2"/>
  <c r="BD72" i="2" s="1"/>
  <c r="AN83" i="2"/>
  <c r="AT83" i="2" s="1"/>
  <c r="AL83" i="2"/>
  <c r="BH83" i="2" s="1"/>
  <c r="BI83" i="2" s="1"/>
  <c r="AW91" i="2"/>
  <c r="AU91" i="2"/>
  <c r="BL91" i="2" s="1"/>
  <c r="AE103" i="2"/>
  <c r="AC103" i="2"/>
  <c r="BD103" i="2" s="1"/>
  <c r="AW111" i="2"/>
  <c r="AU111" i="2"/>
  <c r="BL111" i="2" s="1"/>
  <c r="BM111" i="2" s="1"/>
  <c r="AC131" i="2"/>
  <c r="BD131" i="2" s="1"/>
  <c r="BE131" i="2" s="1"/>
  <c r="AE131" i="2"/>
  <c r="AK131" i="2" s="1"/>
  <c r="AN142" i="2"/>
  <c r="AT142" i="2" s="1"/>
  <c r="AL142" i="2"/>
  <c r="BH142" i="2" s="1"/>
  <c r="BI142" i="2" s="1"/>
  <c r="AW150" i="2"/>
  <c r="BC150" i="2" s="1"/>
  <c r="AU150" i="2"/>
  <c r="BL150" i="2" s="1"/>
  <c r="BM150" i="2" s="1"/>
  <c r="AC162" i="2"/>
  <c r="BD162" i="2" s="1"/>
  <c r="AE162" i="2"/>
  <c r="AN170" i="2"/>
  <c r="AT170" i="2" s="1"/>
  <c r="AL170" i="2"/>
  <c r="BH170" i="2" s="1"/>
  <c r="BI170" i="2" s="1"/>
  <c r="AW178" i="2"/>
  <c r="AU178" i="2"/>
  <c r="BL178" i="2" s="1"/>
  <c r="BM178" i="2" s="1"/>
  <c r="AC197" i="2"/>
  <c r="BD197" i="2" s="1"/>
  <c r="BE197" i="2" s="1"/>
  <c r="AE197" i="2"/>
  <c r="AN205" i="2"/>
  <c r="AT205" i="2" s="1"/>
  <c r="AL205" i="2"/>
  <c r="BH205" i="2" s="1"/>
  <c r="BI205" i="2" s="1"/>
  <c r="AW213" i="2"/>
  <c r="BC213" i="2" s="1"/>
  <c r="AU213" i="2"/>
  <c r="BL213" i="2" s="1"/>
  <c r="AW217" i="2"/>
  <c r="BC217" i="2" s="1"/>
  <c r="AU217" i="2"/>
  <c r="BL217" i="2" s="1"/>
  <c r="BO217" i="2" s="1"/>
  <c r="AC229" i="2"/>
  <c r="BD229" i="2" s="1"/>
  <c r="BE229" i="2" s="1"/>
  <c r="AE229" i="2"/>
  <c r="AN237" i="2"/>
  <c r="AT237" i="2" s="1"/>
  <c r="AL237" i="2"/>
  <c r="BH237" i="2" s="1"/>
  <c r="BI237" i="2" s="1"/>
  <c r="AW245" i="2"/>
  <c r="BC245" i="2" s="1"/>
  <c r="AU245" i="2"/>
  <c r="BL245" i="2" s="1"/>
  <c r="BM245" i="2" s="1"/>
  <c r="AN265" i="2"/>
  <c r="AT265" i="2" s="1"/>
  <c r="AL265" i="2"/>
  <c r="BH265" i="2" s="1"/>
  <c r="BI265" i="2" s="1"/>
  <c r="AC273" i="2"/>
  <c r="BD273" i="2" s="1"/>
  <c r="BE273" i="2" s="1"/>
  <c r="AE273" i="2"/>
  <c r="AW277" i="2"/>
  <c r="BC277" i="2" s="1"/>
  <c r="AU277" i="2"/>
  <c r="BL277" i="2" s="1"/>
  <c r="BM277" i="2" s="1"/>
  <c r="AC293" i="2"/>
  <c r="BD293" i="2" s="1"/>
  <c r="BE293" i="2" s="1"/>
  <c r="AE293" i="2"/>
  <c r="AK293" i="2" s="1"/>
  <c r="AC301" i="2"/>
  <c r="BD301" i="2" s="1"/>
  <c r="BE301" i="2" s="1"/>
  <c r="AE301" i="2"/>
  <c r="AW309" i="2"/>
  <c r="BC309" i="2" s="1"/>
  <c r="AU309" i="2"/>
  <c r="BL309" i="2" s="1"/>
  <c r="BM309" i="2" s="1"/>
  <c r="AC325" i="2"/>
  <c r="BD325" i="2" s="1"/>
  <c r="BG325" i="2" s="1"/>
  <c r="AE325" i="2"/>
  <c r="AL333" i="2"/>
  <c r="BH333" i="2" s="1"/>
  <c r="BI333" i="2" s="1"/>
  <c r="AN333" i="2"/>
  <c r="AT333" i="2" s="1"/>
  <c r="AW341" i="2"/>
  <c r="BC341" i="2" s="1"/>
  <c r="AU341" i="2"/>
  <c r="BL341" i="2" s="1"/>
  <c r="BM341" i="2" s="1"/>
  <c r="AC353" i="2"/>
  <c r="BD353" i="2" s="1"/>
  <c r="BE353" i="2" s="1"/>
  <c r="AE353" i="2"/>
  <c r="AK353" i="2" s="1"/>
  <c r="AL357" i="2"/>
  <c r="AN357" i="2"/>
  <c r="AT357" i="2" s="1"/>
  <c r="AE373" i="2"/>
  <c r="AC373" i="2"/>
  <c r="BD373" i="2" s="1"/>
  <c r="BE373" i="2" s="1"/>
  <c r="AL381" i="2"/>
  <c r="BH381" i="2" s="1"/>
  <c r="BI381" i="2" s="1"/>
  <c r="AN381" i="2"/>
  <c r="AT381" i="2" s="1"/>
  <c r="AW393" i="2"/>
  <c r="BC393" i="2" s="1"/>
  <c r="AU393" i="2"/>
  <c r="BL393" i="2" s="1"/>
  <c r="AC409" i="2"/>
  <c r="BD409" i="2" s="1"/>
  <c r="BE409" i="2" s="1"/>
  <c r="AE409" i="2"/>
  <c r="AL417" i="2"/>
  <c r="BH417" i="2" s="1"/>
  <c r="BI417" i="2" s="1"/>
  <c r="AN417" i="2"/>
  <c r="AT417" i="2" s="1"/>
  <c r="AW421" i="2"/>
  <c r="BC421" i="2" s="1"/>
  <c r="AU421" i="2"/>
  <c r="BL421" i="2" s="1"/>
  <c r="AC441" i="2"/>
  <c r="BD441" i="2" s="1"/>
  <c r="BE441" i="2" s="1"/>
  <c r="AE441" i="2"/>
  <c r="AK441" i="2" s="1"/>
  <c r="AW449" i="2"/>
  <c r="BC449" i="2" s="1"/>
  <c r="AU449" i="2"/>
  <c r="BL449" i="2" s="1"/>
  <c r="BM449" i="2" s="1"/>
  <c r="AU457" i="2"/>
  <c r="BL457" i="2" s="1"/>
  <c r="BM457" i="2" s="1"/>
  <c r="AW457" i="2"/>
  <c r="BC457" i="2" s="1"/>
  <c r="AE469" i="2"/>
  <c r="AC469" i="2"/>
  <c r="BD469" i="2" s="1"/>
  <c r="BE469" i="2" s="1"/>
  <c r="AL477" i="2"/>
  <c r="BH477" i="2" s="1"/>
  <c r="BI477" i="2" s="1"/>
  <c r="AN477" i="2"/>
  <c r="AT477" i="2" s="1"/>
  <c r="AL485" i="2"/>
  <c r="BH485" i="2" s="1"/>
  <c r="BI485" i="2" s="1"/>
  <c r="AN485" i="2"/>
  <c r="AW493" i="2"/>
  <c r="BC493" i="2" s="1"/>
  <c r="AU493" i="2"/>
  <c r="BL493" i="2" s="1"/>
  <c r="BM493" i="2" s="1"/>
  <c r="AE513" i="2"/>
  <c r="AK513" i="2" s="1"/>
  <c r="AC513" i="2"/>
  <c r="BD513" i="2" s="1"/>
  <c r="BE513" i="2" s="1"/>
  <c r="AU521" i="2"/>
  <c r="BL521" i="2" s="1"/>
  <c r="BM521" i="2" s="1"/>
  <c r="AW521" i="2"/>
  <c r="AN588" i="2"/>
  <c r="AT588" i="2" s="1"/>
  <c r="AL588" i="2"/>
  <c r="BH588" i="2" s="1"/>
  <c r="BI588" i="2" s="1"/>
  <c r="AW596" i="2"/>
  <c r="BC596" i="2" s="1"/>
  <c r="AU596" i="2"/>
  <c r="BL596" i="2" s="1"/>
  <c r="BM596" i="2" s="1"/>
  <c r="AE608" i="2"/>
  <c r="AK608" i="2" s="1"/>
  <c r="AC608" i="2"/>
  <c r="BD608" i="2" s="1"/>
  <c r="BE608" i="2" s="1"/>
  <c r="AW620" i="2"/>
  <c r="BC620" i="2" s="1"/>
  <c r="AU620" i="2"/>
  <c r="BL620" i="2" s="1"/>
  <c r="BM620" i="2" s="1"/>
  <c r="AE632" i="2"/>
  <c r="AK632" i="2" s="1"/>
  <c r="AC632" i="2"/>
  <c r="BD632" i="2" s="1"/>
  <c r="BE632" i="2" s="1"/>
  <c r="AN640" i="2"/>
  <c r="AT640" i="2" s="1"/>
  <c r="AL640" i="2"/>
  <c r="BH640" i="2" s="1"/>
  <c r="BI640" i="2" s="1"/>
  <c r="AE652" i="2"/>
  <c r="AC652" i="2"/>
  <c r="BD652" i="2" s="1"/>
  <c r="AN660" i="2"/>
  <c r="AT660" i="2" s="1"/>
  <c r="AL660" i="2"/>
  <c r="BH660" i="2" s="1"/>
  <c r="BI660" i="2" s="1"/>
  <c r="AW668" i="2"/>
  <c r="BC668" i="2" s="1"/>
  <c r="AU668" i="2"/>
  <c r="BL668" i="2" s="1"/>
  <c r="BM668" i="2" s="1"/>
  <c r="AC680" i="2"/>
  <c r="BD680" i="2" s="1"/>
  <c r="AE680" i="2"/>
  <c r="AE696" i="2"/>
  <c r="AK696" i="2" s="1"/>
  <c r="AC696" i="2"/>
  <c r="BD696" i="2" s="1"/>
  <c r="BE696" i="2" s="1"/>
  <c r="AN704" i="2"/>
  <c r="AL704" i="2"/>
  <c r="BH704" i="2" s="1"/>
  <c r="BI704" i="2" s="1"/>
  <c r="AN712" i="2"/>
  <c r="AT712" i="2" s="1"/>
  <c r="AL712" i="2"/>
  <c r="BH712" i="2" s="1"/>
  <c r="BI712" i="2" s="1"/>
  <c r="AW720" i="2"/>
  <c r="BC720" i="2" s="1"/>
  <c r="AU720" i="2"/>
  <c r="BL720" i="2" s="1"/>
  <c r="BM720" i="2" s="1"/>
  <c r="AW724" i="2"/>
  <c r="AU724" i="2"/>
  <c r="BL724" i="2" s="1"/>
  <c r="BM724" i="2" s="1"/>
  <c r="AE736" i="2"/>
  <c r="AK736" i="2" s="1"/>
  <c r="AC736" i="2"/>
  <c r="BD736" i="2" s="1"/>
  <c r="AE744" i="2"/>
  <c r="AC744" i="2"/>
  <c r="BD744" i="2" s="1"/>
  <c r="BE744" i="2" s="1"/>
  <c r="AC45" i="2"/>
  <c r="BD45" i="2" s="1"/>
  <c r="BE45" i="2" s="1"/>
  <c r="AE45" i="2"/>
  <c r="AK45" i="2" s="1"/>
  <c r="AW69" i="2"/>
  <c r="BC69" i="2" s="1"/>
  <c r="AU69" i="2"/>
  <c r="BL69" i="2" s="1"/>
  <c r="BM69" i="2" s="1"/>
  <c r="AN112" i="2"/>
  <c r="AL112" i="2"/>
  <c r="BH112" i="2" s="1"/>
  <c r="BI112" i="2" s="1"/>
  <c r="AC151" i="2"/>
  <c r="BD151" i="2" s="1"/>
  <c r="AE151" i="2"/>
  <c r="AN163" i="2"/>
  <c r="AT163" i="2" s="1"/>
  <c r="AL163" i="2"/>
  <c r="BH163" i="2" s="1"/>
  <c r="BI163" i="2" s="1"/>
  <c r="AC202" i="2"/>
  <c r="AE202" i="2"/>
  <c r="AK202" i="2" s="1"/>
  <c r="AW218" i="2"/>
  <c r="BC218" i="2" s="1"/>
  <c r="AU218" i="2"/>
  <c r="BL218" i="2" s="1"/>
  <c r="BM218" i="2" s="1"/>
  <c r="AN242" i="2"/>
  <c r="AT242" i="2" s="1"/>
  <c r="AL242" i="2"/>
  <c r="BH242" i="2" s="1"/>
  <c r="BI242" i="2" s="1"/>
  <c r="AC270" i="2"/>
  <c r="BD270" i="2" s="1"/>
  <c r="BE270" i="2" s="1"/>
  <c r="AE270" i="2"/>
  <c r="AW302" i="2"/>
  <c r="BC302" i="2" s="1"/>
  <c r="AU302" i="2"/>
  <c r="BL302" i="2" s="1"/>
  <c r="BM302" i="2" s="1"/>
  <c r="AN334" i="2"/>
  <c r="AL334" i="2"/>
  <c r="BH334" i="2" s="1"/>
  <c r="BI334" i="2" s="1"/>
  <c r="AW342" i="2"/>
  <c r="BC342" i="2" s="1"/>
  <c r="AU342" i="2"/>
  <c r="BL342" i="2" s="1"/>
  <c r="BM342" i="2" s="1"/>
  <c r="AN378" i="2"/>
  <c r="AT378" i="2" s="1"/>
  <c r="AL378" i="2"/>
  <c r="BH378" i="2" s="1"/>
  <c r="BI378" i="2" s="1"/>
  <c r="AN418" i="2"/>
  <c r="AT418" i="2" s="1"/>
  <c r="AL418" i="2"/>
  <c r="BH418" i="2" s="1"/>
  <c r="BI418" i="2" s="1"/>
  <c r="AC462" i="2"/>
  <c r="BD462" i="2" s="1"/>
  <c r="AE462" i="2"/>
  <c r="AN474" i="2"/>
  <c r="AT474" i="2" s="1"/>
  <c r="AL474" i="2"/>
  <c r="BH474" i="2" s="1"/>
  <c r="BI474" i="2" s="1"/>
  <c r="AW498" i="2"/>
  <c r="BC498" i="2" s="1"/>
  <c r="AU498" i="2"/>
  <c r="BL498" i="2" s="1"/>
  <c r="BM498" i="2" s="1"/>
  <c r="AW542" i="2"/>
  <c r="BC542" i="2" s="1"/>
  <c r="AU542" i="2"/>
  <c r="BL542" i="2" s="1"/>
  <c r="BM542" i="2" s="1"/>
  <c r="AN578" i="2"/>
  <c r="AT578" i="2" s="1"/>
  <c r="AL578" i="2"/>
  <c r="BH578" i="2" s="1"/>
  <c r="BI578" i="2" s="1"/>
  <c r="AU593" i="2"/>
  <c r="BL593" i="2" s="1"/>
  <c r="BM593" i="2" s="1"/>
  <c r="AW593" i="2"/>
  <c r="BC593" i="2" s="1"/>
  <c r="AL629" i="2"/>
  <c r="BH629" i="2" s="1"/>
  <c r="BI629" i="2" s="1"/>
  <c r="AN629" i="2"/>
  <c r="AE661" i="2"/>
  <c r="AK661" i="2" s="1"/>
  <c r="AC661" i="2"/>
  <c r="BD661" i="2" s="1"/>
  <c r="BE661" i="2" s="1"/>
  <c r="AE709" i="2"/>
  <c r="AK709" i="2" s="1"/>
  <c r="AC709" i="2"/>
  <c r="BD709" i="2" s="1"/>
  <c r="BE709" i="2" s="1"/>
  <c r="AB86" i="2"/>
  <c r="Y16" i="2"/>
  <c r="Y185" i="2"/>
  <c r="X185" i="2"/>
  <c r="AA308" i="2"/>
  <c r="AB372" i="2"/>
  <c r="Z484" i="2"/>
  <c r="X484" i="2"/>
  <c r="Z583" i="2"/>
  <c r="AA728" i="2"/>
  <c r="AA60" i="2"/>
  <c r="AA221" i="2"/>
  <c r="Y501" i="2"/>
  <c r="X501" i="2"/>
  <c r="Y728" i="2"/>
  <c r="Y429" i="2"/>
  <c r="AA244" i="2"/>
  <c r="Y276" i="2"/>
  <c r="Z28" i="2"/>
  <c r="Y95" i="2"/>
  <c r="AA154" i="2"/>
  <c r="AA253" i="2"/>
  <c r="AB317" i="2"/>
  <c r="AB397" i="2"/>
  <c r="X461" i="2"/>
  <c r="X624" i="2"/>
  <c r="X688" i="2"/>
  <c r="AN7" i="2"/>
  <c r="AT7" i="2" s="1"/>
  <c r="AL7" i="2"/>
  <c r="BH7" i="2" s="1"/>
  <c r="BI7" i="2" s="1"/>
  <c r="AW11" i="2"/>
  <c r="BC11" i="2" s="1"/>
  <c r="AU11" i="2"/>
  <c r="BL11" i="2" s="1"/>
  <c r="AN26" i="2"/>
  <c r="AL26" i="2"/>
  <c r="BH26" i="2" s="1"/>
  <c r="BI26" i="2" s="1"/>
  <c r="AC38" i="2"/>
  <c r="BD38" i="2" s="1"/>
  <c r="AE38" i="2"/>
  <c r="AN42" i="2"/>
  <c r="AT42" i="2" s="1"/>
  <c r="AL42" i="2"/>
  <c r="BH42" i="2" s="1"/>
  <c r="BI42" i="2" s="1"/>
  <c r="AC54" i="2"/>
  <c r="BD54" i="2" s="1"/>
  <c r="BE54" i="2" s="1"/>
  <c r="AE54" i="2"/>
  <c r="AK54" i="2" s="1"/>
  <c r="AW62" i="2"/>
  <c r="AU62" i="2"/>
  <c r="BL62" i="2" s="1"/>
  <c r="BM62" i="2" s="1"/>
  <c r="AN74" i="2"/>
  <c r="AL74" i="2"/>
  <c r="BH74" i="2" s="1"/>
  <c r="BI74" i="2" s="1"/>
  <c r="AC89" i="2"/>
  <c r="BD89" i="2" s="1"/>
  <c r="BE89" i="2" s="1"/>
  <c r="AE89" i="2"/>
  <c r="AK89" i="2" s="1"/>
  <c r="AW97" i="2"/>
  <c r="BC97" i="2" s="1"/>
  <c r="AU97" i="2"/>
  <c r="BL97" i="2" s="1"/>
  <c r="BM97" i="2" s="1"/>
  <c r="AC105" i="2"/>
  <c r="BD105" i="2" s="1"/>
  <c r="BE105" i="2" s="1"/>
  <c r="AE105" i="2"/>
  <c r="AW113" i="2"/>
  <c r="BC113" i="2" s="1"/>
  <c r="AU113" i="2"/>
  <c r="BL113" i="2" s="1"/>
  <c r="BM113" i="2" s="1"/>
  <c r="AN125" i="2"/>
  <c r="AT125" i="2" s="1"/>
  <c r="AL125" i="2"/>
  <c r="BH125" i="2" s="1"/>
  <c r="BI125" i="2" s="1"/>
  <c r="AE140" i="2"/>
  <c r="AK140" i="2" s="1"/>
  <c r="AC140" i="2"/>
  <c r="BD140" i="2" s="1"/>
  <c r="BE140" i="2" s="1"/>
  <c r="AW148" i="2"/>
  <c r="AU148" i="2"/>
  <c r="BL148" i="2" s="1"/>
  <c r="BM148" i="2" s="1"/>
  <c r="AN160" i="2"/>
  <c r="AL160" i="2"/>
  <c r="BH160" i="2" s="1"/>
  <c r="BI160" i="2" s="1"/>
  <c r="AC172" i="2"/>
  <c r="BD172" i="2" s="1"/>
  <c r="BE172" i="2" s="1"/>
  <c r="AE172" i="2"/>
  <c r="AK172" i="2" s="1"/>
  <c r="AW180" i="2"/>
  <c r="BC180" i="2" s="1"/>
  <c r="AU180" i="2"/>
  <c r="BL180" i="2" s="1"/>
  <c r="BM180" i="2" s="1"/>
  <c r="AN195" i="2"/>
  <c r="AT195" i="2" s="1"/>
  <c r="AL195" i="2"/>
  <c r="BH195" i="2" s="1"/>
  <c r="BI195" i="2" s="1"/>
  <c r="AW199" i="2"/>
  <c r="AU199" i="2"/>
  <c r="BL199" i="2" s="1"/>
  <c r="BM199" i="2" s="1"/>
  <c r="AN211" i="2"/>
  <c r="AL211" i="2"/>
  <c r="BH211" i="2" s="1"/>
  <c r="BI211" i="2" s="1"/>
  <c r="AE223" i="2"/>
  <c r="AK223" i="2" s="1"/>
  <c r="AC223" i="2"/>
  <c r="BD223" i="2" s="1"/>
  <c r="BE223" i="2" s="1"/>
  <c r="AW231" i="2"/>
  <c r="AU231" i="2"/>
  <c r="BL231" i="2" s="1"/>
  <c r="BM231" i="2" s="1"/>
  <c r="AN243" i="2"/>
  <c r="AL243" i="2"/>
  <c r="BH243" i="2" s="1"/>
  <c r="BI243" i="2" s="1"/>
  <c r="AE255" i="2"/>
  <c r="AK255" i="2" s="1"/>
  <c r="AC255" i="2"/>
  <c r="BD255" i="2" s="1"/>
  <c r="BE255" i="2" s="1"/>
  <c r="AW263" i="2"/>
  <c r="BC263" i="2" s="1"/>
  <c r="AU263" i="2"/>
  <c r="BL263" i="2" s="1"/>
  <c r="BM263" i="2" s="1"/>
  <c r="AE271" i="2"/>
  <c r="AK271" i="2" s="1"/>
  <c r="AC271" i="2"/>
  <c r="BD271" i="2" s="1"/>
  <c r="BE271" i="2" s="1"/>
  <c r="AW279" i="2"/>
  <c r="BC279" i="2" s="1"/>
  <c r="AU279" i="2"/>
  <c r="BL279" i="2" s="1"/>
  <c r="BM279" i="2" s="1"/>
  <c r="AW295" i="2"/>
  <c r="BC295" i="2" s="1"/>
  <c r="AU295" i="2"/>
  <c r="BL295" i="2" s="1"/>
  <c r="BM295" i="2" s="1"/>
  <c r="AE303" i="2"/>
  <c r="AC303" i="2"/>
  <c r="BD303" i="2" s="1"/>
  <c r="AW311" i="2"/>
  <c r="BC311" i="2" s="1"/>
  <c r="AU311" i="2"/>
  <c r="BL311" i="2" s="1"/>
  <c r="BM311" i="2" s="1"/>
  <c r="AL323" i="2"/>
  <c r="BH323" i="2" s="1"/>
  <c r="BI323" i="2" s="1"/>
  <c r="AN323" i="2"/>
  <c r="AT323" i="2" s="1"/>
  <c r="AE335" i="2"/>
  <c r="AC335" i="2"/>
  <c r="BD335" i="2" s="1"/>
  <c r="AW343" i="2"/>
  <c r="AU343" i="2"/>
  <c r="BL343" i="2" s="1"/>
  <c r="BM343" i="2" s="1"/>
  <c r="AL359" i="2"/>
  <c r="BH359" i="2" s="1"/>
  <c r="BI359" i="2" s="1"/>
  <c r="AN359" i="2"/>
  <c r="AE371" i="2"/>
  <c r="AC371" i="2"/>
  <c r="BD371" i="2" s="1"/>
  <c r="BE371" i="2" s="1"/>
  <c r="AW379" i="2"/>
  <c r="BC379" i="2" s="1"/>
  <c r="AU379" i="2"/>
  <c r="BL379" i="2" s="1"/>
  <c r="BM379" i="2" s="1"/>
  <c r="AL391" i="2"/>
  <c r="BH391" i="2" s="1"/>
  <c r="BI391" i="2" s="1"/>
  <c r="AN391" i="2"/>
  <c r="AT391" i="2" s="1"/>
  <c r="AE403" i="2"/>
  <c r="AK403" i="2" s="1"/>
  <c r="AC403" i="2"/>
  <c r="BD403" i="2" s="1"/>
  <c r="BE403" i="2" s="1"/>
  <c r="AW411" i="2"/>
  <c r="BC411" i="2" s="1"/>
  <c r="AU411" i="2"/>
  <c r="BL411" i="2" s="1"/>
  <c r="BM411" i="2" s="1"/>
  <c r="AL423" i="2"/>
  <c r="BH423" i="2" s="1"/>
  <c r="BI423" i="2" s="1"/>
  <c r="AN423" i="2"/>
  <c r="AE435" i="2"/>
  <c r="AK435" i="2" s="1"/>
  <c r="AC435" i="2"/>
  <c r="BD435" i="2" s="1"/>
  <c r="BE435" i="2" s="1"/>
  <c r="AW443" i="2"/>
  <c r="BC443" i="2" s="1"/>
  <c r="AU443" i="2"/>
  <c r="BL443" i="2" s="1"/>
  <c r="BM443" i="2" s="1"/>
  <c r="AE451" i="2"/>
  <c r="AK451" i="2" s="1"/>
  <c r="AC451" i="2"/>
  <c r="BD451" i="2" s="1"/>
  <c r="BE451" i="2" s="1"/>
  <c r="AW459" i="2"/>
  <c r="AU459" i="2"/>
  <c r="BL459" i="2" s="1"/>
  <c r="BM459" i="2" s="1"/>
  <c r="AN475" i="2"/>
  <c r="AL475" i="2"/>
  <c r="BH475" i="2" s="1"/>
  <c r="BI475" i="2" s="1"/>
  <c r="AE487" i="2"/>
  <c r="AK487" i="2" s="1"/>
  <c r="AC487" i="2"/>
  <c r="BD487" i="2" s="1"/>
  <c r="BE487" i="2" s="1"/>
  <c r="AW495" i="2"/>
  <c r="BC495" i="2" s="1"/>
  <c r="AU495" i="2"/>
  <c r="BL495" i="2" s="1"/>
  <c r="BM495" i="2" s="1"/>
  <c r="AE503" i="2"/>
  <c r="AK503" i="2" s="1"/>
  <c r="AC503" i="2"/>
  <c r="BD503" i="2" s="1"/>
  <c r="BG503" i="2" s="1"/>
  <c r="AW511" i="2"/>
  <c r="BC511" i="2" s="1"/>
  <c r="AU511" i="2"/>
  <c r="BL511" i="2" s="1"/>
  <c r="BM511" i="2" s="1"/>
  <c r="AN523" i="2"/>
  <c r="AL523" i="2"/>
  <c r="BH523" i="2" s="1"/>
  <c r="BI523" i="2" s="1"/>
  <c r="AN539" i="2"/>
  <c r="AL539" i="2"/>
  <c r="BH539" i="2" s="1"/>
  <c r="BI539" i="2" s="1"/>
  <c r="AE551" i="2"/>
  <c r="AK551" i="2" s="1"/>
  <c r="AC551" i="2"/>
  <c r="BD551" i="2" s="1"/>
  <c r="BE551" i="2" s="1"/>
  <c r="AW559" i="2"/>
  <c r="BC559" i="2" s="1"/>
  <c r="AU559" i="2"/>
  <c r="BL559" i="2" s="1"/>
  <c r="BM559" i="2" s="1"/>
  <c r="AN571" i="2"/>
  <c r="AL571" i="2"/>
  <c r="BH571" i="2" s="1"/>
  <c r="BI571" i="2" s="1"/>
  <c r="AE586" i="2"/>
  <c r="AC586" i="2"/>
  <c r="BD586" i="2" s="1"/>
  <c r="BE586" i="2" s="1"/>
  <c r="AW594" i="2"/>
  <c r="BC594" i="2" s="1"/>
  <c r="AU594" i="2"/>
  <c r="BL594" i="2" s="1"/>
  <c r="BM594" i="2" s="1"/>
  <c r="AE602" i="2"/>
  <c r="AK602" i="2" s="1"/>
  <c r="AC602" i="2"/>
  <c r="BD602" i="2" s="1"/>
  <c r="BE602" i="2" s="1"/>
  <c r="AW610" i="2"/>
  <c r="AU610" i="2"/>
  <c r="BL610" i="2" s="1"/>
  <c r="AL622" i="2"/>
  <c r="BH622" i="2" s="1"/>
  <c r="BI622" i="2" s="1"/>
  <c r="AN622" i="2"/>
  <c r="AT622" i="2" s="1"/>
  <c r="AE634" i="2"/>
  <c r="AK634" i="2" s="1"/>
  <c r="AC634" i="2"/>
  <c r="BD634" i="2" s="1"/>
  <c r="BE634" i="2" s="1"/>
  <c r="AW642" i="2"/>
  <c r="AU642" i="2"/>
  <c r="BL642" i="2" s="1"/>
  <c r="AN654" i="2"/>
  <c r="AT654" i="2" s="1"/>
  <c r="AL654" i="2"/>
  <c r="BH654" i="2" s="1"/>
  <c r="BI654" i="2" s="1"/>
  <c r="AC670" i="2"/>
  <c r="BD670" i="2" s="1"/>
  <c r="BE670" i="2" s="1"/>
  <c r="AE670" i="2"/>
  <c r="AK670" i="2" s="1"/>
  <c r="AN678" i="2"/>
  <c r="AT678" i="2" s="1"/>
  <c r="AL678" i="2"/>
  <c r="BH678" i="2" s="1"/>
  <c r="BI678" i="2" s="1"/>
  <c r="AW686" i="2"/>
  <c r="BC686" i="2" s="1"/>
  <c r="AU686" i="2"/>
  <c r="BL686" i="2" s="1"/>
  <c r="AN698" i="2"/>
  <c r="AL698" i="2"/>
  <c r="BH698" i="2" s="1"/>
  <c r="BI698" i="2" s="1"/>
  <c r="AN718" i="2"/>
  <c r="AT718" i="2" s="1"/>
  <c r="AL718" i="2"/>
  <c r="BH718" i="2" s="1"/>
  <c r="BI718" i="2" s="1"/>
  <c r="AW726" i="2"/>
  <c r="BC726" i="2" s="1"/>
  <c r="AU726" i="2"/>
  <c r="BL726" i="2" s="1"/>
  <c r="BM726" i="2" s="1"/>
  <c r="AE742" i="2"/>
  <c r="AC742" i="2"/>
  <c r="BD742" i="2" s="1"/>
  <c r="BE742" i="2" s="1"/>
  <c r="AW655" i="2"/>
  <c r="BC655" i="2" s="1"/>
  <c r="AU655" i="2"/>
  <c r="BL655" i="2" s="1"/>
  <c r="BM655" i="2" s="1"/>
  <c r="AE683" i="2"/>
  <c r="AK683" i="2" s="1"/>
  <c r="AC683" i="2"/>
  <c r="BD683" i="2" s="1"/>
  <c r="BE683" i="2" s="1"/>
  <c r="AN699" i="2"/>
  <c r="AL699" i="2"/>
  <c r="BH699" i="2" s="1"/>
  <c r="BI699" i="2" s="1"/>
  <c r="AW715" i="2"/>
  <c r="AU715" i="2"/>
  <c r="BL715" i="2" s="1"/>
  <c r="BM715" i="2" s="1"/>
  <c r="AN14" i="2"/>
  <c r="AT14" i="2" s="1"/>
  <c r="AL14" i="2"/>
  <c r="BH14" i="2" s="1"/>
  <c r="BI14" i="2" s="1"/>
  <c r="AC53" i="2"/>
  <c r="BD53" i="2" s="1"/>
  <c r="BE53" i="2" s="1"/>
  <c r="AE53" i="2"/>
  <c r="AK53" i="2" s="1"/>
  <c r="AW80" i="2"/>
  <c r="BC80" i="2" s="1"/>
  <c r="AU80" i="2"/>
  <c r="BL80" i="2" s="1"/>
  <c r="BM80" i="2" s="1"/>
  <c r="AE108" i="2"/>
  <c r="BD108" i="2"/>
  <c r="BE108" i="2" s="1"/>
  <c r="AW139" i="2"/>
  <c r="BC139" i="2" s="1"/>
  <c r="AU139" i="2"/>
  <c r="BL139" i="2" s="1"/>
  <c r="BM139" i="2" s="1"/>
  <c r="AN171" i="2"/>
  <c r="AL171" i="2"/>
  <c r="BH171" i="2" s="1"/>
  <c r="BI171" i="2" s="1"/>
  <c r="AC214" i="2"/>
  <c r="BD214" i="2" s="1"/>
  <c r="BE214" i="2" s="1"/>
  <c r="AE214" i="2"/>
  <c r="AU230" i="2"/>
  <c r="BL230" i="2" s="1"/>
  <c r="BM230" i="2" s="1"/>
  <c r="AW230" i="2"/>
  <c r="BC230" i="2" s="1"/>
  <c r="AN254" i="2"/>
  <c r="AT254" i="2" s="1"/>
  <c r="AL254" i="2"/>
  <c r="BH254" i="2" s="1"/>
  <c r="BI254" i="2" s="1"/>
  <c r="AW274" i="2"/>
  <c r="AU274" i="2"/>
  <c r="BL274" i="2" s="1"/>
  <c r="BM274" i="2" s="1"/>
  <c r="AN310" i="2"/>
  <c r="AT310" i="2" s="1"/>
  <c r="AL310" i="2"/>
  <c r="BH310" i="2" s="1"/>
  <c r="BI310" i="2" s="1"/>
  <c r="AC350" i="2"/>
  <c r="BD350" i="2" s="1"/>
  <c r="BE350" i="2" s="1"/>
  <c r="AE350" i="2"/>
  <c r="AK350" i="2" s="1"/>
  <c r="AW370" i="2"/>
  <c r="AU370" i="2"/>
  <c r="BL370" i="2" s="1"/>
  <c r="AN402" i="2"/>
  <c r="AT402" i="2" s="1"/>
  <c r="AL402" i="2"/>
  <c r="BH402" i="2" s="1"/>
  <c r="BI402" i="2" s="1"/>
  <c r="AC434" i="2"/>
  <c r="BD434" i="2" s="1"/>
  <c r="AE434" i="2"/>
  <c r="AW458" i="2"/>
  <c r="BC458" i="2" s="1"/>
  <c r="AU458" i="2"/>
  <c r="BL458" i="2" s="1"/>
  <c r="BM458" i="2" s="1"/>
  <c r="AU470" i="2"/>
  <c r="BL470" i="2" s="1"/>
  <c r="BM470" i="2" s="1"/>
  <c r="AW470" i="2"/>
  <c r="AW494" i="2"/>
  <c r="BC494" i="2" s="1"/>
  <c r="AU494" i="2"/>
  <c r="BL494" i="2" s="1"/>
  <c r="BN494" i="2" s="1"/>
  <c r="AN534" i="2"/>
  <c r="AT534" i="2" s="1"/>
  <c r="AL534" i="2"/>
  <c r="BH534" i="2" s="1"/>
  <c r="BI534" i="2" s="1"/>
  <c r="AE570" i="2"/>
  <c r="AK570" i="2" s="1"/>
  <c r="AC570" i="2"/>
  <c r="BD570" i="2" s="1"/>
  <c r="BE570" i="2" s="1"/>
  <c r="AE617" i="2"/>
  <c r="AK617" i="2" s="1"/>
  <c r="AC617" i="2"/>
  <c r="BD617" i="2" s="1"/>
  <c r="BE617" i="2" s="1"/>
  <c r="AW637" i="2"/>
  <c r="BC637" i="2" s="1"/>
  <c r="AU637" i="2"/>
  <c r="BL637" i="2" s="1"/>
  <c r="BM637" i="2" s="1"/>
  <c r="AL677" i="2"/>
  <c r="BH677" i="2" s="1"/>
  <c r="BI677" i="2" s="1"/>
  <c r="AN677" i="2"/>
  <c r="AE713" i="2"/>
  <c r="AC713" i="2"/>
  <c r="BD713" i="2" s="1"/>
  <c r="BE713" i="2" s="1"/>
  <c r="AW737" i="2"/>
  <c r="BC737" i="2" s="1"/>
  <c r="AU737" i="2"/>
  <c r="BL737" i="2" s="1"/>
  <c r="BM737" i="2" s="1"/>
  <c r="AC23" i="2"/>
  <c r="BD23" i="2" s="1"/>
  <c r="BE23" i="2" s="1"/>
  <c r="AE23" i="2"/>
  <c r="AK23" i="2" s="1"/>
  <c r="AN31" i="2"/>
  <c r="AL31" i="2"/>
  <c r="BH31" i="2" s="1"/>
  <c r="BI31" i="2" s="1"/>
  <c r="AW39" i="2"/>
  <c r="BC39" i="2" s="1"/>
  <c r="AU39" i="2"/>
  <c r="BL39" i="2" s="1"/>
  <c r="BM39" i="2" s="1"/>
  <c r="AE51" i="2"/>
  <c r="AK51" i="2" s="1"/>
  <c r="AC51" i="2"/>
  <c r="BD51" i="2" s="1"/>
  <c r="BE51" i="2" s="1"/>
  <c r="AN59" i="2"/>
  <c r="AL59" i="2"/>
  <c r="BH59" i="2" s="1"/>
  <c r="BI59" i="2" s="1"/>
  <c r="AW67" i="2"/>
  <c r="BC67" i="2" s="1"/>
  <c r="AU67" i="2"/>
  <c r="BL67" i="2" s="1"/>
  <c r="AC86" i="2"/>
  <c r="BD86" i="2" s="1"/>
  <c r="BE86" i="2" s="1"/>
  <c r="AE86" i="2"/>
  <c r="AK86" i="2" s="1"/>
  <c r="AN94" i="2"/>
  <c r="AL94" i="2"/>
  <c r="BH94" i="2" s="1"/>
  <c r="BI94" i="2" s="1"/>
  <c r="AW102" i="2"/>
  <c r="AU102" i="2"/>
  <c r="BL102" i="2" s="1"/>
  <c r="BM102" i="2" s="1"/>
  <c r="AC122" i="2"/>
  <c r="BD122" i="2" s="1"/>
  <c r="BE122" i="2" s="1"/>
  <c r="AE122" i="2"/>
  <c r="AN130" i="2"/>
  <c r="AL130" i="2"/>
  <c r="BH130" i="2" s="1"/>
  <c r="BI130" i="2" s="1"/>
  <c r="AW141" i="2"/>
  <c r="BC141" i="2" s="1"/>
  <c r="AU141" i="2"/>
  <c r="BL141" i="2" s="1"/>
  <c r="BM141" i="2" s="1"/>
  <c r="AC153" i="2"/>
  <c r="BD153" i="2" s="1"/>
  <c r="AE153" i="2"/>
  <c r="AK153" i="2" s="1"/>
  <c r="AN161" i="2"/>
  <c r="AT161" i="2" s="1"/>
  <c r="AL161" i="2"/>
  <c r="BH161" i="2" s="1"/>
  <c r="BI161" i="2" s="1"/>
  <c r="AW169" i="2"/>
  <c r="AU169" i="2"/>
  <c r="BL169" i="2" s="1"/>
  <c r="BO169" i="2" s="1"/>
  <c r="AC189" i="2"/>
  <c r="BD189" i="2" s="1"/>
  <c r="BE189" i="2" s="1"/>
  <c r="AE189" i="2"/>
  <c r="AL200" i="2"/>
  <c r="BH200" i="2" s="1"/>
  <c r="BI200" i="2" s="1"/>
  <c r="AN200" i="2"/>
  <c r="AC212" i="2"/>
  <c r="BD212" i="2" s="1"/>
  <c r="BE212" i="2" s="1"/>
  <c r="AE212" i="2"/>
  <c r="AK212" i="2" s="1"/>
  <c r="AN220" i="2"/>
  <c r="AT220" i="2" s="1"/>
  <c r="AL220" i="2"/>
  <c r="BH220" i="2" s="1"/>
  <c r="BI220" i="2" s="1"/>
  <c r="AW232" i="2"/>
  <c r="BC232" i="2" s="1"/>
  <c r="AU232" i="2"/>
  <c r="BL232" i="2" s="1"/>
  <c r="AC244" i="2"/>
  <c r="BD244" i="2" s="1"/>
  <c r="BE244" i="2" s="1"/>
  <c r="AE244" i="2"/>
  <c r="AN252" i="2"/>
  <c r="AL252" i="2"/>
  <c r="BH252" i="2" s="1"/>
  <c r="BI252" i="2" s="1"/>
  <c r="AW264" i="2"/>
  <c r="AU264" i="2"/>
  <c r="BL264" i="2" s="1"/>
  <c r="AC280" i="2"/>
  <c r="BD280" i="2" s="1"/>
  <c r="BE280" i="2" s="1"/>
  <c r="AE280" i="2"/>
  <c r="AN288" i="2"/>
  <c r="AT288" i="2" s="1"/>
  <c r="AL288" i="2"/>
  <c r="BH288" i="2" s="1"/>
  <c r="BI288" i="2" s="1"/>
  <c r="AW296" i="2"/>
  <c r="BC296" i="2" s="1"/>
  <c r="AU296" i="2"/>
  <c r="BL296" i="2" s="1"/>
  <c r="BM296" i="2" s="1"/>
  <c r="AE308" i="2"/>
  <c r="AC308" i="2"/>
  <c r="BD308" i="2" s="1"/>
  <c r="BE308" i="2" s="1"/>
  <c r="AN316" i="2"/>
  <c r="AL316" i="2"/>
  <c r="BH316" i="2" s="1"/>
  <c r="BI316" i="2" s="1"/>
  <c r="AW324" i="2"/>
  <c r="BC324" i="2" s="1"/>
  <c r="AU324" i="2"/>
  <c r="BL324" i="2" s="1"/>
  <c r="AE340" i="2"/>
  <c r="AC340" i="2"/>
  <c r="BD340" i="2" s="1"/>
  <c r="BE340" i="2" s="1"/>
  <c r="AN348" i="2"/>
  <c r="AL348" i="2"/>
  <c r="BH348" i="2" s="1"/>
  <c r="BI348" i="2" s="1"/>
  <c r="AW356" i="2"/>
  <c r="AU356" i="2"/>
  <c r="BL356" i="2" s="1"/>
  <c r="BM356" i="2" s="1"/>
  <c r="AC376" i="2"/>
  <c r="BD376" i="2" s="1"/>
  <c r="BE376" i="2" s="1"/>
  <c r="AE376" i="2"/>
  <c r="AK376" i="2" s="1"/>
  <c r="AN384" i="2"/>
  <c r="AL384" i="2"/>
  <c r="BH384" i="2" s="1"/>
  <c r="BI384" i="2" s="1"/>
  <c r="AC396" i="2"/>
  <c r="BD396" i="2" s="1"/>
  <c r="BE396" i="2" s="1"/>
  <c r="AE396" i="2"/>
  <c r="AK396" i="2" s="1"/>
  <c r="AN404" i="2"/>
  <c r="AL404" i="2"/>
  <c r="BH404" i="2" s="1"/>
  <c r="BI404" i="2" s="1"/>
  <c r="AW412" i="2"/>
  <c r="AU412" i="2"/>
  <c r="BL412" i="2" s="1"/>
  <c r="BM412" i="2" s="1"/>
  <c r="AE432" i="2"/>
  <c r="AK432" i="2" s="1"/>
  <c r="AC432" i="2"/>
  <c r="BD432" i="2" s="1"/>
  <c r="BE432" i="2" s="1"/>
  <c r="AN440" i="2"/>
  <c r="AL440" i="2"/>
  <c r="BH440" i="2" s="1"/>
  <c r="BI440" i="2" s="1"/>
  <c r="AC452" i="2"/>
  <c r="BD452" i="2" s="1"/>
  <c r="BE452" i="2" s="1"/>
  <c r="AE452" i="2"/>
  <c r="AK452" i="2" s="1"/>
  <c r="AN460" i="2"/>
  <c r="AT460" i="2" s="1"/>
  <c r="AL460" i="2"/>
  <c r="BH460" i="2" s="1"/>
  <c r="BI460" i="2" s="1"/>
  <c r="AW468" i="2"/>
  <c r="AU468" i="2"/>
  <c r="BL468" i="2" s="1"/>
  <c r="AE488" i="2"/>
  <c r="AC488" i="2"/>
  <c r="BD488" i="2" s="1"/>
  <c r="BE488" i="2" s="1"/>
  <c r="AW496" i="2"/>
  <c r="BC496" i="2" s="1"/>
  <c r="AU496" i="2"/>
  <c r="BL496" i="2" s="1"/>
  <c r="BM496" i="2" s="1"/>
  <c r="AE516" i="2"/>
  <c r="AK516" i="2" s="1"/>
  <c r="AC516" i="2"/>
  <c r="BD516" i="2" s="1"/>
  <c r="BE516" i="2" s="1"/>
  <c r="AN524" i="2"/>
  <c r="AT524" i="2" s="1"/>
  <c r="AL524" i="2"/>
  <c r="BH524" i="2" s="1"/>
  <c r="BI524" i="2" s="1"/>
  <c r="AW532" i="2"/>
  <c r="AU532" i="2"/>
  <c r="BL532" i="2" s="1"/>
  <c r="AB549" i="2"/>
  <c r="Y86" i="2"/>
  <c r="Y118" i="2"/>
  <c r="AA340" i="2"/>
  <c r="AA372" i="2"/>
  <c r="AA452" i="2"/>
  <c r="Y484" i="2"/>
  <c r="AB500" i="2"/>
  <c r="X500" i="2"/>
  <c r="X516" i="2"/>
  <c r="Y583" i="2"/>
  <c r="Y119" i="2"/>
  <c r="X186" i="2"/>
  <c r="AB501" i="2"/>
  <c r="AB525" i="2"/>
  <c r="Z43" i="2"/>
  <c r="AA145" i="2"/>
  <c r="Z177" i="2"/>
  <c r="X300" i="2"/>
  <c r="Y364" i="2"/>
  <c r="X364" i="2"/>
  <c r="Y428" i="2"/>
  <c r="X476" i="2"/>
  <c r="Y154" i="2"/>
  <c r="Z154" i="2"/>
  <c r="Z253" i="2"/>
  <c r="Z285" i="2"/>
  <c r="AA365" i="2"/>
  <c r="X445" i="2"/>
  <c r="X549" i="2"/>
  <c r="AW7" i="2"/>
  <c r="AU7" i="2"/>
  <c r="BL7" i="2" s="1"/>
  <c r="AN22" i="2"/>
  <c r="AL22" i="2"/>
  <c r="BH22" i="2" s="1"/>
  <c r="BI22" i="2" s="1"/>
  <c r="AC34" i="2"/>
  <c r="BD34" i="2" s="1"/>
  <c r="BE34" i="2" s="1"/>
  <c r="AE34" i="2"/>
  <c r="AK34" i="2" s="1"/>
  <c r="AW42" i="2"/>
  <c r="AU42" i="2"/>
  <c r="BL42" i="2" s="1"/>
  <c r="BM42" i="2" s="1"/>
  <c r="AN54" i="2"/>
  <c r="AL54" i="2"/>
  <c r="BH54" i="2" s="1"/>
  <c r="BI54" i="2" s="1"/>
  <c r="AC66" i="2"/>
  <c r="BD66" i="2" s="1"/>
  <c r="BE66" i="2" s="1"/>
  <c r="AE66" i="2"/>
  <c r="AK66" i="2" s="1"/>
  <c r="AW74" i="2"/>
  <c r="BC74" i="2" s="1"/>
  <c r="AU74" i="2"/>
  <c r="BL74" i="2" s="1"/>
  <c r="BM74" i="2" s="1"/>
  <c r="AN89" i="2"/>
  <c r="AL89" i="2"/>
  <c r="BH89" i="2" s="1"/>
  <c r="BI89" i="2" s="1"/>
  <c r="AC101" i="2"/>
  <c r="BD101" i="2" s="1"/>
  <c r="AE101" i="2"/>
  <c r="AN105" i="2"/>
  <c r="AT105" i="2" s="1"/>
  <c r="AL105" i="2"/>
  <c r="BH105" i="2" s="1"/>
  <c r="BI105" i="2" s="1"/>
  <c r="AC117" i="2"/>
  <c r="BD117" i="2" s="1"/>
  <c r="BE117" i="2" s="1"/>
  <c r="AE117" i="2"/>
  <c r="AW125" i="2"/>
  <c r="AU125" i="2"/>
  <c r="BL125" i="2" s="1"/>
  <c r="AN140" i="2"/>
  <c r="AL140" i="2"/>
  <c r="BH140" i="2" s="1"/>
  <c r="BI140" i="2" s="1"/>
  <c r="AE152" i="2"/>
  <c r="AK152" i="2" s="1"/>
  <c r="AC152" i="2"/>
  <c r="BD152" i="2" s="1"/>
  <c r="BE152" i="2" s="1"/>
  <c r="AW160" i="2"/>
  <c r="AU160" i="2"/>
  <c r="BL160" i="2" s="1"/>
  <c r="BM160" i="2" s="1"/>
  <c r="AW176" i="2"/>
  <c r="BC176" i="2" s="1"/>
  <c r="AU176" i="2"/>
  <c r="BL176" i="2" s="1"/>
  <c r="BM176" i="2" s="1"/>
  <c r="AE184" i="2"/>
  <c r="AK184" i="2" s="1"/>
  <c r="AC184" i="2"/>
  <c r="BD184" i="2" s="1"/>
  <c r="BE184" i="2" s="1"/>
  <c r="AC203" i="2"/>
  <c r="BD203" i="2" s="1"/>
  <c r="BE203" i="2" s="1"/>
  <c r="AE203" i="2"/>
  <c r="AK203" i="2" s="1"/>
  <c r="AW211" i="2"/>
  <c r="BL211" i="2"/>
  <c r="BM211" i="2" s="1"/>
  <c r="AN223" i="2"/>
  <c r="AL223" i="2"/>
  <c r="BH223" i="2" s="1"/>
  <c r="BI223" i="2" s="1"/>
  <c r="AL239" i="2"/>
  <c r="BH239" i="2" s="1"/>
  <c r="BI239" i="2" s="1"/>
  <c r="AN239" i="2"/>
  <c r="AW243" i="2"/>
  <c r="AU243" i="2"/>
  <c r="BL243" i="2" s="1"/>
  <c r="BM243" i="2" s="1"/>
  <c r="AN255" i="2"/>
  <c r="AT255" i="2" s="1"/>
  <c r="AL255" i="2"/>
  <c r="BH255" i="2" s="1"/>
  <c r="BI255" i="2" s="1"/>
  <c r="AL271" i="2"/>
  <c r="BH271" i="2" s="1"/>
  <c r="BI271" i="2" s="1"/>
  <c r="AN271" i="2"/>
  <c r="AE283" i="2"/>
  <c r="AK283" i="2" s="1"/>
  <c r="AC283" i="2"/>
  <c r="BD283" i="2" s="1"/>
  <c r="BE283" i="2" s="1"/>
  <c r="AW291" i="2"/>
  <c r="BC291" i="2" s="1"/>
  <c r="AU291" i="2"/>
  <c r="BL291" i="2" s="1"/>
  <c r="BM291" i="2" s="1"/>
  <c r="AN303" i="2"/>
  <c r="AL303" i="2"/>
  <c r="BH303" i="2" s="1"/>
  <c r="BI303" i="2" s="1"/>
  <c r="AE315" i="2"/>
  <c r="AC315" i="2"/>
  <c r="BD315" i="2" s="1"/>
  <c r="AW323" i="2"/>
  <c r="AU323" i="2"/>
  <c r="BL323" i="2" s="1"/>
  <c r="BM323" i="2" s="1"/>
  <c r="AW339" i="2"/>
  <c r="AU339" i="2"/>
  <c r="BL339" i="2" s="1"/>
  <c r="BM339" i="2" s="1"/>
  <c r="AC351" i="2"/>
  <c r="BD351" i="2" s="1"/>
  <c r="BE351" i="2" s="1"/>
  <c r="AE351" i="2"/>
  <c r="AK351" i="2" s="1"/>
  <c r="AW359" i="2"/>
  <c r="AU359" i="2"/>
  <c r="BL359" i="2" s="1"/>
  <c r="BM359" i="2" s="1"/>
  <c r="AL371" i="2"/>
  <c r="BH371" i="2" s="1"/>
  <c r="BI371" i="2" s="1"/>
  <c r="AN371" i="2"/>
  <c r="AC383" i="2"/>
  <c r="BD383" i="2" s="1"/>
  <c r="BE383" i="2" s="1"/>
  <c r="AE383" i="2"/>
  <c r="AE399" i="2"/>
  <c r="AK399" i="2" s="1"/>
  <c r="AC399" i="2"/>
  <c r="BD399" i="2" s="1"/>
  <c r="BE399" i="2" s="1"/>
  <c r="AW407" i="2"/>
  <c r="AU407" i="2"/>
  <c r="BL407" i="2" s="1"/>
  <c r="BM407" i="2" s="1"/>
  <c r="AL419" i="2"/>
  <c r="BH419" i="2" s="1"/>
  <c r="BI419" i="2" s="1"/>
  <c r="AN419" i="2"/>
  <c r="AT419" i="2" s="1"/>
  <c r="AE431" i="2"/>
  <c r="AC431" i="2"/>
  <c r="BD431" i="2" s="1"/>
  <c r="BE431" i="2" s="1"/>
  <c r="AW439" i="2"/>
  <c r="BC439" i="2" s="1"/>
  <c r="AU439" i="2"/>
  <c r="BL439" i="2" s="1"/>
  <c r="BM439" i="2" s="1"/>
  <c r="AN451" i="2"/>
  <c r="AL451" i="2"/>
  <c r="BH451" i="2" s="1"/>
  <c r="BI451" i="2" s="1"/>
  <c r="AE463" i="2"/>
  <c r="AK463" i="2" s="1"/>
  <c r="AC463" i="2"/>
  <c r="BD463" i="2" s="1"/>
  <c r="BE463" i="2" s="1"/>
  <c r="AN471" i="2"/>
  <c r="AL471" i="2"/>
  <c r="BH471" i="2" s="1"/>
  <c r="BI471" i="2" s="1"/>
  <c r="AE483" i="2"/>
  <c r="AK483" i="2" s="1"/>
  <c r="AC483" i="2"/>
  <c r="BD483" i="2" s="1"/>
  <c r="BE483" i="2" s="1"/>
  <c r="AW491" i="2"/>
  <c r="BC491" i="2" s="1"/>
  <c r="AU491" i="2"/>
  <c r="BL491" i="2" s="1"/>
  <c r="BM491" i="2" s="1"/>
  <c r="AN503" i="2"/>
  <c r="AL503" i="2"/>
  <c r="BH503" i="2" s="1"/>
  <c r="BI503" i="2" s="1"/>
  <c r="AE515" i="2"/>
  <c r="AK515" i="2" s="1"/>
  <c r="AC515" i="2"/>
  <c r="BD515" i="2" s="1"/>
  <c r="BE515" i="2" s="1"/>
  <c r="AW523" i="2"/>
  <c r="BC523" i="2" s="1"/>
  <c r="AU523" i="2"/>
  <c r="BL523" i="2" s="1"/>
  <c r="BM523" i="2" s="1"/>
  <c r="AN535" i="2"/>
  <c r="AL535" i="2"/>
  <c r="BH535" i="2" s="1"/>
  <c r="BI535" i="2" s="1"/>
  <c r="AE547" i="2"/>
  <c r="AK547" i="2" s="1"/>
  <c r="AC547" i="2"/>
  <c r="BD547" i="2" s="1"/>
  <c r="BE547" i="2" s="1"/>
  <c r="AW555" i="2"/>
  <c r="AU555" i="2"/>
  <c r="BL555" i="2" s="1"/>
  <c r="BM555" i="2" s="1"/>
  <c r="AN567" i="2"/>
  <c r="AL567" i="2"/>
  <c r="BH567" i="2" s="1"/>
  <c r="BI567" i="2" s="1"/>
  <c r="AC582" i="2"/>
  <c r="BD582" i="2" s="1"/>
  <c r="BE582" i="2" s="1"/>
  <c r="AE582" i="2"/>
  <c r="AK582" i="2" s="1"/>
  <c r="AW590" i="2"/>
  <c r="BC590" i="2" s="1"/>
  <c r="AU590" i="2"/>
  <c r="BL590" i="2" s="1"/>
  <c r="BM590" i="2" s="1"/>
  <c r="AN602" i="2"/>
  <c r="AT602" i="2" s="1"/>
  <c r="AL602" i="2"/>
  <c r="BH602" i="2" s="1"/>
  <c r="BI602" i="2" s="1"/>
  <c r="AC614" i="2"/>
  <c r="BD614" i="2" s="1"/>
  <c r="AE614" i="2"/>
  <c r="AW622" i="2"/>
  <c r="AU622" i="2"/>
  <c r="BL622" i="2" s="1"/>
  <c r="BM622" i="2" s="1"/>
  <c r="AN634" i="2"/>
  <c r="AL634" i="2"/>
  <c r="BH634" i="2" s="1"/>
  <c r="BI634" i="2" s="1"/>
  <c r="AC646" i="2"/>
  <c r="BD646" i="2" s="1"/>
  <c r="AE646" i="2"/>
  <c r="AW654" i="2"/>
  <c r="AU654" i="2"/>
  <c r="BL654" i="2" s="1"/>
  <c r="AE666" i="2"/>
  <c r="AK666" i="2" s="1"/>
  <c r="AC666" i="2"/>
  <c r="BD666" i="2" s="1"/>
  <c r="BE666" i="2" s="1"/>
  <c r="AN674" i="2"/>
  <c r="AL674" i="2"/>
  <c r="BH674" i="2" s="1"/>
  <c r="BI674" i="2" s="1"/>
  <c r="AW682" i="2"/>
  <c r="BC682" i="2" s="1"/>
  <c r="AU682" i="2"/>
  <c r="BL682" i="2" s="1"/>
  <c r="BM682" i="2" s="1"/>
  <c r="AE690" i="2"/>
  <c r="AK690" i="2" s="1"/>
  <c r="AC690" i="2"/>
  <c r="BD690" i="2" s="1"/>
  <c r="BE690" i="2" s="1"/>
  <c r="AN694" i="2"/>
  <c r="AT694" i="2" s="1"/>
  <c r="AL694" i="2"/>
  <c r="BH694" i="2" s="1"/>
  <c r="BI694" i="2" s="1"/>
  <c r="AW698" i="2"/>
  <c r="BC698" i="2" s="1"/>
  <c r="AU698" i="2"/>
  <c r="BL698" i="2" s="1"/>
  <c r="BM698" i="2" s="1"/>
  <c r="AE706" i="2"/>
  <c r="AK706" i="2" s="1"/>
  <c r="AC706" i="2"/>
  <c r="BD706" i="2" s="1"/>
  <c r="BE706" i="2" s="1"/>
  <c r="AN710" i="2"/>
  <c r="AT710" i="2" s="1"/>
  <c r="AL710" i="2"/>
  <c r="BH710" i="2" s="1"/>
  <c r="BI710" i="2" s="1"/>
  <c r="AN714" i="2"/>
  <c r="AT714" i="2" s="1"/>
  <c r="AL714" i="2"/>
  <c r="BH714" i="2" s="1"/>
  <c r="BI714" i="2" s="1"/>
  <c r="AW718" i="2"/>
  <c r="AU718" i="2"/>
  <c r="BL718" i="2" s="1"/>
  <c r="BO718" i="2" s="1"/>
  <c r="AU722" i="2"/>
  <c r="BL722" i="2" s="1"/>
  <c r="BM722" i="2" s="1"/>
  <c r="AW722" i="2"/>
  <c r="AE734" i="2"/>
  <c r="AK734" i="2" s="1"/>
  <c r="AC734" i="2"/>
  <c r="BD734" i="2" s="1"/>
  <c r="BE734" i="2" s="1"/>
  <c r="AN742" i="2"/>
  <c r="AT742" i="2" s="1"/>
  <c r="AL742" i="2"/>
  <c r="BH742" i="2" s="1"/>
  <c r="BI742" i="2" s="1"/>
  <c r="AW746" i="2"/>
  <c r="BC746" i="2" s="1"/>
  <c r="AU746" i="2"/>
  <c r="BL746" i="2" s="1"/>
  <c r="AE675" i="2"/>
  <c r="AK675" i="2" s="1"/>
  <c r="AC675" i="2"/>
  <c r="BD675" i="2" s="1"/>
  <c r="BE675" i="2" s="1"/>
  <c r="AN683" i="2"/>
  <c r="AT683" i="2" s="1"/>
  <c r="AL683" i="2"/>
  <c r="BH683" i="2" s="1"/>
  <c r="BI683" i="2" s="1"/>
  <c r="AW691" i="2"/>
  <c r="AU691" i="2"/>
  <c r="BL691" i="2" s="1"/>
  <c r="BM691" i="2" s="1"/>
  <c r="AW699" i="2"/>
  <c r="BC699" i="2" s="1"/>
  <c r="AU699" i="2"/>
  <c r="BL699" i="2" s="1"/>
  <c r="BM699" i="2" s="1"/>
  <c r="AE723" i="2"/>
  <c r="AK723" i="2" s="1"/>
  <c r="AC723" i="2"/>
  <c r="BD723" i="2" s="1"/>
  <c r="BE723" i="2" s="1"/>
  <c r="AE731" i="2"/>
  <c r="AC731" i="2"/>
  <c r="BD731" i="2" s="1"/>
  <c r="BE731" i="2" s="1"/>
  <c r="AN739" i="2"/>
  <c r="AT739" i="2" s="1"/>
  <c r="AL739" i="2"/>
  <c r="BH739" i="2" s="1"/>
  <c r="BI739" i="2" s="1"/>
  <c r="AW14" i="2"/>
  <c r="AU14" i="2"/>
  <c r="BL14" i="2" s="1"/>
  <c r="BM14" i="2" s="1"/>
  <c r="AC41" i="2"/>
  <c r="BD41" i="2" s="1"/>
  <c r="BE41" i="2" s="1"/>
  <c r="AE41" i="2"/>
  <c r="AN53" i="2"/>
  <c r="AT53" i="2" s="1"/>
  <c r="AL53" i="2"/>
  <c r="BH53" i="2" s="1"/>
  <c r="BI53" i="2" s="1"/>
  <c r="AW65" i="2"/>
  <c r="BC65" i="2" s="1"/>
  <c r="AU65" i="2"/>
  <c r="BL65" i="2" s="1"/>
  <c r="BM65" i="2" s="1"/>
  <c r="AE84" i="2"/>
  <c r="AC84" i="2"/>
  <c r="BD84" i="2" s="1"/>
  <c r="BE84" i="2" s="1"/>
  <c r="AN96" i="2"/>
  <c r="AT96" i="2" s="1"/>
  <c r="AL96" i="2"/>
  <c r="BH96" i="2" s="1"/>
  <c r="BI96" i="2" s="1"/>
  <c r="AN108" i="2"/>
  <c r="AL108" i="2"/>
  <c r="BH108" i="2" s="1"/>
  <c r="BI108" i="2" s="1"/>
  <c r="AW120" i="2"/>
  <c r="AU120" i="2"/>
  <c r="BL120" i="2" s="1"/>
  <c r="BM120" i="2" s="1"/>
  <c r="AC147" i="2"/>
  <c r="BD147" i="2" s="1"/>
  <c r="BE147" i="2" s="1"/>
  <c r="AE147" i="2"/>
  <c r="AK147" i="2" s="1"/>
  <c r="AN159" i="2"/>
  <c r="AL159" i="2"/>
  <c r="BH159" i="2" s="1"/>
  <c r="BI159" i="2" s="1"/>
  <c r="AW171" i="2"/>
  <c r="BC171" i="2" s="1"/>
  <c r="AU171" i="2"/>
  <c r="BL171" i="2" s="1"/>
  <c r="BM171" i="2" s="1"/>
  <c r="AC198" i="2"/>
  <c r="BD198" i="2" s="1"/>
  <c r="BE198" i="2" s="1"/>
  <c r="AE198" i="2"/>
  <c r="AK198" i="2" s="1"/>
  <c r="AN214" i="2"/>
  <c r="AT214" i="2" s="1"/>
  <c r="AL214" i="2"/>
  <c r="BH214" i="2" s="1"/>
  <c r="BI214" i="2" s="1"/>
  <c r="AW222" i="2"/>
  <c r="AU222" i="2"/>
  <c r="BL222" i="2" s="1"/>
  <c r="BM222" i="2" s="1"/>
  <c r="AC238" i="2"/>
  <c r="BD238" i="2" s="1"/>
  <c r="AE238" i="2"/>
  <c r="AN246" i="2"/>
  <c r="AT246" i="2" s="1"/>
  <c r="AL246" i="2"/>
  <c r="BH246" i="2" s="1"/>
  <c r="BI246" i="2" s="1"/>
  <c r="AW254" i="2"/>
  <c r="AU254" i="2"/>
  <c r="BL254" i="2" s="1"/>
  <c r="BM254" i="2" s="1"/>
  <c r="AC286" i="2"/>
  <c r="BD286" i="2" s="1"/>
  <c r="BE286" i="2" s="1"/>
  <c r="AE286" i="2"/>
  <c r="AK286" i="2" s="1"/>
  <c r="AN298" i="2"/>
  <c r="AT298" i="2" s="1"/>
  <c r="AL298" i="2"/>
  <c r="BH298" i="2" s="1"/>
  <c r="BI298" i="2" s="1"/>
  <c r="AU310" i="2"/>
  <c r="BL310" i="2" s="1"/>
  <c r="BM310" i="2" s="1"/>
  <c r="AW310" i="2"/>
  <c r="AC338" i="2"/>
  <c r="BD338" i="2" s="1"/>
  <c r="BE338" i="2" s="1"/>
  <c r="AE338" i="2"/>
  <c r="AN350" i="2"/>
  <c r="AT350" i="2" s="1"/>
  <c r="AL350" i="2"/>
  <c r="BH350" i="2" s="1"/>
  <c r="BI350" i="2" s="1"/>
  <c r="AU358" i="2"/>
  <c r="BL358" i="2" s="1"/>
  <c r="BM358" i="2" s="1"/>
  <c r="AW358" i="2"/>
  <c r="BC358" i="2" s="1"/>
  <c r="AC382" i="2"/>
  <c r="BD382" i="2" s="1"/>
  <c r="BE382" i="2" s="1"/>
  <c r="AE382" i="2"/>
  <c r="AK382" i="2" s="1"/>
  <c r="AN394" i="2"/>
  <c r="AT394" i="2" s="1"/>
  <c r="AL394" i="2"/>
  <c r="BH394" i="2" s="1"/>
  <c r="BI394" i="2" s="1"/>
  <c r="AW402" i="2"/>
  <c r="AU402" i="2"/>
  <c r="BL402" i="2" s="1"/>
  <c r="BM402" i="2" s="1"/>
  <c r="AC422" i="2"/>
  <c r="BD422" i="2" s="1"/>
  <c r="BE422" i="2" s="1"/>
  <c r="AE422" i="2"/>
  <c r="AK422" i="2" s="1"/>
  <c r="AN434" i="2"/>
  <c r="AT434" i="2" s="1"/>
  <c r="AL434" i="2"/>
  <c r="BH434" i="2" s="1"/>
  <c r="BI434" i="2" s="1"/>
  <c r="AU446" i="2"/>
  <c r="BL446" i="2" s="1"/>
  <c r="BM446" i="2" s="1"/>
  <c r="AW446" i="2"/>
  <c r="BC446" i="2" s="1"/>
  <c r="AE510" i="2"/>
  <c r="AK510" i="2" s="1"/>
  <c r="AC510" i="2"/>
  <c r="BD510" i="2" s="1"/>
  <c r="BE510" i="2" s="1"/>
  <c r="AN522" i="2"/>
  <c r="AT522" i="2" s="1"/>
  <c r="AL522" i="2"/>
  <c r="BH522" i="2" s="1"/>
  <c r="BI522" i="2" s="1"/>
  <c r="AW534" i="2"/>
  <c r="BC534" i="2" s="1"/>
  <c r="AU534" i="2"/>
  <c r="BL534" i="2" s="1"/>
  <c r="BM534" i="2" s="1"/>
  <c r="AE558" i="2"/>
  <c r="AK558" i="2" s="1"/>
  <c r="AC558" i="2"/>
  <c r="BD558" i="2" s="1"/>
  <c r="BE558" i="2" s="1"/>
  <c r="AN570" i="2"/>
  <c r="AT570" i="2" s="1"/>
  <c r="AL570" i="2"/>
  <c r="BH570" i="2" s="1"/>
  <c r="BI570" i="2" s="1"/>
  <c r="AW585" i="2"/>
  <c r="BC585" i="2" s="1"/>
  <c r="AU585" i="2"/>
  <c r="BL585" i="2" s="1"/>
  <c r="BM585" i="2" s="1"/>
  <c r="AE609" i="2"/>
  <c r="AK609" i="2" s="1"/>
  <c r="AC609" i="2"/>
  <c r="BD609" i="2" s="1"/>
  <c r="BE609" i="2" s="1"/>
  <c r="AL617" i="2"/>
  <c r="BH617" i="2" s="1"/>
  <c r="BI617" i="2" s="1"/>
  <c r="AN617" i="2"/>
  <c r="AW625" i="2"/>
  <c r="BC625" i="2" s="1"/>
  <c r="AU625" i="2"/>
  <c r="BL625" i="2" s="1"/>
  <c r="BM625" i="2" s="1"/>
  <c r="AE653" i="2"/>
  <c r="AK653" i="2" s="1"/>
  <c r="AC653" i="2"/>
  <c r="BD653" i="2" s="1"/>
  <c r="BE653" i="2" s="1"/>
  <c r="AL665" i="2"/>
  <c r="BH665" i="2" s="1"/>
  <c r="BI665" i="2" s="1"/>
  <c r="AN665" i="2"/>
  <c r="AQ665" i="2" s="1"/>
  <c r="AW677" i="2"/>
  <c r="BC677" i="2" s="1"/>
  <c r="AU677" i="2"/>
  <c r="BL677" i="2" s="1"/>
  <c r="BM677" i="2" s="1"/>
  <c r="AE701" i="2"/>
  <c r="AC701" i="2"/>
  <c r="BD701" i="2" s="1"/>
  <c r="AL713" i="2"/>
  <c r="BH713" i="2" s="1"/>
  <c r="BI713" i="2" s="1"/>
  <c r="AN713" i="2"/>
  <c r="AW725" i="2"/>
  <c r="BC725" i="2" s="1"/>
  <c r="AU725" i="2"/>
  <c r="BL725" i="2" s="1"/>
  <c r="BM725" i="2" s="1"/>
  <c r="AC8" i="2"/>
  <c r="BD8" i="2" s="1"/>
  <c r="BE8" i="2" s="1"/>
  <c r="AE8" i="2"/>
  <c r="AK8" i="2" s="1"/>
  <c r="AE12" i="2"/>
  <c r="AC12" i="2"/>
  <c r="BD12" i="2" s="1"/>
  <c r="BE12" i="2" s="1"/>
  <c r="AL16" i="2"/>
  <c r="BH16" i="2" s="1"/>
  <c r="BI16" i="2" s="1"/>
  <c r="AN16" i="2"/>
  <c r="AT16" i="2" s="1"/>
  <c r="AN23" i="2"/>
  <c r="AT23" i="2" s="1"/>
  <c r="AL23" i="2"/>
  <c r="BH23" i="2" s="1"/>
  <c r="BI23" i="2" s="1"/>
  <c r="AW27" i="2"/>
  <c r="BC27" i="2" s="1"/>
  <c r="AU27" i="2"/>
  <c r="BL27" i="2" s="1"/>
  <c r="BM27" i="2" s="1"/>
  <c r="AW31" i="2"/>
  <c r="BC31" i="2" s="1"/>
  <c r="AU31" i="2"/>
  <c r="BL31" i="2" s="1"/>
  <c r="BM31" i="2" s="1"/>
  <c r="AE43" i="2"/>
  <c r="AK43" i="2" s="1"/>
  <c r="AC43" i="2"/>
  <c r="BD43" i="2" s="1"/>
  <c r="BE43" i="2" s="1"/>
  <c r="AE47" i="2"/>
  <c r="AK47" i="2" s="1"/>
  <c r="AC47" i="2"/>
  <c r="BD47" i="2" s="1"/>
  <c r="BE47" i="2" s="1"/>
  <c r="AN51" i="2"/>
  <c r="AL51" i="2"/>
  <c r="BH51" i="2" s="1"/>
  <c r="BI51" i="2" s="1"/>
  <c r="AL55" i="2"/>
  <c r="BH55" i="2" s="1"/>
  <c r="BI55" i="2" s="1"/>
  <c r="AN55" i="2"/>
  <c r="AT55" i="2" s="1"/>
  <c r="AW59" i="2"/>
  <c r="AU59" i="2"/>
  <c r="BL59" i="2" s="1"/>
  <c r="AW63" i="2"/>
  <c r="BC63" i="2" s="1"/>
  <c r="AU63" i="2"/>
  <c r="BL63" i="2" s="1"/>
  <c r="BN63" i="2" s="1"/>
  <c r="AC78" i="2"/>
  <c r="BD78" i="2" s="1"/>
  <c r="BE78" i="2" s="1"/>
  <c r="AE78" i="2"/>
  <c r="AK78" i="2" s="1"/>
  <c r="AC82" i="2"/>
  <c r="BD82" i="2" s="1"/>
  <c r="BE82" i="2" s="1"/>
  <c r="AE82" i="2"/>
  <c r="AK82" i="2" s="1"/>
  <c r="AL86" i="2"/>
  <c r="BH86" i="2" s="1"/>
  <c r="BI86" i="2" s="1"/>
  <c r="AN86" i="2"/>
  <c r="AN90" i="2"/>
  <c r="AL90" i="2"/>
  <c r="BH90" i="2" s="1"/>
  <c r="BI90" i="2" s="1"/>
  <c r="AW94" i="2"/>
  <c r="BC94" i="2" s="1"/>
  <c r="AU94" i="2"/>
  <c r="BL94" i="2" s="1"/>
  <c r="BM94" i="2" s="1"/>
  <c r="AU98" i="2"/>
  <c r="BL98" i="2" s="1"/>
  <c r="BM98" i="2" s="1"/>
  <c r="AW98" i="2"/>
  <c r="BC98" i="2" s="1"/>
  <c r="AC110" i="2"/>
  <c r="BD110" i="2" s="1"/>
  <c r="BE110" i="2" s="1"/>
  <c r="AE110" i="2"/>
  <c r="AK110" i="2" s="1"/>
  <c r="AC114" i="2"/>
  <c r="BD114" i="2" s="1"/>
  <c r="BE114" i="2" s="1"/>
  <c r="AE114" i="2"/>
  <c r="AN118" i="2"/>
  <c r="AT118" i="2" s="1"/>
  <c r="AL118" i="2"/>
  <c r="BH118" i="2" s="1"/>
  <c r="BI118" i="2" s="1"/>
  <c r="AN122" i="2"/>
  <c r="AL122" i="2"/>
  <c r="BH122" i="2" s="1"/>
  <c r="BI122" i="2" s="1"/>
  <c r="AW126" i="2"/>
  <c r="BC126" i="2" s="1"/>
  <c r="AU126" i="2"/>
  <c r="BL126" i="2" s="1"/>
  <c r="BM126" i="2" s="1"/>
  <c r="AW130" i="2"/>
  <c r="AU130" i="2"/>
  <c r="BL130" i="2" s="1"/>
  <c r="BM130" i="2" s="1"/>
  <c r="AW145" i="2"/>
  <c r="BC145" i="2" s="1"/>
  <c r="AU145" i="2"/>
  <c r="BL145" i="2" s="1"/>
  <c r="BM145" i="2" s="1"/>
  <c r="AC149" i="2"/>
  <c r="BD149" i="2" s="1"/>
  <c r="BE149" i="2" s="1"/>
  <c r="AE149" i="2"/>
  <c r="AN153" i="2"/>
  <c r="AT153" i="2" s="1"/>
  <c r="AL153" i="2"/>
  <c r="BH153" i="2" s="1"/>
  <c r="BI153" i="2" s="1"/>
  <c r="AN157" i="2"/>
  <c r="AT157" i="2" s="1"/>
  <c r="AL157" i="2"/>
  <c r="BH157" i="2" s="1"/>
  <c r="BI157" i="2" s="1"/>
  <c r="AW161" i="2"/>
  <c r="BC161" i="2" s="1"/>
  <c r="AU161" i="2"/>
  <c r="BL161" i="2" s="1"/>
  <c r="BO161" i="2" s="1"/>
  <c r="AW165" i="2"/>
  <c r="BC165" i="2" s="1"/>
  <c r="AU165" i="2"/>
  <c r="BL165" i="2" s="1"/>
  <c r="BM165" i="2" s="1"/>
  <c r="AC177" i="2"/>
  <c r="BD177" i="2" s="1"/>
  <c r="BE177" i="2" s="1"/>
  <c r="AE177" i="2"/>
  <c r="AK177" i="2" s="1"/>
  <c r="AN181" i="2"/>
  <c r="AT181" i="2" s="1"/>
  <c r="AL181" i="2"/>
  <c r="BH181" i="2" s="1"/>
  <c r="BI181" i="2" s="1"/>
  <c r="AN185" i="2"/>
  <c r="AL185" i="2"/>
  <c r="BH185" i="2" s="1"/>
  <c r="BI185" i="2" s="1"/>
  <c r="AN189" i="2"/>
  <c r="AT189" i="2" s="1"/>
  <c r="AL189" i="2"/>
  <c r="BH189" i="2" s="1"/>
  <c r="BI189" i="2" s="1"/>
  <c r="AW196" i="2"/>
  <c r="AU196" i="2"/>
  <c r="BL196" i="2" s="1"/>
  <c r="AW200" i="2"/>
  <c r="AU200" i="2"/>
  <c r="BL200" i="2" s="1"/>
  <c r="AE208" i="2"/>
  <c r="AK208" i="2" s="1"/>
  <c r="AC208" i="2"/>
  <c r="BD208" i="2" s="1"/>
  <c r="BE208" i="2" s="1"/>
  <c r="AN212" i="2"/>
  <c r="AT212" i="2" s="1"/>
  <c r="AL212" i="2"/>
  <c r="BH212" i="2" s="1"/>
  <c r="BI212" i="2" s="1"/>
  <c r="AN216" i="2"/>
  <c r="AT216" i="2" s="1"/>
  <c r="AL216" i="2"/>
  <c r="BH216" i="2" s="1"/>
  <c r="BI216" i="2" s="1"/>
  <c r="AW220" i="2"/>
  <c r="BC220" i="2" s="1"/>
  <c r="AU220" i="2"/>
  <c r="BL220" i="2" s="1"/>
  <c r="AW224" i="2"/>
  <c r="BC224" i="2" s="1"/>
  <c r="AU224" i="2"/>
  <c r="BL224" i="2" s="1"/>
  <c r="AC236" i="2"/>
  <c r="BD236" i="2" s="1"/>
  <c r="BE236" i="2" s="1"/>
  <c r="AE236" i="2"/>
  <c r="AK236" i="2" s="1"/>
  <c r="AE240" i="2"/>
  <c r="AK240" i="2" s="1"/>
  <c r="AC240" i="2"/>
  <c r="BD240" i="2" s="1"/>
  <c r="BE240" i="2" s="1"/>
  <c r="AN244" i="2"/>
  <c r="AT244" i="2" s="1"/>
  <c r="AL244" i="2"/>
  <c r="BH244" i="2" s="1"/>
  <c r="BI244" i="2" s="1"/>
  <c r="AN248" i="2"/>
  <c r="AT248" i="2" s="1"/>
  <c r="AL248" i="2"/>
  <c r="BH248" i="2" s="1"/>
  <c r="BI248" i="2" s="1"/>
  <c r="AW252" i="2"/>
  <c r="AU252" i="2"/>
  <c r="BL252" i="2" s="1"/>
  <c r="AW256" i="2"/>
  <c r="BC256" i="2" s="1"/>
  <c r="AU256" i="2"/>
  <c r="BL256" i="2" s="1"/>
  <c r="AC268" i="2"/>
  <c r="BD268" i="2" s="1"/>
  <c r="BE268" i="2" s="1"/>
  <c r="AE268" i="2"/>
  <c r="AE272" i="2"/>
  <c r="AK272" i="2" s="1"/>
  <c r="AC272" i="2"/>
  <c r="BD272" i="2" s="1"/>
  <c r="BE272" i="2" s="1"/>
  <c r="AL276" i="2"/>
  <c r="BH276" i="2" s="1"/>
  <c r="BI276" i="2" s="1"/>
  <c r="AN276" i="2"/>
  <c r="AT276" i="2" s="1"/>
  <c r="AN280" i="2"/>
  <c r="AT280" i="2" s="1"/>
  <c r="AL280" i="2"/>
  <c r="BH280" i="2" s="1"/>
  <c r="BI280" i="2" s="1"/>
  <c r="AW284" i="2"/>
  <c r="AU284" i="2"/>
  <c r="BL284" i="2" s="1"/>
  <c r="BM284" i="2" s="1"/>
  <c r="AW288" i="2"/>
  <c r="AU288" i="2"/>
  <c r="BL288" i="2" s="1"/>
  <c r="BM288" i="2" s="1"/>
  <c r="AC300" i="2"/>
  <c r="BD300" i="2" s="1"/>
  <c r="BE300" i="2" s="1"/>
  <c r="AE300" i="2"/>
  <c r="AE304" i="2"/>
  <c r="AC304" i="2"/>
  <c r="BD304" i="2" s="1"/>
  <c r="BE304" i="2" s="1"/>
  <c r="AN308" i="2"/>
  <c r="AL308" i="2"/>
  <c r="BH308" i="2" s="1"/>
  <c r="BI308" i="2" s="1"/>
  <c r="AN312" i="2"/>
  <c r="AT312" i="2" s="1"/>
  <c r="AL312" i="2"/>
  <c r="BH312" i="2" s="1"/>
  <c r="BI312" i="2" s="1"/>
  <c r="AW316" i="2"/>
  <c r="AU316" i="2"/>
  <c r="BL316" i="2" s="1"/>
  <c r="BM316" i="2" s="1"/>
  <c r="AW320" i="2"/>
  <c r="BC320" i="2" s="1"/>
  <c r="AU320" i="2"/>
  <c r="BL320" i="2" s="1"/>
  <c r="BM320" i="2" s="1"/>
  <c r="AC332" i="2"/>
  <c r="BD332" i="2" s="1"/>
  <c r="BE332" i="2" s="1"/>
  <c r="AE332" i="2"/>
  <c r="AN336" i="2"/>
  <c r="AT336" i="2" s="1"/>
  <c r="AL336" i="2"/>
  <c r="BH336" i="2" s="1"/>
  <c r="BI336" i="2" s="1"/>
  <c r="AN340" i="2"/>
  <c r="AL340" i="2"/>
  <c r="BH340" i="2" s="1"/>
  <c r="BI340" i="2" s="1"/>
  <c r="AN344" i="2"/>
  <c r="AL344" i="2"/>
  <c r="BH344" i="2" s="1"/>
  <c r="BI344" i="2" s="1"/>
  <c r="AW348" i="2"/>
  <c r="AU348" i="2"/>
  <c r="BL348" i="2" s="1"/>
  <c r="AW352" i="2"/>
  <c r="AU352" i="2"/>
  <c r="BL352" i="2" s="1"/>
  <c r="BM352" i="2" s="1"/>
  <c r="AC364" i="2"/>
  <c r="BD364" i="2" s="1"/>
  <c r="BE364" i="2" s="1"/>
  <c r="AE364" i="2"/>
  <c r="AK364" i="2" s="1"/>
  <c r="AE368" i="2"/>
  <c r="AC368" i="2"/>
  <c r="BD368" i="2" s="1"/>
  <c r="BE368" i="2" s="1"/>
  <c r="AN372" i="2"/>
  <c r="AL372" i="2"/>
  <c r="BH372" i="2" s="1"/>
  <c r="BI372" i="2" s="1"/>
  <c r="AN376" i="2"/>
  <c r="AT376" i="2" s="1"/>
  <c r="AL376" i="2"/>
  <c r="BH376" i="2" s="1"/>
  <c r="BI376" i="2" s="1"/>
  <c r="AW380" i="2"/>
  <c r="AU380" i="2"/>
  <c r="BL380" i="2" s="1"/>
  <c r="BM380" i="2" s="1"/>
  <c r="AW384" i="2"/>
  <c r="AU384" i="2"/>
  <c r="BL384" i="2" s="1"/>
  <c r="BM384" i="2" s="1"/>
  <c r="AE392" i="2"/>
  <c r="AK392" i="2" s="1"/>
  <c r="AC392" i="2"/>
  <c r="BD392" i="2" s="1"/>
  <c r="BE392" i="2" s="1"/>
  <c r="AN396" i="2"/>
  <c r="AT396" i="2" s="1"/>
  <c r="AL396" i="2"/>
  <c r="BH396" i="2" s="1"/>
  <c r="BI396" i="2" s="1"/>
  <c r="AE400" i="2"/>
  <c r="AC400" i="2"/>
  <c r="BD400" i="2" s="1"/>
  <c r="BE400" i="2" s="1"/>
  <c r="AW404" i="2"/>
  <c r="BC404" i="2" s="1"/>
  <c r="AU404" i="2"/>
  <c r="BL404" i="2" s="1"/>
  <c r="AW408" i="2"/>
  <c r="BC408" i="2" s="1"/>
  <c r="AU408" i="2"/>
  <c r="BL408" i="2" s="1"/>
  <c r="BM408" i="2" s="1"/>
  <c r="AC420" i="2"/>
  <c r="BD420" i="2" s="1"/>
  <c r="BG420" i="2" s="1"/>
  <c r="AE420" i="2"/>
  <c r="AE424" i="2"/>
  <c r="AK424" i="2" s="1"/>
  <c r="AC424" i="2"/>
  <c r="BD424" i="2" s="1"/>
  <c r="BE424" i="2" s="1"/>
  <c r="AN428" i="2"/>
  <c r="AT428" i="2" s="1"/>
  <c r="AL428" i="2"/>
  <c r="BH428" i="2" s="1"/>
  <c r="BI428" i="2" s="1"/>
  <c r="AN432" i="2"/>
  <c r="AT432" i="2" s="1"/>
  <c r="AL432" i="2"/>
  <c r="BH432" i="2" s="1"/>
  <c r="BI432" i="2" s="1"/>
  <c r="AW436" i="2"/>
  <c r="AU436" i="2"/>
  <c r="BL436" i="2" s="1"/>
  <c r="BN436" i="2" s="1"/>
  <c r="AW440" i="2"/>
  <c r="BC440" i="2" s="1"/>
  <c r="AU440" i="2"/>
  <c r="BL440" i="2" s="1"/>
  <c r="AC448" i="2"/>
  <c r="BD448" i="2" s="1"/>
  <c r="BE448" i="2" s="1"/>
  <c r="AE448" i="2"/>
  <c r="AK448" i="2" s="1"/>
  <c r="AN452" i="2"/>
  <c r="AT452" i="2" s="1"/>
  <c r="AL452" i="2"/>
  <c r="BH452" i="2" s="1"/>
  <c r="BI452" i="2" s="1"/>
  <c r="AN456" i="2"/>
  <c r="AT456" i="2" s="1"/>
  <c r="AL456" i="2"/>
  <c r="BH456" i="2" s="1"/>
  <c r="BI456" i="2" s="1"/>
  <c r="AW460" i="2"/>
  <c r="BC460" i="2" s="1"/>
  <c r="AU460" i="2"/>
  <c r="BL460" i="2" s="1"/>
  <c r="BM460" i="2" s="1"/>
  <c r="AW464" i="2"/>
  <c r="BC464" i="2" s="1"/>
  <c r="AU464" i="2"/>
  <c r="BL464" i="2" s="1"/>
  <c r="AE476" i="2"/>
  <c r="AK476" i="2" s="1"/>
  <c r="AC476" i="2"/>
  <c r="BD476" i="2" s="1"/>
  <c r="BE476" i="2" s="1"/>
  <c r="AN480" i="2"/>
  <c r="AT480" i="2" s="1"/>
  <c r="AL480" i="2"/>
  <c r="BH480" i="2" s="1"/>
  <c r="BI480" i="2" s="1"/>
  <c r="AN484" i="2"/>
  <c r="AL484" i="2"/>
  <c r="BH484" i="2" s="1"/>
  <c r="BI484" i="2" s="1"/>
  <c r="AL488" i="2"/>
  <c r="BH488" i="2" s="1"/>
  <c r="BI488" i="2" s="1"/>
  <c r="AN488" i="2"/>
  <c r="AT488" i="2" s="1"/>
  <c r="AW492" i="2"/>
  <c r="BC492" i="2" s="1"/>
  <c r="AU492" i="2"/>
  <c r="BL492" i="2" s="1"/>
  <c r="BO492" i="2" s="1"/>
  <c r="AC500" i="2"/>
  <c r="BD500" i="2" s="1"/>
  <c r="BE500" i="2" s="1"/>
  <c r="AE500" i="2"/>
  <c r="AK500" i="2" s="1"/>
  <c r="AE504" i="2"/>
  <c r="AK504" i="2" s="1"/>
  <c r="AC504" i="2"/>
  <c r="BD504" i="2" s="1"/>
  <c r="BE504" i="2" s="1"/>
  <c r="AC508" i="2"/>
  <c r="BD508" i="2" s="1"/>
  <c r="BE508" i="2" s="1"/>
  <c r="AE508" i="2"/>
  <c r="AE512" i="2"/>
  <c r="AK512" i="2" s="1"/>
  <c r="AC512" i="2"/>
  <c r="BD512" i="2" s="1"/>
  <c r="BE512" i="2" s="1"/>
  <c r="AN516" i="2"/>
  <c r="AT516" i="2" s="1"/>
  <c r="AL516" i="2"/>
  <c r="BH516" i="2" s="1"/>
  <c r="BI516" i="2" s="1"/>
  <c r="AN520" i="2"/>
  <c r="AT520" i="2" s="1"/>
  <c r="AL520" i="2"/>
  <c r="BH520" i="2" s="1"/>
  <c r="BI520" i="2" s="1"/>
  <c r="AW524" i="2"/>
  <c r="AU524" i="2"/>
  <c r="BL524" i="2" s="1"/>
  <c r="BM524" i="2" s="1"/>
  <c r="AW528" i="2"/>
  <c r="BC528" i="2" s="1"/>
  <c r="AU528" i="2"/>
  <c r="BL528" i="2" s="1"/>
  <c r="BM528" i="2" s="1"/>
  <c r="AE540" i="2"/>
  <c r="AK540" i="2" s="1"/>
  <c r="AC540" i="2"/>
  <c r="BD540" i="2" s="1"/>
  <c r="BE540" i="2" s="1"/>
  <c r="AC544" i="2"/>
  <c r="BD544" i="2" s="1"/>
  <c r="BE544" i="2" s="1"/>
  <c r="AE544" i="2"/>
  <c r="AW548" i="2"/>
  <c r="BC548" i="2" s="1"/>
  <c r="AU548" i="2"/>
  <c r="BL548" i="2" s="1"/>
  <c r="BM548" i="2" s="1"/>
  <c r="AW552" i="2"/>
  <c r="BC552" i="2" s="1"/>
  <c r="AU552" i="2"/>
  <c r="BL552" i="2" s="1"/>
  <c r="BM552" i="2" s="1"/>
  <c r="AE564" i="2"/>
  <c r="AK564" i="2" s="1"/>
  <c r="AC564" i="2"/>
  <c r="BD564" i="2" s="1"/>
  <c r="BE564" i="2" s="1"/>
  <c r="AC568" i="2"/>
  <c r="BD568" i="2" s="1"/>
  <c r="BE568" i="2" s="1"/>
  <c r="AE568" i="2"/>
  <c r="AN572" i="2"/>
  <c r="AT572" i="2" s="1"/>
  <c r="AL572" i="2"/>
  <c r="BH572" i="2" s="1"/>
  <c r="BI572" i="2" s="1"/>
  <c r="AN576" i="2"/>
  <c r="AT576" i="2" s="1"/>
  <c r="AL576" i="2"/>
  <c r="BH576" i="2" s="1"/>
  <c r="BI576" i="2" s="1"/>
  <c r="AN583" i="2"/>
  <c r="AL583" i="2"/>
  <c r="BH583" i="2" s="1"/>
  <c r="BI583" i="2" s="1"/>
  <c r="AN587" i="2"/>
  <c r="AL587" i="2"/>
  <c r="BH587" i="2" s="1"/>
  <c r="BI587" i="2" s="1"/>
  <c r="AW591" i="2"/>
  <c r="BC591" i="2" s="1"/>
  <c r="AU591" i="2"/>
  <c r="BL591" i="2" s="1"/>
  <c r="BM591" i="2" s="1"/>
  <c r="AC599" i="2"/>
  <c r="BD599" i="2" s="1"/>
  <c r="BE599" i="2" s="1"/>
  <c r="AE599" i="2"/>
  <c r="AK599" i="2" s="1"/>
  <c r="AE603" i="2"/>
  <c r="AK603" i="2" s="1"/>
  <c r="AC603" i="2"/>
  <c r="BD603" i="2" s="1"/>
  <c r="BE603" i="2" s="1"/>
  <c r="AN607" i="2"/>
  <c r="AT607" i="2" s="1"/>
  <c r="AL607" i="2"/>
  <c r="BH607" i="2" s="1"/>
  <c r="BI607" i="2" s="1"/>
  <c r="AW611" i="2"/>
  <c r="AU611" i="2"/>
  <c r="BL611" i="2" s="1"/>
  <c r="BM611" i="2" s="1"/>
  <c r="AE623" i="2"/>
  <c r="AC623" i="2"/>
  <c r="BD623" i="2" s="1"/>
  <c r="BE623" i="2" s="1"/>
  <c r="AN627" i="2"/>
  <c r="AL627" i="2"/>
  <c r="BH627" i="2" s="1"/>
  <c r="BI627" i="2" s="1"/>
  <c r="AW631" i="2"/>
  <c r="BC631" i="2" s="1"/>
  <c r="AU631" i="2"/>
  <c r="BL631" i="2" s="1"/>
  <c r="BM631" i="2" s="1"/>
  <c r="AE639" i="2"/>
  <c r="AK639" i="2" s="1"/>
  <c r="AC639" i="2"/>
  <c r="BD639" i="2" s="1"/>
  <c r="AL643" i="2"/>
  <c r="BH643" i="2" s="1"/>
  <c r="BI643" i="2" s="1"/>
  <c r="AN643" i="2"/>
  <c r="AT643" i="2" s="1"/>
  <c r="AW647" i="2"/>
  <c r="BC647" i="2" s="1"/>
  <c r="AU647" i="2"/>
  <c r="BL647" i="2" s="1"/>
  <c r="AC659" i="2"/>
  <c r="BD659" i="2" s="1"/>
  <c r="BE659" i="2" s="1"/>
  <c r="AE659" i="2"/>
  <c r="AN663" i="2"/>
  <c r="AT663" i="2" s="1"/>
  <c r="AL663" i="2"/>
  <c r="BH663" i="2" s="1"/>
  <c r="BI663" i="2" s="1"/>
  <c r="AW671" i="2"/>
  <c r="BC671" i="2" s="1"/>
  <c r="AU671" i="2"/>
  <c r="BL671" i="2" s="1"/>
  <c r="BM671" i="2" s="1"/>
  <c r="AW679" i="2"/>
  <c r="BC679" i="2" s="1"/>
  <c r="AU679" i="2"/>
  <c r="BL679" i="2" s="1"/>
  <c r="BM679" i="2" s="1"/>
  <c r="AE695" i="2"/>
  <c r="AK695" i="2" s="1"/>
  <c r="AC695" i="2"/>
  <c r="BD695" i="2" s="1"/>
  <c r="AN703" i="2"/>
  <c r="AT703" i="2" s="1"/>
  <c r="AL703" i="2"/>
  <c r="BH703" i="2" s="1"/>
  <c r="BI703" i="2" s="1"/>
  <c r="AU711" i="2"/>
  <c r="BL711" i="2" s="1"/>
  <c r="BM711" i="2" s="1"/>
  <c r="AW711" i="2"/>
  <c r="BC711" i="2" s="1"/>
  <c r="AU719" i="2"/>
  <c r="BL719" i="2" s="1"/>
  <c r="BM719" i="2" s="1"/>
  <c r="AW719" i="2"/>
  <c r="BC719" i="2" s="1"/>
  <c r="AE735" i="2"/>
  <c r="AC735" i="2"/>
  <c r="BD735" i="2" s="1"/>
  <c r="BE735" i="2" s="1"/>
  <c r="AE743" i="2"/>
  <c r="AK743" i="2" s="1"/>
  <c r="AC743" i="2"/>
  <c r="BD743" i="2" s="1"/>
  <c r="BE743" i="2" s="1"/>
  <c r="AW21" i="2"/>
  <c r="AU21" i="2"/>
  <c r="BL21" i="2" s="1"/>
  <c r="BM21" i="2" s="1"/>
  <c r="AC49" i="2"/>
  <c r="BD49" i="2" s="1"/>
  <c r="BE49" i="2" s="1"/>
  <c r="AE49" i="2"/>
  <c r="AN61" i="2"/>
  <c r="AL61" i="2"/>
  <c r="BH61" i="2" s="1"/>
  <c r="BI61" i="2" s="1"/>
  <c r="AW73" i="2"/>
  <c r="AU73" i="2"/>
  <c r="BL73" i="2" s="1"/>
  <c r="BM73" i="2" s="1"/>
  <c r="AE104" i="2"/>
  <c r="AK104" i="2" s="1"/>
  <c r="AC104" i="2"/>
  <c r="BD104" i="2" s="1"/>
  <c r="BE104" i="2" s="1"/>
  <c r="AN116" i="2"/>
  <c r="AL116" i="2"/>
  <c r="BH116" i="2" s="1"/>
  <c r="BI116" i="2" s="1"/>
  <c r="AW128" i="2"/>
  <c r="BC128" i="2" s="1"/>
  <c r="AU128" i="2"/>
  <c r="BL128" i="2" s="1"/>
  <c r="BM128" i="2" s="1"/>
  <c r="AC155" i="2"/>
  <c r="BD155" i="2" s="1"/>
  <c r="BE155" i="2" s="1"/>
  <c r="AE155" i="2"/>
  <c r="AK155" i="2" s="1"/>
  <c r="AN167" i="2"/>
  <c r="AT167" i="2" s="1"/>
  <c r="AL167" i="2"/>
  <c r="BH167" i="2" s="1"/>
  <c r="BI167" i="2" s="1"/>
  <c r="AW179" i="2"/>
  <c r="BC179" i="2" s="1"/>
  <c r="AU179" i="2"/>
  <c r="BL179" i="2" s="1"/>
  <c r="BM179" i="2" s="1"/>
  <c r="AC210" i="2"/>
  <c r="BD210" i="2" s="1"/>
  <c r="BE210" i="2" s="1"/>
  <c r="AE210" i="2"/>
  <c r="AK210" i="2" s="1"/>
  <c r="AN262" i="2"/>
  <c r="AT262" i="2" s="1"/>
  <c r="AL262" i="2"/>
  <c r="BH262" i="2" s="1"/>
  <c r="BI262" i="2" s="1"/>
  <c r="AW282" i="2"/>
  <c r="BC282" i="2" s="1"/>
  <c r="AU282" i="2"/>
  <c r="BL282" i="2" s="1"/>
  <c r="BM282" i="2" s="1"/>
  <c r="AC306" i="2"/>
  <c r="BD306" i="2" s="1"/>
  <c r="BE306" i="2" s="1"/>
  <c r="AE306" i="2"/>
  <c r="AN318" i="2"/>
  <c r="AQ318" i="2" s="1"/>
  <c r="AL318" i="2"/>
  <c r="BH318" i="2" s="1"/>
  <c r="BI318" i="2" s="1"/>
  <c r="AW330" i="2"/>
  <c r="BC330" i="2" s="1"/>
  <c r="AU330" i="2"/>
  <c r="BL330" i="2" s="1"/>
  <c r="BM330" i="2" s="1"/>
  <c r="AC362" i="2"/>
  <c r="BD362" i="2" s="1"/>
  <c r="BE362" i="2" s="1"/>
  <c r="AE362" i="2"/>
  <c r="AK362" i="2" s="1"/>
  <c r="AN374" i="2"/>
  <c r="AT374" i="2" s="1"/>
  <c r="AL374" i="2"/>
  <c r="BH374" i="2" s="1"/>
  <c r="BI374" i="2" s="1"/>
  <c r="AW386" i="2"/>
  <c r="AU386" i="2"/>
  <c r="BL386" i="2" s="1"/>
  <c r="BM386" i="2" s="1"/>
  <c r="AC426" i="2"/>
  <c r="BD426" i="2" s="1"/>
  <c r="BE426" i="2" s="1"/>
  <c r="AE426" i="2"/>
  <c r="AK426" i="2" s="1"/>
  <c r="AN442" i="2"/>
  <c r="AT442" i="2" s="1"/>
  <c r="AL442" i="2"/>
  <c r="BH442" i="2" s="1"/>
  <c r="BI442" i="2" s="1"/>
  <c r="AW454" i="2"/>
  <c r="BC454" i="2" s="1"/>
  <c r="AU454" i="2"/>
  <c r="BL454" i="2" s="1"/>
  <c r="BM454" i="2" s="1"/>
  <c r="AW466" i="2"/>
  <c r="BC466" i="2" s="1"/>
  <c r="AU466" i="2"/>
  <c r="BL466" i="2" s="1"/>
  <c r="BM466" i="2" s="1"/>
  <c r="AC490" i="2"/>
  <c r="BD490" i="2" s="1"/>
  <c r="BE490" i="2" s="1"/>
  <c r="AE490" i="2"/>
  <c r="AN502" i="2"/>
  <c r="AT502" i="2" s="1"/>
  <c r="AL502" i="2"/>
  <c r="BH502" i="2" s="1"/>
  <c r="BI502" i="2" s="1"/>
  <c r="AW514" i="2"/>
  <c r="BC514" i="2" s="1"/>
  <c r="AU514" i="2"/>
  <c r="BL514" i="2" s="1"/>
  <c r="BM514" i="2" s="1"/>
  <c r="AU526" i="2"/>
  <c r="BL526" i="2" s="1"/>
  <c r="BM526" i="2" s="1"/>
  <c r="AW526" i="2"/>
  <c r="BC526" i="2" s="1"/>
  <c r="AC550" i="2"/>
  <c r="BD550" i="2" s="1"/>
  <c r="BE550" i="2" s="1"/>
  <c r="AE550" i="2"/>
  <c r="AK550" i="2" s="1"/>
  <c r="AN562" i="2"/>
  <c r="AT562" i="2" s="1"/>
  <c r="AL562" i="2"/>
  <c r="BH562" i="2" s="1"/>
  <c r="BI562" i="2" s="1"/>
  <c r="AW574" i="2"/>
  <c r="BC574" i="2" s="1"/>
  <c r="AU574" i="2"/>
  <c r="BL574" i="2" s="1"/>
  <c r="BM574" i="2" s="1"/>
  <c r="AE601" i="2"/>
  <c r="AC601" i="2"/>
  <c r="BD601" i="2" s="1"/>
  <c r="BF601" i="2" s="1"/>
  <c r="AL613" i="2"/>
  <c r="BH613" i="2" s="1"/>
  <c r="BI613" i="2" s="1"/>
  <c r="AN613" i="2"/>
  <c r="AU633" i="2"/>
  <c r="BL633" i="2" s="1"/>
  <c r="BM633" i="2" s="1"/>
  <c r="AW633" i="2"/>
  <c r="BC633" i="2" s="1"/>
  <c r="AE657" i="2"/>
  <c r="AK657" i="2" s="1"/>
  <c r="AC657" i="2"/>
  <c r="BD657" i="2" s="1"/>
  <c r="BE657" i="2" s="1"/>
  <c r="AL669" i="2"/>
  <c r="BH669" i="2" s="1"/>
  <c r="BI669" i="2" s="1"/>
  <c r="AN669" i="2"/>
  <c r="AT669" i="2" s="1"/>
  <c r="AU681" i="2"/>
  <c r="BL681" i="2" s="1"/>
  <c r="BM681" i="2" s="1"/>
  <c r="AW681" i="2"/>
  <c r="BC681" i="2" s="1"/>
  <c r="AE705" i="2"/>
  <c r="AC705" i="2"/>
  <c r="BD705" i="2" s="1"/>
  <c r="BE705" i="2" s="1"/>
  <c r="AE717" i="2"/>
  <c r="AK717" i="2" s="1"/>
  <c r="AC717" i="2"/>
  <c r="BD717" i="2" s="1"/>
  <c r="BE717" i="2" s="1"/>
  <c r="AL729" i="2"/>
  <c r="BH729" i="2" s="1"/>
  <c r="BI729" i="2" s="1"/>
  <c r="AN729" i="2"/>
  <c r="AT729" i="2" s="1"/>
  <c r="AW741" i="2"/>
  <c r="AU741" i="2"/>
  <c r="BL741" i="2" s="1"/>
  <c r="BM741" i="2" s="1"/>
  <c r="AE20" i="2"/>
  <c r="AC20" i="2"/>
  <c r="BD20" i="2" s="1"/>
  <c r="AC24" i="2"/>
  <c r="BD24" i="2" s="1"/>
  <c r="BE24" i="2" s="1"/>
  <c r="AE24" i="2"/>
  <c r="AN28" i="2"/>
  <c r="AT28" i="2" s="1"/>
  <c r="AL28" i="2"/>
  <c r="BH28" i="2" s="1"/>
  <c r="BI28" i="2" s="1"/>
  <c r="AN32" i="2"/>
  <c r="AL32" i="2"/>
  <c r="BH32" i="2" s="1"/>
  <c r="BI32" i="2" s="1"/>
  <c r="AW36" i="2"/>
  <c r="AU36" i="2"/>
  <c r="BL36" i="2" s="1"/>
  <c r="AW40" i="2"/>
  <c r="BC40" i="2" s="1"/>
  <c r="AU40" i="2"/>
  <c r="BL40" i="2" s="1"/>
  <c r="BM40" i="2" s="1"/>
  <c r="AC52" i="2"/>
  <c r="BD52" i="2" s="1"/>
  <c r="BE52" i="2" s="1"/>
  <c r="AE52" i="2"/>
  <c r="AE56" i="2"/>
  <c r="AK56" i="2" s="1"/>
  <c r="AC56" i="2"/>
  <c r="BD56" i="2" s="1"/>
  <c r="BE56" i="2" s="1"/>
  <c r="AN60" i="2"/>
  <c r="AL60" i="2"/>
  <c r="BH60" i="2" s="1"/>
  <c r="BI60" i="2" s="1"/>
  <c r="AN64" i="2"/>
  <c r="AT64" i="2" s="1"/>
  <c r="AL64" i="2"/>
  <c r="BH64" i="2" s="1"/>
  <c r="BI64" i="2" s="1"/>
  <c r="AW68" i="2"/>
  <c r="BC68" i="2" s="1"/>
  <c r="AU68" i="2"/>
  <c r="BL68" i="2" s="1"/>
  <c r="BM68" i="2" s="1"/>
  <c r="AW72" i="2"/>
  <c r="AU72" i="2"/>
  <c r="BL72" i="2" s="1"/>
  <c r="AE87" i="2"/>
  <c r="AK87" i="2" s="1"/>
  <c r="AC87" i="2"/>
  <c r="BD87" i="2" s="1"/>
  <c r="BE87" i="2" s="1"/>
  <c r="AE91" i="2"/>
  <c r="AK91" i="2" s="1"/>
  <c r="AC91" i="2"/>
  <c r="BD91" i="2" s="1"/>
  <c r="BE91" i="2" s="1"/>
  <c r="AN95" i="2"/>
  <c r="AT95" i="2" s="1"/>
  <c r="AL95" i="2"/>
  <c r="BH95" i="2" s="1"/>
  <c r="BI95" i="2" s="1"/>
  <c r="AL99" i="2"/>
  <c r="BH99" i="2" s="1"/>
  <c r="BI99" i="2" s="1"/>
  <c r="AN99" i="2"/>
  <c r="AW103" i="2"/>
  <c r="BC103" i="2" s="1"/>
  <c r="AU103" i="2"/>
  <c r="BL103" i="2" s="1"/>
  <c r="AC111" i="2"/>
  <c r="BD111" i="2" s="1"/>
  <c r="BG111" i="2" s="1"/>
  <c r="AE111" i="2"/>
  <c r="AK111" i="2" s="1"/>
  <c r="AC115" i="2"/>
  <c r="BD115" i="2" s="1"/>
  <c r="BE115" i="2" s="1"/>
  <c r="AE115" i="2"/>
  <c r="AK115" i="2" s="1"/>
  <c r="AL119" i="2"/>
  <c r="BH119" i="2" s="1"/>
  <c r="BI119" i="2" s="1"/>
  <c r="AN119" i="2"/>
  <c r="AT119" i="2" s="1"/>
  <c r="AN123" i="2"/>
  <c r="AL123" i="2"/>
  <c r="BH123" i="2" s="1"/>
  <c r="BI123" i="2" s="1"/>
  <c r="AW127" i="2"/>
  <c r="BC127" i="2" s="1"/>
  <c r="AU127" i="2"/>
  <c r="BL127" i="2" s="1"/>
  <c r="BN127" i="2" s="1"/>
  <c r="AW131" i="2"/>
  <c r="BC131" i="2" s="1"/>
  <c r="AU131" i="2"/>
  <c r="BL131" i="2" s="1"/>
  <c r="BM131" i="2" s="1"/>
  <c r="AC146" i="2"/>
  <c r="BD146" i="2" s="1"/>
  <c r="BE146" i="2" s="1"/>
  <c r="AE146" i="2"/>
  <c r="AC150" i="2"/>
  <c r="BD150" i="2" s="1"/>
  <c r="BE150" i="2" s="1"/>
  <c r="AE150" i="2"/>
  <c r="AK150" i="2" s="1"/>
  <c r="AN154" i="2"/>
  <c r="AT154" i="2" s="1"/>
  <c r="AL154" i="2"/>
  <c r="BH154" i="2" s="1"/>
  <c r="BI154" i="2" s="1"/>
  <c r="AN158" i="2"/>
  <c r="AT158" i="2" s="1"/>
  <c r="AL158" i="2"/>
  <c r="BH158" i="2" s="1"/>
  <c r="BI158" i="2" s="1"/>
  <c r="AW162" i="2"/>
  <c r="BC162" i="2" s="1"/>
  <c r="AU162" i="2"/>
  <c r="BL162" i="2" s="1"/>
  <c r="BM162" i="2" s="1"/>
  <c r="AW166" i="2"/>
  <c r="BC166" i="2" s="1"/>
  <c r="AU166" i="2"/>
  <c r="BL166" i="2" s="1"/>
  <c r="BM166" i="2" s="1"/>
  <c r="AC178" i="2"/>
  <c r="BD178" i="2" s="1"/>
  <c r="AE178" i="2"/>
  <c r="AK178" i="2" s="1"/>
  <c r="AC182" i="2"/>
  <c r="BD182" i="2" s="1"/>
  <c r="BE182" i="2" s="1"/>
  <c r="AE182" i="2"/>
  <c r="AK182" i="2" s="1"/>
  <c r="AN186" i="2"/>
  <c r="AT186" i="2" s="1"/>
  <c r="AL186" i="2"/>
  <c r="BH186" i="2" s="1"/>
  <c r="BI186" i="2" s="1"/>
  <c r="AN190" i="2"/>
  <c r="AT190" i="2" s="1"/>
  <c r="AL190" i="2"/>
  <c r="BH190" i="2" s="1"/>
  <c r="BI190" i="2" s="1"/>
  <c r="AW197" i="2"/>
  <c r="AU197" i="2"/>
  <c r="BL197" i="2" s="1"/>
  <c r="AW201" i="2"/>
  <c r="BC201" i="2" s="1"/>
  <c r="AU201" i="2"/>
  <c r="BL201" i="2" s="1"/>
  <c r="BM201" i="2" s="1"/>
  <c r="AC213" i="2"/>
  <c r="BD213" i="2" s="1"/>
  <c r="BE213" i="2" s="1"/>
  <c r="AE213" i="2"/>
  <c r="AK213" i="2" s="1"/>
  <c r="AC217" i="2"/>
  <c r="BD217" i="2" s="1"/>
  <c r="BE217" i="2" s="1"/>
  <c r="AE217" i="2"/>
  <c r="AK217" i="2" s="1"/>
  <c r="AL221" i="2"/>
  <c r="BH221" i="2" s="1"/>
  <c r="BI221" i="2" s="1"/>
  <c r="AN221" i="2"/>
  <c r="AC225" i="2"/>
  <c r="BD225" i="2" s="1"/>
  <c r="BE225" i="2" s="1"/>
  <c r="AE225" i="2"/>
  <c r="AK225" i="2" s="1"/>
  <c r="AW229" i="2"/>
  <c r="BC229" i="2" s="1"/>
  <c r="AU229" i="2"/>
  <c r="BL229" i="2" s="1"/>
  <c r="BM229" i="2" s="1"/>
  <c r="AC233" i="2"/>
  <c r="BD233" i="2" s="1"/>
  <c r="BE233" i="2" s="1"/>
  <c r="AE233" i="2"/>
  <c r="AK233" i="2" s="1"/>
  <c r="AC245" i="2"/>
  <c r="BD245" i="2" s="1"/>
  <c r="BE245" i="2" s="1"/>
  <c r="AE245" i="2"/>
  <c r="AK245" i="2" s="1"/>
  <c r="AC249" i="2"/>
  <c r="BD249" i="2" s="1"/>
  <c r="BE249" i="2" s="1"/>
  <c r="AE249" i="2"/>
  <c r="AK249" i="2" s="1"/>
  <c r="AL253" i="2"/>
  <c r="BH253" i="2" s="1"/>
  <c r="BI253" i="2" s="1"/>
  <c r="AN253" i="2"/>
  <c r="AT253" i="2" s="1"/>
  <c r="AC257" i="2"/>
  <c r="BD257" i="2" s="1"/>
  <c r="BE257" i="2" s="1"/>
  <c r="AE257" i="2"/>
  <c r="AK257" i="2" s="1"/>
  <c r="AW261" i="2"/>
  <c r="BC261" i="2" s="1"/>
  <c r="AU261" i="2"/>
  <c r="BL261" i="2" s="1"/>
  <c r="BM261" i="2" s="1"/>
  <c r="AW265" i="2"/>
  <c r="BC265" i="2" s="1"/>
  <c r="AU265" i="2"/>
  <c r="BL265" i="2" s="1"/>
  <c r="BM265" i="2" s="1"/>
  <c r="AE277" i="2"/>
  <c r="AC277" i="2"/>
  <c r="BD277" i="2" s="1"/>
  <c r="AC281" i="2"/>
  <c r="BD281" i="2" s="1"/>
  <c r="BE281" i="2" s="1"/>
  <c r="AE281" i="2"/>
  <c r="AN285" i="2"/>
  <c r="AT285" i="2" s="1"/>
  <c r="AL285" i="2"/>
  <c r="BH285" i="2" s="1"/>
  <c r="BI285" i="2" s="1"/>
  <c r="AC289" i="2"/>
  <c r="BD289" i="2" s="1"/>
  <c r="BE289" i="2" s="1"/>
  <c r="AE289" i="2"/>
  <c r="AK289" i="2" s="1"/>
  <c r="AW293" i="2"/>
  <c r="BC293" i="2" s="1"/>
  <c r="AU293" i="2"/>
  <c r="BL293" i="2" s="1"/>
  <c r="BM293" i="2" s="1"/>
  <c r="AW297" i="2"/>
  <c r="BC297" i="2" s="1"/>
  <c r="AU297" i="2"/>
  <c r="BL297" i="2" s="1"/>
  <c r="BM297" i="2" s="1"/>
  <c r="AE309" i="2"/>
  <c r="AC309" i="2"/>
  <c r="BD309" i="2" s="1"/>
  <c r="AC313" i="2"/>
  <c r="BD313" i="2" s="1"/>
  <c r="BE313" i="2" s="1"/>
  <c r="AE313" i="2"/>
  <c r="AK313" i="2" s="1"/>
  <c r="AL317" i="2"/>
  <c r="BH317" i="2" s="1"/>
  <c r="BI317" i="2" s="1"/>
  <c r="AN317" i="2"/>
  <c r="AL321" i="2"/>
  <c r="BH321" i="2" s="1"/>
  <c r="BI321" i="2" s="1"/>
  <c r="AN321" i="2"/>
  <c r="AW325" i="2"/>
  <c r="BC325" i="2" s="1"/>
  <c r="AU325" i="2"/>
  <c r="BL325" i="2" s="1"/>
  <c r="BM325" i="2" s="1"/>
  <c r="AW329" i="2"/>
  <c r="BC329" i="2" s="1"/>
  <c r="AU329" i="2"/>
  <c r="BL329" i="2" s="1"/>
  <c r="BM329" i="2" s="1"/>
  <c r="AE341" i="2"/>
  <c r="AC341" i="2"/>
  <c r="BD341" i="2" s="1"/>
  <c r="BE341" i="2" s="1"/>
  <c r="AL345" i="2"/>
  <c r="BH345" i="2" s="1"/>
  <c r="BI345" i="2" s="1"/>
  <c r="AN345" i="2"/>
  <c r="AT345" i="2" s="1"/>
  <c r="AW349" i="2"/>
  <c r="AU349" i="2"/>
  <c r="BL349" i="2" s="1"/>
  <c r="AW353" i="2"/>
  <c r="BC353" i="2" s="1"/>
  <c r="AU353" i="2"/>
  <c r="BL353" i="2" s="1"/>
  <c r="BM353" i="2" s="1"/>
  <c r="AC361" i="2"/>
  <c r="BD361" i="2" s="1"/>
  <c r="BE361" i="2" s="1"/>
  <c r="AE361" i="2"/>
  <c r="AK361" i="2" s="1"/>
  <c r="AL365" i="2"/>
  <c r="BH365" i="2" s="1"/>
  <c r="BI365" i="2" s="1"/>
  <c r="AN365" i="2"/>
  <c r="AT365" i="2" s="1"/>
  <c r="AL369" i="2"/>
  <c r="BH369" i="2" s="1"/>
  <c r="BI369" i="2" s="1"/>
  <c r="AN369" i="2"/>
  <c r="AT369" i="2" s="1"/>
  <c r="AW373" i="2"/>
  <c r="BC373" i="2" s="1"/>
  <c r="AU373" i="2"/>
  <c r="BL373" i="2" s="1"/>
  <c r="BM373" i="2" s="1"/>
  <c r="AW377" i="2"/>
  <c r="AU377" i="2"/>
  <c r="BL377" i="2" s="1"/>
  <c r="AC389" i="2"/>
  <c r="BD389" i="2" s="1"/>
  <c r="BE389" i="2" s="1"/>
  <c r="AE389" i="2"/>
  <c r="AK389" i="2" s="1"/>
  <c r="AC393" i="2"/>
  <c r="BD393" i="2" s="1"/>
  <c r="BE393" i="2" s="1"/>
  <c r="AE393" i="2"/>
  <c r="AK393" i="2" s="1"/>
  <c r="AL397" i="2"/>
  <c r="BH397" i="2" s="1"/>
  <c r="BI397" i="2" s="1"/>
  <c r="AN397" i="2"/>
  <c r="AT397" i="2" s="1"/>
  <c r="AL401" i="2"/>
  <c r="BH401" i="2" s="1"/>
  <c r="BI401" i="2" s="1"/>
  <c r="AN401" i="2"/>
  <c r="AT401" i="2" s="1"/>
  <c r="AW405" i="2"/>
  <c r="BC405" i="2" s="1"/>
  <c r="AU405" i="2"/>
  <c r="BL405" i="2" s="1"/>
  <c r="BN405" i="2" s="1"/>
  <c r="AW409" i="2"/>
  <c r="BC409" i="2" s="1"/>
  <c r="AU409" i="2"/>
  <c r="BL409" i="2" s="1"/>
  <c r="BM409" i="2" s="1"/>
  <c r="AC421" i="2"/>
  <c r="BD421" i="2" s="1"/>
  <c r="BE421" i="2" s="1"/>
  <c r="AE421" i="2"/>
  <c r="AK421" i="2" s="1"/>
  <c r="AC425" i="2"/>
  <c r="BD425" i="2" s="1"/>
  <c r="BE425" i="2" s="1"/>
  <c r="AE425" i="2"/>
  <c r="AL429" i="2"/>
  <c r="BH429" i="2" s="1"/>
  <c r="BI429" i="2" s="1"/>
  <c r="AN429" i="2"/>
  <c r="AT429" i="2" s="1"/>
  <c r="AL433" i="2"/>
  <c r="BH433" i="2" s="1"/>
  <c r="BI433" i="2" s="1"/>
  <c r="AN433" i="2"/>
  <c r="AT433" i="2" s="1"/>
  <c r="AW437" i="2"/>
  <c r="BC437" i="2" s="1"/>
  <c r="AU437" i="2"/>
  <c r="BL437" i="2" s="1"/>
  <c r="BM437" i="2" s="1"/>
  <c r="AW441" i="2"/>
  <c r="BC441" i="2" s="1"/>
  <c r="AU441" i="2"/>
  <c r="BL441" i="2" s="1"/>
  <c r="BM441" i="2" s="1"/>
  <c r="AC449" i="2"/>
  <c r="BD449" i="2" s="1"/>
  <c r="BE449" i="2" s="1"/>
  <c r="AE449" i="2"/>
  <c r="AK449" i="2" s="1"/>
  <c r="AC453" i="2"/>
  <c r="BD453" i="2" s="1"/>
  <c r="BE453" i="2" s="1"/>
  <c r="AE453" i="2"/>
  <c r="AC457" i="2"/>
  <c r="BD457" i="2" s="1"/>
  <c r="BE457" i="2" s="1"/>
  <c r="AE457" i="2"/>
  <c r="AL461" i="2"/>
  <c r="BH461" i="2" s="1"/>
  <c r="BI461" i="2" s="1"/>
  <c r="AN461" i="2"/>
  <c r="AT461" i="2" s="1"/>
  <c r="AL465" i="2"/>
  <c r="BH465" i="2" s="1"/>
  <c r="BI465" i="2" s="1"/>
  <c r="AN465" i="2"/>
  <c r="AW469" i="2"/>
  <c r="BC469" i="2" s="1"/>
  <c r="AU469" i="2"/>
  <c r="BL469" i="2" s="1"/>
  <c r="BM469" i="2" s="1"/>
  <c r="AW473" i="2"/>
  <c r="BC473" i="2" s="1"/>
  <c r="AU473" i="2"/>
  <c r="BL473" i="2" s="1"/>
  <c r="BM473" i="2" s="1"/>
  <c r="AE493" i="2"/>
  <c r="AC493" i="2"/>
  <c r="BD493" i="2" s="1"/>
  <c r="BE493" i="2" s="1"/>
  <c r="AE497" i="2"/>
  <c r="AC497" i="2"/>
  <c r="BD497" i="2" s="1"/>
  <c r="BE497" i="2" s="1"/>
  <c r="AL501" i="2"/>
  <c r="BH501" i="2" s="1"/>
  <c r="BI501" i="2" s="1"/>
  <c r="AN501" i="2"/>
  <c r="AL505" i="2"/>
  <c r="BH505" i="2" s="1"/>
  <c r="BI505" i="2" s="1"/>
  <c r="AN505" i="2"/>
  <c r="AW509" i="2"/>
  <c r="BC509" i="2" s="1"/>
  <c r="AU509" i="2"/>
  <c r="BL509" i="2" s="1"/>
  <c r="BM509" i="2" s="1"/>
  <c r="AW513" i="2"/>
  <c r="BC513" i="2" s="1"/>
  <c r="AU513" i="2"/>
  <c r="BL513" i="2" s="1"/>
  <c r="BM513" i="2" s="1"/>
  <c r="AE521" i="2"/>
  <c r="AK521" i="2" s="1"/>
  <c r="AC521" i="2"/>
  <c r="BD521" i="2" s="1"/>
  <c r="BE521" i="2" s="1"/>
  <c r="AL525" i="2"/>
  <c r="BH525" i="2" s="1"/>
  <c r="BI525" i="2" s="1"/>
  <c r="AN525" i="2"/>
  <c r="AL529" i="2"/>
  <c r="BH529" i="2" s="1"/>
  <c r="BI529" i="2" s="1"/>
  <c r="AN529" i="2"/>
  <c r="AW533" i="2"/>
  <c r="BC533" i="2" s="1"/>
  <c r="AU533" i="2"/>
  <c r="BL533" i="2" s="1"/>
  <c r="AU537" i="2"/>
  <c r="BL537" i="2" s="1"/>
  <c r="BM537" i="2" s="1"/>
  <c r="AW537" i="2"/>
  <c r="BC537" i="2" s="1"/>
  <c r="AE545" i="2"/>
  <c r="AC545" i="2"/>
  <c r="BD545" i="2" s="1"/>
  <c r="BE545" i="2" s="1"/>
  <c r="AL549" i="2"/>
  <c r="BH549" i="2" s="1"/>
  <c r="BI549" i="2" s="1"/>
  <c r="AN549" i="2"/>
  <c r="AL553" i="2"/>
  <c r="BH553" i="2" s="1"/>
  <c r="BI553" i="2" s="1"/>
  <c r="AN553" i="2"/>
  <c r="AT553" i="2" s="1"/>
  <c r="AW557" i="2"/>
  <c r="BC557" i="2" s="1"/>
  <c r="AU557" i="2"/>
  <c r="BL557" i="2" s="1"/>
  <c r="BM557" i="2" s="1"/>
  <c r="AW561" i="2"/>
  <c r="BC561" i="2" s="1"/>
  <c r="AU561" i="2"/>
  <c r="BL561" i="2" s="1"/>
  <c r="BM561" i="2" s="1"/>
  <c r="AE569" i="2"/>
  <c r="AK569" i="2" s="1"/>
  <c r="AC569" i="2"/>
  <c r="BD569" i="2" s="1"/>
  <c r="BE569" i="2" s="1"/>
  <c r="AL573" i="2"/>
  <c r="BH573" i="2" s="1"/>
  <c r="BI573" i="2" s="1"/>
  <c r="AN573" i="2"/>
  <c r="AT573" i="2" s="1"/>
  <c r="AL577" i="2"/>
  <c r="BH577" i="2" s="1"/>
  <c r="BI577" i="2" s="1"/>
  <c r="AN577" i="2"/>
  <c r="AT577" i="2" s="1"/>
  <c r="AW584" i="2"/>
  <c r="BC584" i="2" s="1"/>
  <c r="AU584" i="2"/>
  <c r="BL584" i="2" s="1"/>
  <c r="AE592" i="2"/>
  <c r="AC592" i="2"/>
  <c r="BD592" i="2" s="1"/>
  <c r="BE592" i="2" s="1"/>
  <c r="AE596" i="2"/>
  <c r="AK596" i="2" s="1"/>
  <c r="AC596" i="2"/>
  <c r="BD596" i="2" s="1"/>
  <c r="BE596" i="2" s="1"/>
  <c r="AL600" i="2"/>
  <c r="BH600" i="2" s="1"/>
  <c r="BI600" i="2" s="1"/>
  <c r="AN600" i="2"/>
  <c r="AT600" i="2" s="1"/>
  <c r="AN604" i="2"/>
  <c r="AT604" i="2" s="1"/>
  <c r="AL604" i="2"/>
  <c r="BH604" i="2" s="1"/>
  <c r="BI604" i="2" s="1"/>
  <c r="AW608" i="2"/>
  <c r="AU608" i="2"/>
  <c r="BL608" i="2" s="1"/>
  <c r="BM608" i="2" s="1"/>
  <c r="AL616" i="2"/>
  <c r="BH616" i="2" s="1"/>
  <c r="BI616" i="2" s="1"/>
  <c r="AN616" i="2"/>
  <c r="AC620" i="2"/>
  <c r="BD620" i="2" s="1"/>
  <c r="BE620" i="2" s="1"/>
  <c r="AE620" i="2"/>
  <c r="AN624" i="2"/>
  <c r="AT624" i="2" s="1"/>
  <c r="AL624" i="2"/>
  <c r="BH624" i="2" s="1"/>
  <c r="BI624" i="2" s="1"/>
  <c r="AN628" i="2"/>
  <c r="AT628" i="2" s="1"/>
  <c r="AL628" i="2"/>
  <c r="BH628" i="2" s="1"/>
  <c r="BI628" i="2" s="1"/>
  <c r="AW632" i="2"/>
  <c r="BC632" i="2" s="1"/>
  <c r="AU632" i="2"/>
  <c r="BL632" i="2" s="1"/>
  <c r="BM632" i="2" s="1"/>
  <c r="AW636" i="2"/>
  <c r="BC636" i="2" s="1"/>
  <c r="AU636" i="2"/>
  <c r="BL636" i="2" s="1"/>
  <c r="BM636" i="2" s="1"/>
  <c r="AE644" i="2"/>
  <c r="AK644" i="2" s="1"/>
  <c r="AC644" i="2"/>
  <c r="BD644" i="2" s="1"/>
  <c r="BF644" i="2" s="1"/>
  <c r="AN648" i="2"/>
  <c r="AT648" i="2" s="1"/>
  <c r="AL648" i="2"/>
  <c r="BH648" i="2" s="1"/>
  <c r="BI648" i="2" s="1"/>
  <c r="AW652" i="2"/>
  <c r="BC652" i="2" s="1"/>
  <c r="AU652" i="2"/>
  <c r="BL652" i="2" s="1"/>
  <c r="BM652" i="2" s="1"/>
  <c r="AL664" i="2"/>
  <c r="BH664" i="2" s="1"/>
  <c r="BI664" i="2" s="1"/>
  <c r="AN664" i="2"/>
  <c r="AE668" i="2"/>
  <c r="AK668" i="2" s="1"/>
  <c r="AC668" i="2"/>
  <c r="BD668" i="2" s="1"/>
  <c r="AN672" i="2"/>
  <c r="AT672" i="2" s="1"/>
  <c r="AL672" i="2"/>
  <c r="BH672" i="2" s="1"/>
  <c r="BI672" i="2" s="1"/>
  <c r="AW676" i="2"/>
  <c r="BC676" i="2" s="1"/>
  <c r="AU676" i="2"/>
  <c r="BL676" i="2" s="1"/>
  <c r="BM676" i="2" s="1"/>
  <c r="AE684" i="2"/>
  <c r="AK684" i="2" s="1"/>
  <c r="AC684" i="2"/>
  <c r="BD684" i="2" s="1"/>
  <c r="AN688" i="2"/>
  <c r="AL688" i="2"/>
  <c r="BH688" i="2" s="1"/>
  <c r="BI688" i="2" s="1"/>
  <c r="AN692" i="2"/>
  <c r="AL692" i="2"/>
  <c r="BH692" i="2" s="1"/>
  <c r="BI692" i="2" s="1"/>
  <c r="AW696" i="2"/>
  <c r="BC696" i="2" s="1"/>
  <c r="AU696" i="2"/>
  <c r="BL696" i="2" s="1"/>
  <c r="BM696" i="2" s="1"/>
  <c r="AW700" i="2"/>
  <c r="BC700" i="2" s="1"/>
  <c r="AU700" i="2"/>
  <c r="BL700" i="2" s="1"/>
  <c r="BM700" i="2" s="1"/>
  <c r="AE720" i="2"/>
  <c r="AC720" i="2"/>
  <c r="BD720" i="2" s="1"/>
  <c r="AE724" i="2"/>
  <c r="AK724" i="2" s="1"/>
  <c r="AC724" i="2"/>
  <c r="BD724" i="2" s="1"/>
  <c r="BE724" i="2" s="1"/>
  <c r="AE728" i="2"/>
  <c r="AK728" i="2" s="1"/>
  <c r="AC728" i="2"/>
  <c r="BD728" i="2" s="1"/>
  <c r="BE728" i="2" s="1"/>
  <c r="AN732" i="2"/>
  <c r="AT732" i="2" s="1"/>
  <c r="AL732" i="2"/>
  <c r="BH732" i="2" s="1"/>
  <c r="BI732" i="2" s="1"/>
  <c r="AW736" i="2"/>
  <c r="BC736" i="2" s="1"/>
  <c r="AU736" i="2"/>
  <c r="BL736" i="2" s="1"/>
  <c r="BM736" i="2" s="1"/>
  <c r="AW740" i="2"/>
  <c r="BC740" i="2" s="1"/>
  <c r="AU740" i="2"/>
  <c r="BL740" i="2" s="1"/>
  <c r="BM740" i="2" s="1"/>
  <c r="AN25" i="2"/>
  <c r="AT25" i="2" s="1"/>
  <c r="AL25" i="2"/>
  <c r="BH25" i="2" s="1"/>
  <c r="BI25" i="2" s="1"/>
  <c r="AW33" i="2"/>
  <c r="BC33" i="2" s="1"/>
  <c r="AU33" i="2"/>
  <c r="BL33" i="2" s="1"/>
  <c r="BM33" i="2" s="1"/>
  <c r="AW45" i="2"/>
  <c r="AU45" i="2"/>
  <c r="BL45" i="2" s="1"/>
  <c r="BM45" i="2" s="1"/>
  <c r="AC69" i="2"/>
  <c r="BD69" i="2" s="1"/>
  <c r="BE69" i="2" s="1"/>
  <c r="AE69" i="2"/>
  <c r="AK69" i="2" s="1"/>
  <c r="AN88" i="2"/>
  <c r="AT88" i="2" s="1"/>
  <c r="AL88" i="2"/>
  <c r="BH88" i="2" s="1"/>
  <c r="BI88" i="2" s="1"/>
  <c r="AW100" i="2"/>
  <c r="BC100" i="2" s="1"/>
  <c r="AU100" i="2"/>
  <c r="BL100" i="2" s="1"/>
  <c r="BM100" i="2" s="1"/>
  <c r="AE124" i="2"/>
  <c r="AK124" i="2" s="1"/>
  <c r="AC124" i="2"/>
  <c r="BD124" i="2" s="1"/>
  <c r="BE124" i="2" s="1"/>
  <c r="AN132" i="2"/>
  <c r="AL132" i="2"/>
  <c r="BH132" i="2" s="1"/>
  <c r="BI132" i="2" s="1"/>
  <c r="AW151" i="2"/>
  <c r="BC151" i="2" s="1"/>
  <c r="AU151" i="2"/>
  <c r="BL151" i="2" s="1"/>
  <c r="BM151" i="2" s="1"/>
  <c r="AE175" i="2"/>
  <c r="AC175" i="2"/>
  <c r="BD175" i="2" s="1"/>
  <c r="BE175" i="2" s="1"/>
  <c r="AN187" i="2"/>
  <c r="AL187" i="2"/>
  <c r="BH187" i="2" s="1"/>
  <c r="BI187" i="2" s="1"/>
  <c r="AW202" i="2"/>
  <c r="AU202" i="2"/>
  <c r="BL202" i="2" s="1"/>
  <c r="BM202" i="2" s="1"/>
  <c r="AC218" i="2"/>
  <c r="BD218" i="2" s="1"/>
  <c r="BE218" i="2" s="1"/>
  <c r="AE218" i="2"/>
  <c r="AN226" i="2"/>
  <c r="AL226" i="2"/>
  <c r="BH226" i="2" s="1"/>
  <c r="BI226" i="2" s="1"/>
  <c r="AW234" i="2"/>
  <c r="BC234" i="2" s="1"/>
  <c r="AU234" i="2"/>
  <c r="BL234" i="2" s="1"/>
  <c r="BM234" i="2" s="1"/>
  <c r="AC250" i="2"/>
  <c r="BD250" i="2" s="1"/>
  <c r="BE250" i="2" s="1"/>
  <c r="AE250" i="2"/>
  <c r="AL258" i="2"/>
  <c r="BH258" i="2" s="1"/>
  <c r="BI258" i="2" s="1"/>
  <c r="AN258" i="2"/>
  <c r="AT258" i="2" s="1"/>
  <c r="AW270" i="2"/>
  <c r="AU270" i="2"/>
  <c r="BL270" i="2" s="1"/>
  <c r="BM270" i="2" s="1"/>
  <c r="AC290" i="2"/>
  <c r="BD290" i="2" s="1"/>
  <c r="BE290" i="2" s="1"/>
  <c r="AE290" i="2"/>
  <c r="AK290" i="2" s="1"/>
  <c r="AC302" i="2"/>
  <c r="BD302" i="2" s="1"/>
  <c r="BE302" i="2" s="1"/>
  <c r="AE302" i="2"/>
  <c r="AN314" i="2"/>
  <c r="AT314" i="2" s="1"/>
  <c r="AL314" i="2"/>
  <c r="BH314" i="2" s="1"/>
  <c r="BI314" i="2" s="1"/>
  <c r="AW326" i="2"/>
  <c r="BC326" i="2" s="1"/>
  <c r="AU326" i="2"/>
  <c r="BL326" i="2" s="1"/>
  <c r="BM326" i="2" s="1"/>
  <c r="AC342" i="2"/>
  <c r="BD342" i="2" s="1"/>
  <c r="BE342" i="2" s="1"/>
  <c r="AE342" i="2"/>
  <c r="AK342" i="2" s="1"/>
  <c r="AN354" i="2"/>
  <c r="AT354" i="2" s="1"/>
  <c r="AL354" i="2"/>
  <c r="BH354" i="2" s="1"/>
  <c r="BI354" i="2" s="1"/>
  <c r="AU366" i="2"/>
  <c r="BL366" i="2" s="1"/>
  <c r="BM366" i="2" s="1"/>
  <c r="AW366" i="2"/>
  <c r="AC390" i="2"/>
  <c r="BD390" i="2" s="1"/>
  <c r="BE390" i="2" s="1"/>
  <c r="AE390" i="2"/>
  <c r="AK390" i="2" s="1"/>
  <c r="AN398" i="2"/>
  <c r="AT398" i="2" s="1"/>
  <c r="AL398" i="2"/>
  <c r="BH398" i="2" s="1"/>
  <c r="BI398" i="2" s="1"/>
  <c r="AW406" i="2"/>
  <c r="BC406" i="2" s="1"/>
  <c r="AU406" i="2"/>
  <c r="BL406" i="2" s="1"/>
  <c r="BM406" i="2" s="1"/>
  <c r="AC430" i="2"/>
  <c r="BD430" i="2" s="1"/>
  <c r="BE430" i="2" s="1"/>
  <c r="AE430" i="2"/>
  <c r="AK430" i="2" s="1"/>
  <c r="AN438" i="2"/>
  <c r="AT438" i="2" s="1"/>
  <c r="AL438" i="2"/>
  <c r="BH438" i="2" s="1"/>
  <c r="BI438" i="2" s="1"/>
  <c r="AN450" i="2"/>
  <c r="AT450" i="2" s="1"/>
  <c r="AL450" i="2"/>
  <c r="BH450" i="2" s="1"/>
  <c r="BI450" i="2" s="1"/>
  <c r="AW462" i="2"/>
  <c r="BC462" i="2" s="1"/>
  <c r="AU462" i="2"/>
  <c r="BL462" i="2" s="1"/>
  <c r="BM462" i="2" s="1"/>
  <c r="AC486" i="2"/>
  <c r="BD486" i="2" s="1"/>
  <c r="BE486" i="2" s="1"/>
  <c r="AC498" i="2"/>
  <c r="BD498" i="2" s="1"/>
  <c r="BE498" i="2" s="1"/>
  <c r="AE498" i="2"/>
  <c r="AN506" i="2"/>
  <c r="AT506" i="2" s="1"/>
  <c r="AL506" i="2"/>
  <c r="BH506" i="2" s="1"/>
  <c r="BI506" i="2" s="1"/>
  <c r="AW518" i="2"/>
  <c r="BC518" i="2" s="1"/>
  <c r="AU518" i="2"/>
  <c r="BL518" i="2" s="1"/>
  <c r="AE542" i="2"/>
  <c r="AK542" i="2" s="1"/>
  <c r="AC542" i="2"/>
  <c r="BD542" i="2" s="1"/>
  <c r="BE542" i="2" s="1"/>
  <c r="AN554" i="2"/>
  <c r="AT554" i="2" s="1"/>
  <c r="AL554" i="2"/>
  <c r="BH554" i="2" s="1"/>
  <c r="BI554" i="2" s="1"/>
  <c r="AW566" i="2"/>
  <c r="AU566" i="2"/>
  <c r="BL566" i="2" s="1"/>
  <c r="BM566" i="2" s="1"/>
  <c r="AE593" i="2"/>
  <c r="AK593" i="2" s="1"/>
  <c r="AC593" i="2"/>
  <c r="BD593" i="2" s="1"/>
  <c r="BE593" i="2" s="1"/>
  <c r="AL605" i="2"/>
  <c r="BH605" i="2" s="1"/>
  <c r="BI605" i="2" s="1"/>
  <c r="AN605" i="2"/>
  <c r="AT605" i="2" s="1"/>
  <c r="AW621" i="2"/>
  <c r="AU621" i="2"/>
  <c r="BL621" i="2" s="1"/>
  <c r="BM621" i="2" s="1"/>
  <c r="AE641" i="2"/>
  <c r="AK641" i="2" s="1"/>
  <c r="AC641" i="2"/>
  <c r="BD641" i="2" s="1"/>
  <c r="BE641" i="2" s="1"/>
  <c r="AL649" i="2"/>
  <c r="BH649" i="2" s="1"/>
  <c r="BI649" i="2" s="1"/>
  <c r="AN649" i="2"/>
  <c r="AW661" i="2"/>
  <c r="BC661" i="2" s="1"/>
  <c r="AU661" i="2"/>
  <c r="BL661" i="2" s="1"/>
  <c r="BM661" i="2" s="1"/>
  <c r="AE685" i="2"/>
  <c r="AK685" i="2" s="1"/>
  <c r="AC685" i="2"/>
  <c r="BD685" i="2" s="1"/>
  <c r="BE685" i="2" s="1"/>
  <c r="AL697" i="2"/>
  <c r="BH697" i="2" s="1"/>
  <c r="BI697" i="2" s="1"/>
  <c r="AN697" i="2"/>
  <c r="AW709" i="2"/>
  <c r="BC709" i="2" s="1"/>
  <c r="AU709" i="2"/>
  <c r="BL709" i="2" s="1"/>
  <c r="BM709" i="2" s="1"/>
  <c r="AE733" i="2"/>
  <c r="AC733" i="2"/>
  <c r="BD733" i="2" s="1"/>
  <c r="BE733" i="2" s="1"/>
  <c r="AL745" i="2"/>
  <c r="BH745" i="2" s="1"/>
  <c r="BI745" i="2" s="1"/>
  <c r="AN745" i="2"/>
  <c r="AW15" i="2"/>
  <c r="AU15" i="2"/>
  <c r="BL15" i="2" s="1"/>
  <c r="AN30" i="2"/>
  <c r="AT30" i="2" s="1"/>
  <c r="AL30" i="2"/>
  <c r="BH30" i="2" s="1"/>
  <c r="BI30" i="2" s="1"/>
  <c r="AC42" i="2"/>
  <c r="BD42" i="2" s="1"/>
  <c r="BE42" i="2" s="1"/>
  <c r="AE42" i="2"/>
  <c r="AK42" i="2" s="1"/>
  <c r="AW50" i="2"/>
  <c r="BC50" i="2" s="1"/>
  <c r="AU50" i="2"/>
  <c r="BL50" i="2" s="1"/>
  <c r="AN62" i="2"/>
  <c r="AT62" i="2" s="1"/>
  <c r="AL62" i="2"/>
  <c r="BH62" i="2" s="1"/>
  <c r="BI62" i="2" s="1"/>
  <c r="AC74" i="2"/>
  <c r="BD74" i="2" s="1"/>
  <c r="BE74" i="2" s="1"/>
  <c r="AE74" i="2"/>
  <c r="AW85" i="2"/>
  <c r="BC85" i="2" s="1"/>
  <c r="AU85" i="2"/>
  <c r="BL85" i="2" s="1"/>
  <c r="BM85" i="2" s="1"/>
  <c r="AN97" i="2"/>
  <c r="AT97" i="2" s="1"/>
  <c r="AL97" i="2"/>
  <c r="BH97" i="2" s="1"/>
  <c r="BI97" i="2" s="1"/>
  <c r="AN109" i="2"/>
  <c r="AL109" i="2"/>
  <c r="BH109" i="2" s="1"/>
  <c r="BI109" i="2" s="1"/>
  <c r="AW117" i="2"/>
  <c r="AU117" i="2"/>
  <c r="BL117" i="2" s="1"/>
  <c r="BM117" i="2" s="1"/>
  <c r="AC125" i="2"/>
  <c r="BD125" i="2" s="1"/>
  <c r="BE125" i="2" s="1"/>
  <c r="AE125" i="2"/>
  <c r="AK125" i="2" s="1"/>
  <c r="AE144" i="2"/>
  <c r="AK144" i="2" s="1"/>
  <c r="AC144" i="2"/>
  <c r="BD144" i="2" s="1"/>
  <c r="BE144" i="2" s="1"/>
  <c r="AU152" i="2"/>
  <c r="BL152" i="2" s="1"/>
  <c r="BM152" i="2" s="1"/>
  <c r="AW152" i="2"/>
  <c r="BC152" i="2" s="1"/>
  <c r="AE160" i="2"/>
  <c r="AK160" i="2" s="1"/>
  <c r="AC160" i="2"/>
  <c r="BD160" i="2" s="1"/>
  <c r="BE160" i="2" s="1"/>
  <c r="AW168" i="2"/>
  <c r="BC168" i="2" s="1"/>
  <c r="AU168" i="2"/>
  <c r="BL168" i="2" s="1"/>
  <c r="BM168" i="2" s="1"/>
  <c r="AN180" i="2"/>
  <c r="AL180" i="2"/>
  <c r="BH180" i="2" s="1"/>
  <c r="BI180" i="2" s="1"/>
  <c r="AC195" i="2"/>
  <c r="BD195" i="2" s="1"/>
  <c r="BG195" i="2" s="1"/>
  <c r="AE195" i="2"/>
  <c r="AW203" i="2"/>
  <c r="BC203" i="2" s="1"/>
  <c r="AU203" i="2"/>
  <c r="BL203" i="2" s="1"/>
  <c r="BM203" i="2" s="1"/>
  <c r="AN215" i="2"/>
  <c r="AT215" i="2" s="1"/>
  <c r="AL215" i="2"/>
  <c r="BH215" i="2" s="1"/>
  <c r="BI215" i="2" s="1"/>
  <c r="AC227" i="2"/>
  <c r="BD227" i="2" s="1"/>
  <c r="BE227" i="2" s="1"/>
  <c r="AE227" i="2"/>
  <c r="AW235" i="2"/>
  <c r="BC235" i="2" s="1"/>
  <c r="AU235" i="2"/>
  <c r="BL235" i="2" s="1"/>
  <c r="BM235" i="2" s="1"/>
  <c r="AN247" i="2"/>
  <c r="AL247" i="2"/>
  <c r="BH247" i="2" s="1"/>
  <c r="BI247" i="2" s="1"/>
  <c r="AW251" i="2"/>
  <c r="BC251" i="2" s="1"/>
  <c r="AU251" i="2"/>
  <c r="BL251" i="2" s="1"/>
  <c r="BM251" i="2" s="1"/>
  <c r="AN263" i="2"/>
  <c r="AT263" i="2" s="1"/>
  <c r="AL263" i="2"/>
  <c r="BH263" i="2" s="1"/>
  <c r="BI263" i="2" s="1"/>
  <c r="AE275" i="2"/>
  <c r="AK275" i="2" s="1"/>
  <c r="AC275" i="2"/>
  <c r="BD275" i="2" s="1"/>
  <c r="BE275" i="2" s="1"/>
  <c r="AW283" i="2"/>
  <c r="AU283" i="2"/>
  <c r="BL283" i="2" s="1"/>
  <c r="BM283" i="2" s="1"/>
  <c r="AN295" i="2"/>
  <c r="AT295" i="2" s="1"/>
  <c r="AL295" i="2"/>
  <c r="BH295" i="2" s="1"/>
  <c r="BI295" i="2" s="1"/>
  <c r="AL311" i="2"/>
  <c r="BH311" i="2" s="1"/>
  <c r="BI311" i="2" s="1"/>
  <c r="AN311" i="2"/>
  <c r="AT311" i="2" s="1"/>
  <c r="AE323" i="2"/>
  <c r="AK323" i="2" s="1"/>
  <c r="AC323" i="2"/>
  <c r="BD323" i="2" s="1"/>
  <c r="BE323" i="2" s="1"/>
  <c r="AW331" i="2"/>
  <c r="BC331" i="2" s="1"/>
  <c r="AU331" i="2"/>
  <c r="BL331" i="2" s="1"/>
  <c r="BM331" i="2" s="1"/>
  <c r="AE339" i="2"/>
  <c r="AC339" i="2"/>
  <c r="BD339" i="2" s="1"/>
  <c r="BE339" i="2" s="1"/>
  <c r="AN347" i="2"/>
  <c r="AT347" i="2" s="1"/>
  <c r="AL347" i="2"/>
  <c r="BH347" i="2" s="1"/>
  <c r="BI347" i="2" s="1"/>
  <c r="AN363" i="2"/>
  <c r="AL363" i="2"/>
  <c r="BH363" i="2" s="1"/>
  <c r="BI363" i="2" s="1"/>
  <c r="AC375" i="2"/>
  <c r="BD375" i="2" s="1"/>
  <c r="BE375" i="2" s="1"/>
  <c r="AE375" i="2"/>
  <c r="AW383" i="2"/>
  <c r="AU383" i="2"/>
  <c r="BL383" i="2" s="1"/>
  <c r="BM383" i="2" s="1"/>
  <c r="AN395" i="2"/>
  <c r="AT395" i="2" s="1"/>
  <c r="AL395" i="2"/>
  <c r="BH395" i="2" s="1"/>
  <c r="BI395" i="2" s="1"/>
  <c r="AC407" i="2"/>
  <c r="BD407" i="2" s="1"/>
  <c r="BE407" i="2" s="1"/>
  <c r="AE407" i="2"/>
  <c r="AK407" i="2" s="1"/>
  <c r="AN411" i="2"/>
  <c r="AL411" i="2"/>
  <c r="BH411" i="2" s="1"/>
  <c r="BI411" i="2" s="1"/>
  <c r="AE423" i="2"/>
  <c r="AK423" i="2" s="1"/>
  <c r="AC423" i="2"/>
  <c r="BD423" i="2" s="1"/>
  <c r="BE423" i="2" s="1"/>
  <c r="AW431" i="2"/>
  <c r="BC431" i="2" s="1"/>
  <c r="AU431" i="2"/>
  <c r="BL431" i="2" s="1"/>
  <c r="BM431" i="2" s="1"/>
  <c r="AN443" i="2"/>
  <c r="AT443" i="2" s="1"/>
  <c r="AL443" i="2"/>
  <c r="BH443" i="2" s="1"/>
  <c r="BI443" i="2" s="1"/>
  <c r="AE455" i="2"/>
  <c r="AC455" i="2"/>
  <c r="BD455" i="2" s="1"/>
  <c r="BF455" i="2" s="1"/>
  <c r="AW463" i="2"/>
  <c r="AU463" i="2"/>
  <c r="BL463" i="2" s="1"/>
  <c r="BM463" i="2" s="1"/>
  <c r="AE475" i="2"/>
  <c r="AC475" i="2"/>
  <c r="BD475" i="2" s="1"/>
  <c r="BE475" i="2" s="1"/>
  <c r="AC491" i="2"/>
  <c r="BD491" i="2" s="1"/>
  <c r="BE491" i="2" s="1"/>
  <c r="AE491" i="2"/>
  <c r="AW499" i="2"/>
  <c r="BC499" i="2" s="1"/>
  <c r="AU499" i="2"/>
  <c r="BL499" i="2" s="1"/>
  <c r="BM499" i="2" s="1"/>
  <c r="AN511" i="2"/>
  <c r="AL511" i="2"/>
  <c r="BH511" i="2" s="1"/>
  <c r="BI511" i="2" s="1"/>
  <c r="AC523" i="2"/>
  <c r="BD523" i="2" s="1"/>
  <c r="BE523" i="2" s="1"/>
  <c r="AE523" i="2"/>
  <c r="AK523" i="2" s="1"/>
  <c r="AW531" i="2"/>
  <c r="AU531" i="2"/>
  <c r="BL531" i="2" s="1"/>
  <c r="BM531" i="2" s="1"/>
  <c r="AN543" i="2"/>
  <c r="AT543" i="2" s="1"/>
  <c r="AL543" i="2"/>
  <c r="BH543" i="2" s="1"/>
  <c r="BI543" i="2" s="1"/>
  <c r="AW547" i="2"/>
  <c r="AU547" i="2"/>
  <c r="BL547" i="2" s="1"/>
  <c r="BM547" i="2" s="1"/>
  <c r="AW563" i="2"/>
  <c r="AU563" i="2"/>
  <c r="BL563" i="2" s="1"/>
  <c r="BM563" i="2" s="1"/>
  <c r="AN575" i="2"/>
  <c r="AL575" i="2"/>
  <c r="BH575" i="2" s="1"/>
  <c r="BI575" i="2" s="1"/>
  <c r="AE590" i="2"/>
  <c r="AC590" i="2"/>
  <c r="BD590" i="2" s="1"/>
  <c r="BE590" i="2" s="1"/>
  <c r="AU598" i="2"/>
  <c r="BL598" i="2" s="1"/>
  <c r="BM598" i="2" s="1"/>
  <c r="AW598" i="2"/>
  <c r="BC598" i="2" s="1"/>
  <c r="AN610" i="2"/>
  <c r="AT610" i="2" s="1"/>
  <c r="AL610" i="2"/>
  <c r="BH610" i="2" s="1"/>
  <c r="BI610" i="2" s="1"/>
  <c r="AE622" i="2"/>
  <c r="AK622" i="2" s="1"/>
  <c r="AC622" i="2"/>
  <c r="BD622" i="2" s="1"/>
  <c r="BE622" i="2" s="1"/>
  <c r="AW630" i="2"/>
  <c r="BC630" i="2" s="1"/>
  <c r="AU630" i="2"/>
  <c r="BL630" i="2" s="1"/>
  <c r="AN642" i="2"/>
  <c r="AL642" i="2"/>
  <c r="BH642" i="2" s="1"/>
  <c r="BI642" i="2" s="1"/>
  <c r="AC654" i="2"/>
  <c r="BD654" i="2" s="1"/>
  <c r="BE654" i="2" s="1"/>
  <c r="AE654" i="2"/>
  <c r="AK654" i="2" s="1"/>
  <c r="AW662" i="2"/>
  <c r="BC662" i="2" s="1"/>
  <c r="AU662" i="2"/>
  <c r="BL662" i="2" s="1"/>
  <c r="AE678" i="2"/>
  <c r="AK678" i="2" s="1"/>
  <c r="AC678" i="2"/>
  <c r="BD678" i="2" s="1"/>
  <c r="BE678" i="2" s="1"/>
  <c r="AL686" i="2"/>
  <c r="BH686" i="2" s="1"/>
  <c r="BI686" i="2" s="1"/>
  <c r="AN686" i="2"/>
  <c r="AE698" i="2"/>
  <c r="AK698" i="2" s="1"/>
  <c r="AC698" i="2"/>
  <c r="BD698" i="2" s="1"/>
  <c r="AW706" i="2"/>
  <c r="AU706" i="2"/>
  <c r="BL706" i="2" s="1"/>
  <c r="BM706" i="2" s="1"/>
  <c r="AE722" i="2"/>
  <c r="AC722" i="2"/>
  <c r="BD722" i="2" s="1"/>
  <c r="BE722" i="2" s="1"/>
  <c r="AN726" i="2"/>
  <c r="AT726" i="2" s="1"/>
  <c r="AL726" i="2"/>
  <c r="BH726" i="2" s="1"/>
  <c r="BI726" i="2" s="1"/>
  <c r="AW734" i="2"/>
  <c r="BC734" i="2" s="1"/>
  <c r="AU734" i="2"/>
  <c r="BL734" i="2" s="1"/>
  <c r="BN734" i="2" s="1"/>
  <c r="AE746" i="2"/>
  <c r="AC746" i="2"/>
  <c r="BD746" i="2" s="1"/>
  <c r="BE746" i="2" s="1"/>
  <c r="AW675" i="2"/>
  <c r="BC675" i="2" s="1"/>
  <c r="AU675" i="2"/>
  <c r="BL675" i="2" s="1"/>
  <c r="AE699" i="2"/>
  <c r="AC699" i="2"/>
  <c r="BD699" i="2" s="1"/>
  <c r="BE699" i="2" s="1"/>
  <c r="AN715" i="2"/>
  <c r="AL715" i="2"/>
  <c r="BH715" i="2" s="1"/>
  <c r="BI715" i="2" s="1"/>
  <c r="AW723" i="2"/>
  <c r="BC723" i="2" s="1"/>
  <c r="AU723" i="2"/>
  <c r="BL723" i="2" s="1"/>
  <c r="BM723" i="2" s="1"/>
  <c r="AN29" i="2"/>
  <c r="AL29" i="2"/>
  <c r="BH29" i="2" s="1"/>
  <c r="BI29" i="2" s="1"/>
  <c r="AC65" i="2"/>
  <c r="BD65" i="2" s="1"/>
  <c r="BE65" i="2" s="1"/>
  <c r="AE65" i="2"/>
  <c r="AK65" i="2" s="1"/>
  <c r="AW84" i="2"/>
  <c r="BC84" i="2" s="1"/>
  <c r="AU84" i="2"/>
  <c r="BL84" i="2" s="1"/>
  <c r="BM84" i="2" s="1"/>
  <c r="AL139" i="2"/>
  <c r="BH139" i="2" s="1"/>
  <c r="BI139" i="2" s="1"/>
  <c r="AN139" i="2"/>
  <c r="AC171" i="2"/>
  <c r="BD171" i="2" s="1"/>
  <c r="BE171" i="2" s="1"/>
  <c r="AE171" i="2"/>
  <c r="AK171" i="2" s="1"/>
  <c r="AU198" i="2"/>
  <c r="BL198" i="2" s="1"/>
  <c r="BM198" i="2" s="1"/>
  <c r="AW198" i="2"/>
  <c r="AN230" i="2"/>
  <c r="AT230" i="2" s="1"/>
  <c r="AL230" i="2"/>
  <c r="BH230" i="2" s="1"/>
  <c r="BI230" i="2" s="1"/>
  <c r="AC254" i="2"/>
  <c r="BD254" i="2" s="1"/>
  <c r="AE254" i="2"/>
  <c r="AK254" i="2" s="1"/>
  <c r="AN274" i="2"/>
  <c r="AL274" i="2"/>
  <c r="BH274" i="2" s="1"/>
  <c r="BI274" i="2" s="1"/>
  <c r="AC310" i="2"/>
  <c r="BD310" i="2" s="1"/>
  <c r="AE310" i="2"/>
  <c r="AK310" i="2" s="1"/>
  <c r="AW338" i="2"/>
  <c r="AU338" i="2"/>
  <c r="BL338" i="2" s="1"/>
  <c r="BM338" i="2" s="1"/>
  <c r="AN370" i="2"/>
  <c r="AT370" i="2" s="1"/>
  <c r="AL370" i="2"/>
  <c r="BH370" i="2" s="1"/>
  <c r="BI370" i="2" s="1"/>
  <c r="AC402" i="2"/>
  <c r="BD402" i="2" s="1"/>
  <c r="BE402" i="2" s="1"/>
  <c r="AE402" i="2"/>
  <c r="AK402" i="2" s="1"/>
  <c r="AW422" i="2"/>
  <c r="AU422" i="2"/>
  <c r="BL422" i="2" s="1"/>
  <c r="BM422" i="2" s="1"/>
  <c r="AN458" i="2"/>
  <c r="AT458" i="2" s="1"/>
  <c r="AL458" i="2"/>
  <c r="BH458" i="2" s="1"/>
  <c r="BI458" i="2" s="1"/>
  <c r="AN482" i="2"/>
  <c r="AT482" i="2" s="1"/>
  <c r="AL482" i="2"/>
  <c r="BH482" i="2" s="1"/>
  <c r="BI482" i="2" s="1"/>
  <c r="AU510" i="2"/>
  <c r="BL510" i="2" s="1"/>
  <c r="BM510" i="2" s="1"/>
  <c r="AW510" i="2"/>
  <c r="BC510" i="2" s="1"/>
  <c r="AN546" i="2"/>
  <c r="AL546" i="2"/>
  <c r="BH546" i="2" s="1"/>
  <c r="BI546" i="2" s="1"/>
  <c r="AE585" i="2"/>
  <c r="AC585" i="2"/>
  <c r="BD585" i="2" s="1"/>
  <c r="BE585" i="2" s="1"/>
  <c r="AW609" i="2"/>
  <c r="BC609" i="2" s="1"/>
  <c r="AU609" i="2"/>
  <c r="BL609" i="2" s="1"/>
  <c r="BM609" i="2" s="1"/>
  <c r="AL637" i="2"/>
  <c r="BH637" i="2" s="1"/>
  <c r="BI637" i="2" s="1"/>
  <c r="AN637" i="2"/>
  <c r="AT637" i="2" s="1"/>
  <c r="AE677" i="2"/>
  <c r="AK677" i="2" s="1"/>
  <c r="AC677" i="2"/>
  <c r="BD677" i="2" s="1"/>
  <c r="BE677" i="2" s="1"/>
  <c r="AW701" i="2"/>
  <c r="BC701" i="2" s="1"/>
  <c r="AU701" i="2"/>
  <c r="BL701" i="2" s="1"/>
  <c r="BM701" i="2" s="1"/>
  <c r="AL737" i="2"/>
  <c r="BH737" i="2" s="1"/>
  <c r="BI737" i="2" s="1"/>
  <c r="AN737" i="2"/>
  <c r="AT737" i="2" s="1"/>
  <c r="AW8" i="2"/>
  <c r="BC8" i="2" s="1"/>
  <c r="AU8" i="2"/>
  <c r="BL8" i="2" s="1"/>
  <c r="BM8" i="2" s="1"/>
  <c r="AE31" i="2"/>
  <c r="AK31" i="2" s="1"/>
  <c r="AC31" i="2"/>
  <c r="BD31" i="2" s="1"/>
  <c r="BE31" i="2" s="1"/>
  <c r="AN39" i="2"/>
  <c r="AL39" i="2"/>
  <c r="BH39" i="2" s="1"/>
  <c r="BI39" i="2" s="1"/>
  <c r="AW47" i="2"/>
  <c r="BC47" i="2" s="1"/>
  <c r="AU47" i="2"/>
  <c r="BL47" i="2" s="1"/>
  <c r="BM47" i="2" s="1"/>
  <c r="AE59" i="2"/>
  <c r="AC59" i="2"/>
  <c r="BD59" i="2" s="1"/>
  <c r="BE59" i="2" s="1"/>
  <c r="AN67" i="2"/>
  <c r="AT67" i="2" s="1"/>
  <c r="AL67" i="2"/>
  <c r="BH67" i="2" s="1"/>
  <c r="BI67" i="2" s="1"/>
  <c r="AW78" i="2"/>
  <c r="AU78" i="2"/>
  <c r="BL78" i="2" s="1"/>
  <c r="BO78" i="2" s="1"/>
  <c r="AC98" i="2"/>
  <c r="BD98" i="2" s="1"/>
  <c r="BE98" i="2" s="1"/>
  <c r="AE98" i="2"/>
  <c r="AN106" i="2"/>
  <c r="AL106" i="2"/>
  <c r="BH106" i="2" s="1"/>
  <c r="BI106" i="2" s="1"/>
  <c r="AW114" i="2"/>
  <c r="AU114" i="2"/>
  <c r="BL114" i="2" s="1"/>
  <c r="BM114" i="2" s="1"/>
  <c r="AC126" i="2"/>
  <c r="BD126" i="2" s="1"/>
  <c r="AE126" i="2"/>
  <c r="AK126" i="2" s="1"/>
  <c r="AN137" i="2"/>
  <c r="AL137" i="2"/>
  <c r="BH137" i="2" s="1"/>
  <c r="BI137" i="2" s="1"/>
  <c r="AW149" i="2"/>
  <c r="BC149" i="2" s="1"/>
  <c r="AU149" i="2"/>
  <c r="BL149" i="2" s="1"/>
  <c r="BM149" i="2" s="1"/>
  <c r="AC161" i="2"/>
  <c r="BD161" i="2" s="1"/>
  <c r="BE161" i="2" s="1"/>
  <c r="AE161" i="2"/>
  <c r="AN169" i="2"/>
  <c r="AT169" i="2" s="1"/>
  <c r="AL169" i="2"/>
  <c r="BH169" i="2" s="1"/>
  <c r="BI169" i="2" s="1"/>
  <c r="AW177" i="2"/>
  <c r="BC177" i="2" s="1"/>
  <c r="AU177" i="2"/>
  <c r="BL177" i="2" s="1"/>
  <c r="BM177" i="2" s="1"/>
  <c r="AC196" i="2"/>
  <c r="BD196" i="2" s="1"/>
  <c r="BE196" i="2" s="1"/>
  <c r="AE196" i="2"/>
  <c r="AW208" i="2"/>
  <c r="AU208" i="2"/>
  <c r="BL208" i="2" s="1"/>
  <c r="BM208" i="2" s="1"/>
  <c r="AC220" i="2"/>
  <c r="BD220" i="2" s="1"/>
  <c r="BE220" i="2" s="1"/>
  <c r="AE220" i="2"/>
  <c r="AK220" i="2" s="1"/>
  <c r="AN228" i="2"/>
  <c r="AT228" i="2" s="1"/>
  <c r="AL228" i="2"/>
  <c r="BH228" i="2" s="1"/>
  <c r="BI228" i="2" s="1"/>
  <c r="AW236" i="2"/>
  <c r="AU236" i="2"/>
  <c r="BL236" i="2" s="1"/>
  <c r="BN236" i="2" s="1"/>
  <c r="AE256" i="2"/>
  <c r="AK256" i="2" s="1"/>
  <c r="AC256" i="2"/>
  <c r="BD256" i="2" s="1"/>
  <c r="BE256" i="2" s="1"/>
  <c r="AN264" i="2"/>
  <c r="AL264" i="2"/>
  <c r="BH264" i="2" s="1"/>
  <c r="BI264" i="2" s="1"/>
  <c r="AW272" i="2"/>
  <c r="BC272" i="2" s="1"/>
  <c r="AU272" i="2"/>
  <c r="BL272" i="2" s="1"/>
  <c r="AE284" i="2"/>
  <c r="AK284" i="2" s="1"/>
  <c r="AC284" i="2"/>
  <c r="BD284" i="2" s="1"/>
  <c r="BE284" i="2" s="1"/>
  <c r="AN292" i="2"/>
  <c r="AL292" i="2"/>
  <c r="BH292" i="2" s="1"/>
  <c r="BI292" i="2" s="1"/>
  <c r="AU300" i="2"/>
  <c r="BL300" i="2" s="1"/>
  <c r="BM300" i="2" s="1"/>
  <c r="AW300" i="2"/>
  <c r="BC300" i="2" s="1"/>
  <c r="AE316" i="2"/>
  <c r="AK316" i="2" s="1"/>
  <c r="AC316" i="2"/>
  <c r="BD316" i="2" s="1"/>
  <c r="BE316" i="2" s="1"/>
  <c r="AN324" i="2"/>
  <c r="AL324" i="2"/>
  <c r="BH324" i="2" s="1"/>
  <c r="BI324" i="2" s="1"/>
  <c r="AW332" i="2"/>
  <c r="BC332" i="2" s="1"/>
  <c r="AU332" i="2"/>
  <c r="BL332" i="2" s="1"/>
  <c r="BM332" i="2" s="1"/>
  <c r="AE348" i="2"/>
  <c r="AK348" i="2" s="1"/>
  <c r="AC348" i="2"/>
  <c r="BD348" i="2" s="1"/>
  <c r="BE348" i="2" s="1"/>
  <c r="AN360" i="2"/>
  <c r="AT360" i="2" s="1"/>
  <c r="AL360" i="2"/>
  <c r="BH360" i="2" s="1"/>
  <c r="BI360" i="2" s="1"/>
  <c r="AW368" i="2"/>
  <c r="BC368" i="2" s="1"/>
  <c r="AU368" i="2"/>
  <c r="BL368" i="2" s="1"/>
  <c r="BM368" i="2" s="1"/>
  <c r="AE380" i="2"/>
  <c r="AK380" i="2" s="1"/>
  <c r="AC380" i="2"/>
  <c r="BD380" i="2" s="1"/>
  <c r="BE380" i="2" s="1"/>
  <c r="AN388" i="2"/>
  <c r="AL388" i="2"/>
  <c r="BH388" i="2" s="1"/>
  <c r="BI388" i="2" s="1"/>
  <c r="AC408" i="2"/>
  <c r="BD408" i="2" s="1"/>
  <c r="BE408" i="2" s="1"/>
  <c r="AE408" i="2"/>
  <c r="AK408" i="2" s="1"/>
  <c r="AC416" i="2"/>
  <c r="BD416" i="2" s="1"/>
  <c r="BE416" i="2" s="1"/>
  <c r="AE416" i="2"/>
  <c r="AK416" i="2" s="1"/>
  <c r="AU424" i="2"/>
  <c r="BL424" i="2" s="1"/>
  <c r="BM424" i="2" s="1"/>
  <c r="AW424" i="2"/>
  <c r="BC424" i="2" s="1"/>
  <c r="AE436" i="2"/>
  <c r="AC436" i="2"/>
  <c r="BD436" i="2" s="1"/>
  <c r="BE436" i="2" s="1"/>
  <c r="AN444" i="2"/>
  <c r="AT444" i="2" s="1"/>
  <c r="AL444" i="2"/>
  <c r="BH444" i="2" s="1"/>
  <c r="BI444" i="2" s="1"/>
  <c r="AN464" i="2"/>
  <c r="AT464" i="2" s="1"/>
  <c r="AL464" i="2"/>
  <c r="BH464" i="2" s="1"/>
  <c r="BI464" i="2" s="1"/>
  <c r="AL472" i="2"/>
  <c r="BH472" i="2" s="1"/>
  <c r="BI472" i="2" s="1"/>
  <c r="AN472" i="2"/>
  <c r="AW480" i="2"/>
  <c r="BC480" i="2" s="1"/>
  <c r="AU480" i="2"/>
  <c r="BL480" i="2" s="1"/>
  <c r="AW500" i="2"/>
  <c r="BC500" i="2" s="1"/>
  <c r="AU500" i="2"/>
  <c r="BL500" i="2" s="1"/>
  <c r="BM500" i="2" s="1"/>
  <c r="AW512" i="2"/>
  <c r="AU512" i="2"/>
  <c r="BL512" i="2" s="1"/>
  <c r="BM512" i="2" s="1"/>
  <c r="AE524" i="2"/>
  <c r="AK524" i="2" s="1"/>
  <c r="AC524" i="2"/>
  <c r="BD524" i="2" s="1"/>
  <c r="BE524" i="2" s="1"/>
  <c r="AN532" i="2"/>
  <c r="AT532" i="2" s="1"/>
  <c r="AL532" i="2"/>
  <c r="BH532" i="2" s="1"/>
  <c r="BI532" i="2" s="1"/>
  <c r="AW540" i="2"/>
  <c r="BC540" i="2" s="1"/>
  <c r="AU540" i="2"/>
  <c r="BL540" i="2" s="1"/>
  <c r="BN540" i="2" s="1"/>
  <c r="AE552" i="2"/>
  <c r="AK552" i="2" s="1"/>
  <c r="AC552" i="2"/>
  <c r="BD552" i="2" s="1"/>
  <c r="BE552" i="2" s="1"/>
  <c r="AN560" i="2"/>
  <c r="AL560" i="2"/>
  <c r="BH560" i="2" s="1"/>
  <c r="BI560" i="2" s="1"/>
  <c r="AW564" i="2"/>
  <c r="BC564" i="2" s="1"/>
  <c r="AU564" i="2"/>
  <c r="BL564" i="2" s="1"/>
  <c r="BM564" i="2" s="1"/>
  <c r="AC591" i="2"/>
  <c r="BD591" i="2" s="1"/>
  <c r="BE591" i="2" s="1"/>
  <c r="AE591" i="2"/>
  <c r="AK591" i="2" s="1"/>
  <c r="AW599" i="2"/>
  <c r="AU599" i="2"/>
  <c r="BL599" i="2" s="1"/>
  <c r="BM599" i="2" s="1"/>
  <c r="AW603" i="2"/>
  <c r="AU603" i="2"/>
  <c r="BL603" i="2" s="1"/>
  <c r="BM603" i="2" s="1"/>
  <c r="AN615" i="2"/>
  <c r="AT615" i="2" s="1"/>
  <c r="AL615" i="2"/>
  <c r="BH615" i="2" s="1"/>
  <c r="BI615" i="2" s="1"/>
  <c r="AW623" i="2"/>
  <c r="BC623" i="2" s="1"/>
  <c r="AU623" i="2"/>
  <c r="BL623" i="2" s="1"/>
  <c r="BM623" i="2" s="1"/>
  <c r="AW639" i="2"/>
  <c r="AU639" i="2"/>
  <c r="BL639" i="2" s="1"/>
  <c r="BM639" i="2" s="1"/>
  <c r="AN651" i="2"/>
  <c r="AT651" i="2" s="1"/>
  <c r="AL651" i="2"/>
  <c r="BH651" i="2" s="1"/>
  <c r="BI651" i="2" s="1"/>
  <c r="AE671" i="2"/>
  <c r="AC671" i="2"/>
  <c r="BD671" i="2" s="1"/>
  <c r="BE671" i="2" s="1"/>
  <c r="AN687" i="2"/>
  <c r="AL687" i="2"/>
  <c r="BH687" i="2" s="1"/>
  <c r="BI687" i="2" s="1"/>
  <c r="AE711" i="2"/>
  <c r="AC711" i="2"/>
  <c r="BD711" i="2" s="1"/>
  <c r="BE711" i="2" s="1"/>
  <c r="AN727" i="2"/>
  <c r="AT727" i="2" s="1"/>
  <c r="AL727" i="2"/>
  <c r="BH727" i="2" s="1"/>
  <c r="BI727" i="2" s="1"/>
  <c r="AU743" i="2"/>
  <c r="BL743" i="2" s="1"/>
  <c r="AW743" i="2"/>
  <c r="AC21" i="2"/>
  <c r="BD21" i="2" s="1"/>
  <c r="BE21" i="2" s="1"/>
  <c r="AE21" i="2"/>
  <c r="AK21" i="2" s="1"/>
  <c r="AW49" i="2"/>
  <c r="AU49" i="2"/>
  <c r="BL49" i="2" s="1"/>
  <c r="BM49" i="2" s="1"/>
  <c r="AN92" i="2"/>
  <c r="AL92" i="2"/>
  <c r="BH92" i="2" s="1"/>
  <c r="BI92" i="2" s="1"/>
  <c r="AE128" i="2"/>
  <c r="AC128" i="2"/>
  <c r="BD128" i="2" s="1"/>
  <c r="BE128" i="2" s="1"/>
  <c r="AW155" i="2"/>
  <c r="BC155" i="2" s="1"/>
  <c r="AU155" i="2"/>
  <c r="BL155" i="2" s="1"/>
  <c r="BM155" i="2" s="1"/>
  <c r="AN194" i="2"/>
  <c r="AT194" i="2" s="1"/>
  <c r="AL194" i="2"/>
  <c r="BH194" i="2" s="1"/>
  <c r="BI194" i="2" s="1"/>
  <c r="AC282" i="2"/>
  <c r="BD282" i="2" s="1"/>
  <c r="BE282" i="2" s="1"/>
  <c r="AE282" i="2"/>
  <c r="AW306" i="2"/>
  <c r="BC306" i="2" s="1"/>
  <c r="AU306" i="2"/>
  <c r="BL306" i="2" s="1"/>
  <c r="BM306" i="2" s="1"/>
  <c r="AN346" i="2"/>
  <c r="AT346" i="2" s="1"/>
  <c r="AL346" i="2"/>
  <c r="BH346" i="2" s="1"/>
  <c r="BI346" i="2" s="1"/>
  <c r="AC386" i="2"/>
  <c r="BD386" i="2" s="1"/>
  <c r="BE386" i="2" s="1"/>
  <c r="AE386" i="2"/>
  <c r="AK386" i="2" s="1"/>
  <c r="AW426" i="2"/>
  <c r="AU426" i="2"/>
  <c r="BL426" i="2" s="1"/>
  <c r="BM426" i="2" s="1"/>
  <c r="AC466" i="2"/>
  <c r="BD466" i="2" s="1"/>
  <c r="BE466" i="2" s="1"/>
  <c r="AE466" i="2"/>
  <c r="AW490" i="2"/>
  <c r="AU490" i="2"/>
  <c r="BL490" i="2" s="1"/>
  <c r="BM490" i="2" s="1"/>
  <c r="AE526" i="2"/>
  <c r="AK526" i="2" s="1"/>
  <c r="AC526" i="2"/>
  <c r="BD526" i="2" s="1"/>
  <c r="BE526" i="2" s="1"/>
  <c r="AW550" i="2"/>
  <c r="AU550" i="2"/>
  <c r="BL550" i="2" s="1"/>
  <c r="BM550" i="2" s="1"/>
  <c r="AL589" i="2"/>
  <c r="BH589" i="2" s="1"/>
  <c r="BI589" i="2" s="1"/>
  <c r="AN589" i="2"/>
  <c r="AT589" i="2" s="1"/>
  <c r="AE633" i="2"/>
  <c r="AK633" i="2" s="1"/>
  <c r="AC633" i="2"/>
  <c r="BD633" i="2" s="1"/>
  <c r="AE681" i="2"/>
  <c r="AC681" i="2"/>
  <c r="BD681" i="2" s="1"/>
  <c r="AW705" i="2"/>
  <c r="BC705" i="2" s="1"/>
  <c r="AU705" i="2"/>
  <c r="BL705" i="2" s="1"/>
  <c r="BM705" i="2" s="1"/>
  <c r="AE741" i="2"/>
  <c r="AK741" i="2" s="1"/>
  <c r="AC741" i="2"/>
  <c r="BD741" i="2" s="1"/>
  <c r="BE741" i="2" s="1"/>
  <c r="AC13" i="2"/>
  <c r="BD13" i="2" s="1"/>
  <c r="BE13" i="2" s="1"/>
  <c r="AE13" i="2"/>
  <c r="AK13" i="2" s="1"/>
  <c r="AW24" i="2"/>
  <c r="BC24" i="2" s="1"/>
  <c r="AU24" i="2"/>
  <c r="BL24" i="2" s="1"/>
  <c r="BM24" i="2" s="1"/>
  <c r="AE40" i="2"/>
  <c r="AK40" i="2" s="1"/>
  <c r="AC40" i="2"/>
  <c r="BD40" i="2" s="1"/>
  <c r="BE40" i="2" s="1"/>
  <c r="AN48" i="2"/>
  <c r="AL48" i="2"/>
  <c r="BH48" i="2" s="1"/>
  <c r="BI48" i="2" s="1"/>
  <c r="AW56" i="2"/>
  <c r="BC56" i="2" s="1"/>
  <c r="AU56" i="2"/>
  <c r="BL56" i="2" s="1"/>
  <c r="BM56" i="2" s="1"/>
  <c r="AE68" i="2"/>
  <c r="AK68" i="2" s="1"/>
  <c r="AC68" i="2"/>
  <c r="BD68" i="2" s="1"/>
  <c r="BE68" i="2" s="1"/>
  <c r="AN79" i="2"/>
  <c r="AL79" i="2"/>
  <c r="BH79" i="2" s="1"/>
  <c r="BI79" i="2" s="1"/>
  <c r="AW87" i="2"/>
  <c r="AU87" i="2"/>
  <c r="BL87" i="2" s="1"/>
  <c r="AW107" i="2"/>
  <c r="AU107" i="2"/>
  <c r="BL107" i="2" s="1"/>
  <c r="BM107" i="2" s="1"/>
  <c r="AW115" i="2"/>
  <c r="BC115" i="2" s="1"/>
  <c r="AU115" i="2"/>
  <c r="BL115" i="2" s="1"/>
  <c r="BM115" i="2" s="1"/>
  <c r="AC127" i="2"/>
  <c r="BD127" i="2" s="1"/>
  <c r="AE127" i="2"/>
  <c r="AK127" i="2" s="1"/>
  <c r="AN138" i="2"/>
  <c r="AL138" i="2"/>
  <c r="BH138" i="2" s="1"/>
  <c r="BI138" i="2" s="1"/>
  <c r="AW146" i="2"/>
  <c r="BC146" i="2" s="1"/>
  <c r="AU146" i="2"/>
  <c r="BL146" i="2" s="1"/>
  <c r="BM146" i="2" s="1"/>
  <c r="AC166" i="2"/>
  <c r="BD166" i="2" s="1"/>
  <c r="BE166" i="2" s="1"/>
  <c r="AE166" i="2"/>
  <c r="AK166" i="2" s="1"/>
  <c r="AN174" i="2"/>
  <c r="AT174" i="2" s="1"/>
  <c r="AL174" i="2"/>
  <c r="BH174" i="2" s="1"/>
  <c r="BI174" i="2" s="1"/>
  <c r="AU182" i="2"/>
  <c r="BL182" i="2" s="1"/>
  <c r="BM182" i="2" s="1"/>
  <c r="AW182" i="2"/>
  <c r="BC182" i="2" s="1"/>
  <c r="AN201" i="2"/>
  <c r="AL201" i="2"/>
  <c r="BH201" i="2" s="1"/>
  <c r="BI201" i="2" s="1"/>
  <c r="AC209" i="2"/>
  <c r="BD209" i="2" s="1"/>
  <c r="BE209" i="2" s="1"/>
  <c r="AE209" i="2"/>
  <c r="AK209" i="2" s="1"/>
  <c r="AN233" i="2"/>
  <c r="AT233" i="2" s="1"/>
  <c r="AL233" i="2"/>
  <c r="BH233" i="2" s="1"/>
  <c r="BI233" i="2" s="1"/>
  <c r="AC241" i="2"/>
  <c r="BD241" i="2" s="1"/>
  <c r="BE241" i="2" s="1"/>
  <c r="AE241" i="2"/>
  <c r="AK241" i="2" s="1"/>
  <c r="AW249" i="2"/>
  <c r="AU249" i="2"/>
  <c r="BL249" i="2" s="1"/>
  <c r="BM249" i="2" s="1"/>
  <c r="AC261" i="2"/>
  <c r="BD261" i="2" s="1"/>
  <c r="BE261" i="2" s="1"/>
  <c r="AE261" i="2"/>
  <c r="AK261" i="2" s="1"/>
  <c r="AN269" i="2"/>
  <c r="AL269" i="2"/>
  <c r="BH269" i="2" s="1"/>
  <c r="BI269" i="2" s="1"/>
  <c r="AW281" i="2"/>
  <c r="BC281" i="2" s="1"/>
  <c r="AU281" i="2"/>
  <c r="BL281" i="2" s="1"/>
  <c r="BM281" i="2" s="1"/>
  <c r="AC297" i="2"/>
  <c r="BD297" i="2" s="1"/>
  <c r="BE297" i="2" s="1"/>
  <c r="AE297" i="2"/>
  <c r="AK297" i="2" s="1"/>
  <c r="AL305" i="2"/>
  <c r="BH305" i="2" s="1"/>
  <c r="BI305" i="2" s="1"/>
  <c r="AN305" i="2"/>
  <c r="AW313" i="2"/>
  <c r="BC313" i="2" s="1"/>
  <c r="AU313" i="2"/>
  <c r="BL313" i="2" s="1"/>
  <c r="BM313" i="2" s="1"/>
  <c r="AC329" i="2"/>
  <c r="BD329" i="2" s="1"/>
  <c r="BE329" i="2" s="1"/>
  <c r="AE329" i="2"/>
  <c r="AK329" i="2" s="1"/>
  <c r="AL337" i="2"/>
  <c r="BH337" i="2" s="1"/>
  <c r="BI337" i="2" s="1"/>
  <c r="AN337" i="2"/>
  <c r="AT337" i="2" s="1"/>
  <c r="AC349" i="2"/>
  <c r="BD349" i="2" s="1"/>
  <c r="BE349" i="2" s="1"/>
  <c r="AE349" i="2"/>
  <c r="AK349" i="2" s="1"/>
  <c r="AL361" i="2"/>
  <c r="BH361" i="2" s="1"/>
  <c r="BI361" i="2" s="1"/>
  <c r="AN361" i="2"/>
  <c r="AT361" i="2" s="1"/>
  <c r="AC377" i="2"/>
  <c r="BD377" i="2" s="1"/>
  <c r="BE377" i="2" s="1"/>
  <c r="AE377" i="2"/>
  <c r="AL385" i="2"/>
  <c r="BH385" i="2" s="1"/>
  <c r="BI385" i="2" s="1"/>
  <c r="AN385" i="2"/>
  <c r="AT385" i="2" s="1"/>
  <c r="AW389" i="2"/>
  <c r="AU389" i="2"/>
  <c r="BL389" i="2" s="1"/>
  <c r="BM389" i="2" s="1"/>
  <c r="AE405" i="2"/>
  <c r="AC405" i="2"/>
  <c r="BD405" i="2" s="1"/>
  <c r="BE405" i="2" s="1"/>
  <c r="AL413" i="2"/>
  <c r="BH413" i="2" s="1"/>
  <c r="BI413" i="2" s="1"/>
  <c r="AN413" i="2"/>
  <c r="AT413" i="2" s="1"/>
  <c r="AL425" i="2"/>
  <c r="BH425" i="2" s="1"/>
  <c r="BI425" i="2" s="1"/>
  <c r="AN425" i="2"/>
  <c r="AT425" i="2" s="1"/>
  <c r="AE437" i="2"/>
  <c r="AK437" i="2" s="1"/>
  <c r="AC437" i="2"/>
  <c r="BD437" i="2" s="1"/>
  <c r="BE437" i="2" s="1"/>
  <c r="AL445" i="2"/>
  <c r="BH445" i="2" s="1"/>
  <c r="BI445" i="2" s="1"/>
  <c r="AN445" i="2"/>
  <c r="AT445" i="2" s="1"/>
  <c r="AW453" i="2"/>
  <c r="BC453" i="2" s="1"/>
  <c r="AU453" i="2"/>
  <c r="BL453" i="2" s="1"/>
  <c r="BM453" i="2" s="1"/>
  <c r="AC473" i="2"/>
  <c r="BD473" i="2" s="1"/>
  <c r="BE473" i="2" s="1"/>
  <c r="AE473" i="2"/>
  <c r="AK473" i="2" s="1"/>
  <c r="AL481" i="2"/>
  <c r="BH481" i="2" s="1"/>
  <c r="BI481" i="2" s="1"/>
  <c r="AN481" i="2"/>
  <c r="AE489" i="2"/>
  <c r="AC489" i="2"/>
  <c r="BD489" i="2" s="1"/>
  <c r="BE489" i="2" s="1"/>
  <c r="AW497" i="2"/>
  <c r="BC497" i="2" s="1"/>
  <c r="AU497" i="2"/>
  <c r="BL497" i="2" s="1"/>
  <c r="BM497" i="2" s="1"/>
  <c r="AE509" i="2"/>
  <c r="AC509" i="2"/>
  <c r="BD509" i="2" s="1"/>
  <c r="BE509" i="2" s="1"/>
  <c r="AL517" i="2"/>
  <c r="BH517" i="2" s="1"/>
  <c r="BI517" i="2" s="1"/>
  <c r="AN517" i="2"/>
  <c r="AE533" i="2"/>
  <c r="AC533" i="2"/>
  <c r="BD533" i="2" s="1"/>
  <c r="BE533" i="2" s="1"/>
  <c r="AE537" i="2"/>
  <c r="AC537" i="2"/>
  <c r="BD537" i="2" s="1"/>
  <c r="BE537" i="2" s="1"/>
  <c r="AL541" i="2"/>
  <c r="BH541" i="2" s="1"/>
  <c r="BI541" i="2" s="1"/>
  <c r="AN541" i="2"/>
  <c r="AW545" i="2"/>
  <c r="BC545" i="2" s="1"/>
  <c r="AU545" i="2"/>
  <c r="BL545" i="2" s="1"/>
  <c r="BM545" i="2" s="1"/>
  <c r="AE557" i="2"/>
  <c r="AC557" i="2"/>
  <c r="BD557" i="2" s="1"/>
  <c r="AE561" i="2"/>
  <c r="AC561" i="2"/>
  <c r="BD561" i="2" s="1"/>
  <c r="BE561" i="2" s="1"/>
  <c r="AL565" i="2"/>
  <c r="BH565" i="2" s="1"/>
  <c r="BI565" i="2" s="1"/>
  <c r="AN565" i="2"/>
  <c r="AT565" i="2" s="1"/>
  <c r="AU569" i="2"/>
  <c r="BL569" i="2" s="1"/>
  <c r="BM569" i="2" s="1"/>
  <c r="AW569" i="2"/>
  <c r="BC569" i="2" s="1"/>
  <c r="AE584" i="2"/>
  <c r="AK584" i="2" s="1"/>
  <c r="AC584" i="2"/>
  <c r="BD584" i="2" s="1"/>
  <c r="BE584" i="2" s="1"/>
  <c r="AW592" i="2"/>
  <c r="AU592" i="2"/>
  <c r="BL592" i="2" s="1"/>
  <c r="BM592" i="2" s="1"/>
  <c r="AW600" i="2"/>
  <c r="BC600" i="2" s="1"/>
  <c r="AU600" i="2"/>
  <c r="BL600" i="2" s="1"/>
  <c r="BM600" i="2" s="1"/>
  <c r="AN612" i="2"/>
  <c r="AT612" i="2" s="1"/>
  <c r="AL612" i="2"/>
  <c r="BH612" i="2" s="1"/>
  <c r="BI612" i="2" s="1"/>
  <c r="AW616" i="2"/>
  <c r="AU616" i="2"/>
  <c r="BL616" i="2" s="1"/>
  <c r="BM616" i="2" s="1"/>
  <c r="AE636" i="2"/>
  <c r="AC636" i="2"/>
  <c r="BD636" i="2" s="1"/>
  <c r="AW644" i="2"/>
  <c r="BC644" i="2" s="1"/>
  <c r="AU644" i="2"/>
  <c r="BL644" i="2" s="1"/>
  <c r="BM644" i="2" s="1"/>
  <c r="AN656" i="2"/>
  <c r="AT656" i="2" s="1"/>
  <c r="AL656" i="2"/>
  <c r="BH656" i="2" s="1"/>
  <c r="BI656" i="2" s="1"/>
  <c r="AW664" i="2"/>
  <c r="BC664" i="2" s="1"/>
  <c r="AU664" i="2"/>
  <c r="BL664" i="2" s="1"/>
  <c r="BM664" i="2" s="1"/>
  <c r="AE676" i="2"/>
  <c r="AC676" i="2"/>
  <c r="BD676" i="2" s="1"/>
  <c r="AW684" i="2"/>
  <c r="BC684" i="2" s="1"/>
  <c r="AU684" i="2"/>
  <c r="BL684" i="2" s="1"/>
  <c r="BM684" i="2" s="1"/>
  <c r="AE700" i="2"/>
  <c r="AC700" i="2"/>
  <c r="BD700" i="2" s="1"/>
  <c r="BF700" i="2" s="1"/>
  <c r="AN708" i="2"/>
  <c r="AT708" i="2" s="1"/>
  <c r="AL708" i="2"/>
  <c r="BH708" i="2" s="1"/>
  <c r="BI708" i="2" s="1"/>
  <c r="AN716" i="2"/>
  <c r="AL716" i="2"/>
  <c r="BH716" i="2" s="1"/>
  <c r="BI716" i="2" s="1"/>
  <c r="AC740" i="2"/>
  <c r="BD740" i="2" s="1"/>
  <c r="BE740" i="2" s="1"/>
  <c r="AE740" i="2"/>
  <c r="AK740" i="2" s="1"/>
  <c r="AN10" i="2"/>
  <c r="AL10" i="2"/>
  <c r="BH10" i="2" s="1"/>
  <c r="BI10" i="2" s="1"/>
  <c r="AC25" i="2"/>
  <c r="BD25" i="2" s="1"/>
  <c r="BE25" i="2" s="1"/>
  <c r="AE25" i="2"/>
  <c r="AK25" i="2" s="1"/>
  <c r="AN57" i="2"/>
  <c r="AL57" i="2"/>
  <c r="BH57" i="2" s="1"/>
  <c r="BI57" i="2" s="1"/>
  <c r="AE100" i="2"/>
  <c r="AC100" i="2"/>
  <c r="BD100" i="2" s="1"/>
  <c r="BE100" i="2" s="1"/>
  <c r="AW124" i="2"/>
  <c r="AU124" i="2"/>
  <c r="BL124" i="2" s="1"/>
  <c r="BM124" i="2" s="1"/>
  <c r="AW175" i="2"/>
  <c r="AU175" i="2"/>
  <c r="BL175" i="2" s="1"/>
  <c r="BM175" i="2" s="1"/>
  <c r="AN206" i="2"/>
  <c r="AL206" i="2"/>
  <c r="BH206" i="2" s="1"/>
  <c r="BI206" i="2" s="1"/>
  <c r="AC234" i="2"/>
  <c r="BD234" i="2" s="1"/>
  <c r="BE234" i="2" s="1"/>
  <c r="AE234" i="2"/>
  <c r="AW250" i="2"/>
  <c r="AU250" i="2"/>
  <c r="BL250" i="2" s="1"/>
  <c r="BM250" i="2" s="1"/>
  <c r="AN278" i="2"/>
  <c r="AL278" i="2"/>
  <c r="BH278" i="2" s="1"/>
  <c r="BI278" i="2" s="1"/>
  <c r="AW290" i="2"/>
  <c r="AU290" i="2"/>
  <c r="BL290" i="2" s="1"/>
  <c r="BM290" i="2" s="1"/>
  <c r="AC326" i="2"/>
  <c r="BD326" i="2" s="1"/>
  <c r="BE326" i="2" s="1"/>
  <c r="AE326" i="2"/>
  <c r="AK326" i="2" s="1"/>
  <c r="AC366" i="2"/>
  <c r="BD366" i="2" s="1"/>
  <c r="BE366" i="2" s="1"/>
  <c r="AE366" i="2"/>
  <c r="AW390" i="2"/>
  <c r="BC390" i="2" s="1"/>
  <c r="AU390" i="2"/>
  <c r="BL390" i="2" s="1"/>
  <c r="BM390" i="2" s="1"/>
  <c r="AC406" i="2"/>
  <c r="BD406" i="2" s="1"/>
  <c r="BE406" i="2" s="1"/>
  <c r="AE406" i="2"/>
  <c r="AK406" i="2" s="1"/>
  <c r="AW430" i="2"/>
  <c r="BC430" i="2" s="1"/>
  <c r="AU430" i="2"/>
  <c r="BL430" i="2" s="1"/>
  <c r="AW486" i="2"/>
  <c r="BC486" i="2" s="1"/>
  <c r="AU486" i="2"/>
  <c r="BL486" i="2" s="1"/>
  <c r="BM486" i="2" s="1"/>
  <c r="AC518" i="2"/>
  <c r="BD518" i="2" s="1"/>
  <c r="BE518" i="2" s="1"/>
  <c r="AE518" i="2"/>
  <c r="AN530" i="2"/>
  <c r="AL530" i="2"/>
  <c r="BH530" i="2" s="1"/>
  <c r="BI530" i="2" s="1"/>
  <c r="AC566" i="2"/>
  <c r="BD566" i="2" s="1"/>
  <c r="BE566" i="2" s="1"/>
  <c r="AE566" i="2"/>
  <c r="AE621" i="2"/>
  <c r="AK621" i="2" s="1"/>
  <c r="AC621" i="2"/>
  <c r="BD621" i="2" s="1"/>
  <c r="BE621" i="2" s="1"/>
  <c r="AW641" i="2"/>
  <c r="AU641" i="2"/>
  <c r="BL641" i="2" s="1"/>
  <c r="BM641" i="2" s="1"/>
  <c r="AL673" i="2"/>
  <c r="BH673" i="2" s="1"/>
  <c r="BI673" i="2" s="1"/>
  <c r="AN673" i="2"/>
  <c r="AW685" i="2"/>
  <c r="AU685" i="2"/>
  <c r="BL685" i="2" s="1"/>
  <c r="BM685" i="2" s="1"/>
  <c r="Z624" i="2"/>
  <c r="X16" i="2"/>
  <c r="AA51" i="2"/>
  <c r="AA86" i="2"/>
  <c r="AA118" i="2"/>
  <c r="AB153" i="2"/>
  <c r="AB340" i="2"/>
  <c r="X340" i="2"/>
  <c r="Y452" i="2"/>
  <c r="AA516" i="2"/>
  <c r="Y317" i="2"/>
  <c r="Y573" i="2"/>
  <c r="AB119" i="2"/>
  <c r="Z186" i="2"/>
  <c r="X573" i="2"/>
  <c r="AB212" i="2"/>
  <c r="X212" i="2"/>
  <c r="X276" i="2"/>
  <c r="AB396" i="2"/>
  <c r="X428" i="2"/>
  <c r="X95" i="2"/>
  <c r="AA285" i="2"/>
  <c r="AB365" i="2"/>
  <c r="AA429" i="2"/>
  <c r="AA549" i="2"/>
  <c r="AC22" i="2"/>
  <c r="BD22" i="2" s="1"/>
  <c r="BE22" i="2" s="1"/>
  <c r="AE22" i="2"/>
  <c r="AK22" i="2" s="1"/>
  <c r="AW30" i="2"/>
  <c r="AU30" i="2"/>
  <c r="BL30" i="2" s="1"/>
  <c r="BN30" i="2" s="1"/>
  <c r="AW46" i="2"/>
  <c r="BC46" i="2" s="1"/>
  <c r="AU46" i="2"/>
  <c r="BL46" i="2" s="1"/>
  <c r="AN58" i="2"/>
  <c r="AT58" i="2" s="1"/>
  <c r="AL58" i="2"/>
  <c r="BH58" i="2" s="1"/>
  <c r="BI58" i="2" s="1"/>
  <c r="AC70" i="2"/>
  <c r="BD70" i="2" s="1"/>
  <c r="BE70" i="2" s="1"/>
  <c r="AE70" i="2"/>
  <c r="AK70" i="2" s="1"/>
  <c r="AW81" i="2"/>
  <c r="BC81" i="2" s="1"/>
  <c r="AU81" i="2"/>
  <c r="BL81" i="2" s="1"/>
  <c r="BM81" i="2" s="1"/>
  <c r="AN93" i="2"/>
  <c r="AT93" i="2" s="1"/>
  <c r="AL93" i="2"/>
  <c r="BH93" i="2" s="1"/>
  <c r="BI93" i="2" s="1"/>
  <c r="AW109" i="2"/>
  <c r="AU109" i="2"/>
  <c r="BL109" i="2" s="1"/>
  <c r="BM109" i="2" s="1"/>
  <c r="AW121" i="2"/>
  <c r="BC121" i="2" s="1"/>
  <c r="AU121" i="2"/>
  <c r="BL121" i="2" s="1"/>
  <c r="BM121" i="2" s="1"/>
  <c r="AW129" i="2"/>
  <c r="BC129" i="2" s="1"/>
  <c r="AU129" i="2"/>
  <c r="BL129" i="2" s="1"/>
  <c r="BM129" i="2" s="1"/>
  <c r="AN144" i="2"/>
  <c r="AT144" i="2" s="1"/>
  <c r="AL144" i="2"/>
  <c r="BH144" i="2" s="1"/>
  <c r="BI144" i="2" s="1"/>
  <c r="AE156" i="2"/>
  <c r="AK156" i="2" s="1"/>
  <c r="AC156" i="2"/>
  <c r="BD156" i="2" s="1"/>
  <c r="BE156" i="2" s="1"/>
  <c r="AW164" i="2"/>
  <c r="BC164" i="2" s="1"/>
  <c r="AU164" i="2"/>
  <c r="BL164" i="2" s="1"/>
  <c r="AN176" i="2"/>
  <c r="AT176" i="2" s="1"/>
  <c r="AL176" i="2"/>
  <c r="BH176" i="2" s="1"/>
  <c r="BI176" i="2" s="1"/>
  <c r="AC188" i="2"/>
  <c r="BD188" i="2" s="1"/>
  <c r="BE188" i="2" s="1"/>
  <c r="AE188" i="2"/>
  <c r="AK188" i="2" s="1"/>
  <c r="AE207" i="2"/>
  <c r="AK207" i="2" s="1"/>
  <c r="AC207" i="2"/>
  <c r="BD207" i="2" s="1"/>
  <c r="BE207" i="2" s="1"/>
  <c r="AW215" i="2"/>
  <c r="BC215" i="2" s="1"/>
  <c r="AU215" i="2"/>
  <c r="BL215" i="2" s="1"/>
  <c r="BM215" i="2" s="1"/>
  <c r="AN227" i="2"/>
  <c r="AL227" i="2"/>
  <c r="BH227" i="2" s="1"/>
  <c r="BI227" i="2" s="1"/>
  <c r="AE239" i="2"/>
  <c r="AK239" i="2" s="1"/>
  <c r="AC239" i="2"/>
  <c r="BD239" i="2" s="1"/>
  <c r="BE239" i="2" s="1"/>
  <c r="AW247" i="2"/>
  <c r="AU247" i="2"/>
  <c r="BL247" i="2" s="1"/>
  <c r="BM247" i="2" s="1"/>
  <c r="AN259" i="2"/>
  <c r="AT259" i="2" s="1"/>
  <c r="AL259" i="2"/>
  <c r="BH259" i="2" s="1"/>
  <c r="BI259" i="2" s="1"/>
  <c r="AN275" i="2"/>
  <c r="AL275" i="2"/>
  <c r="BH275" i="2" s="1"/>
  <c r="BI275" i="2" s="1"/>
  <c r="AC287" i="2"/>
  <c r="BD287" i="2" s="1"/>
  <c r="AE287" i="2"/>
  <c r="AK287" i="2" s="1"/>
  <c r="AN291" i="2"/>
  <c r="AL291" i="2"/>
  <c r="BH291" i="2" s="1"/>
  <c r="BI291" i="2" s="1"/>
  <c r="AL307" i="2"/>
  <c r="BH307" i="2" s="1"/>
  <c r="BI307" i="2" s="1"/>
  <c r="AN307" i="2"/>
  <c r="AT307" i="2" s="1"/>
  <c r="AC319" i="2"/>
  <c r="BD319" i="2" s="1"/>
  <c r="BE319" i="2" s="1"/>
  <c r="AE319" i="2"/>
  <c r="AW327" i="2"/>
  <c r="AU327" i="2"/>
  <c r="BL327" i="2" s="1"/>
  <c r="BM327" i="2" s="1"/>
  <c r="AL339" i="2"/>
  <c r="BH339" i="2" s="1"/>
  <c r="BI339" i="2" s="1"/>
  <c r="AN339" i="2"/>
  <c r="AT339" i="2" s="1"/>
  <c r="AW347" i="2"/>
  <c r="BC347" i="2" s="1"/>
  <c r="AU347" i="2"/>
  <c r="BL347" i="2" s="1"/>
  <c r="BM347" i="2" s="1"/>
  <c r="AE355" i="2"/>
  <c r="AC355" i="2"/>
  <c r="BD355" i="2" s="1"/>
  <c r="BF355" i="2" s="1"/>
  <c r="AW363" i="2"/>
  <c r="BC363" i="2" s="1"/>
  <c r="AU363" i="2"/>
  <c r="BL363" i="2" s="1"/>
  <c r="BM363" i="2" s="1"/>
  <c r="AL375" i="2"/>
  <c r="BH375" i="2" s="1"/>
  <c r="BI375" i="2" s="1"/>
  <c r="AN375" i="2"/>
  <c r="AE387" i="2"/>
  <c r="AK387" i="2" s="1"/>
  <c r="AC387" i="2"/>
  <c r="BD387" i="2" s="1"/>
  <c r="BE387" i="2" s="1"/>
  <c r="AW395" i="2"/>
  <c r="AU395" i="2"/>
  <c r="BL395" i="2" s="1"/>
  <c r="BM395" i="2" s="1"/>
  <c r="AL407" i="2"/>
  <c r="BH407" i="2" s="1"/>
  <c r="BI407" i="2" s="1"/>
  <c r="AN407" i="2"/>
  <c r="AT407" i="2" s="1"/>
  <c r="AE419" i="2"/>
  <c r="AC419" i="2"/>
  <c r="BD419" i="2" s="1"/>
  <c r="BE419" i="2" s="1"/>
  <c r="AW427" i="2"/>
  <c r="BC427" i="2" s="1"/>
  <c r="AU427" i="2"/>
  <c r="BL427" i="2" s="1"/>
  <c r="BM427" i="2" s="1"/>
  <c r="AL439" i="2"/>
  <c r="BH439" i="2" s="1"/>
  <c r="BI439" i="2" s="1"/>
  <c r="AN439" i="2"/>
  <c r="AN455" i="2"/>
  <c r="AT455" i="2" s="1"/>
  <c r="AL455" i="2"/>
  <c r="BH455" i="2" s="1"/>
  <c r="BI455" i="2" s="1"/>
  <c r="AE467" i="2"/>
  <c r="AK467" i="2" s="1"/>
  <c r="AC467" i="2"/>
  <c r="BD467" i="2" s="1"/>
  <c r="AC471" i="2"/>
  <c r="BD471" i="2" s="1"/>
  <c r="BE471" i="2" s="1"/>
  <c r="AE471" i="2"/>
  <c r="AW479" i="2"/>
  <c r="BC479" i="2" s="1"/>
  <c r="AU479" i="2"/>
  <c r="BL479" i="2" s="1"/>
  <c r="BM479" i="2" s="1"/>
  <c r="AN491" i="2"/>
  <c r="AT491" i="2" s="1"/>
  <c r="AL491" i="2"/>
  <c r="BH491" i="2" s="1"/>
  <c r="BI491" i="2" s="1"/>
  <c r="AN507" i="2"/>
  <c r="AL507" i="2"/>
  <c r="BH507" i="2" s="1"/>
  <c r="BI507" i="2" s="1"/>
  <c r="AE519" i="2"/>
  <c r="AK519" i="2" s="1"/>
  <c r="AC519" i="2"/>
  <c r="BD519" i="2" s="1"/>
  <c r="BE519" i="2" s="1"/>
  <c r="AW527" i="2"/>
  <c r="AU527" i="2"/>
  <c r="BL527" i="2" s="1"/>
  <c r="BM527" i="2" s="1"/>
  <c r="AC535" i="2"/>
  <c r="BD535" i="2" s="1"/>
  <c r="BE535" i="2" s="1"/>
  <c r="AE535" i="2"/>
  <c r="AK535" i="2" s="1"/>
  <c r="AW543" i="2"/>
  <c r="AU543" i="2"/>
  <c r="BL543" i="2" s="1"/>
  <c r="BM543" i="2" s="1"/>
  <c r="AN555" i="2"/>
  <c r="AT555" i="2" s="1"/>
  <c r="AL555" i="2"/>
  <c r="BH555" i="2" s="1"/>
  <c r="BI555" i="2" s="1"/>
  <c r="AE567" i="2"/>
  <c r="AK567" i="2" s="1"/>
  <c r="AC567" i="2"/>
  <c r="BD567" i="2" s="1"/>
  <c r="AW575" i="2"/>
  <c r="AU575" i="2"/>
  <c r="BL575" i="2" s="1"/>
  <c r="BM575" i="2" s="1"/>
  <c r="AN590" i="2"/>
  <c r="AT590" i="2" s="1"/>
  <c r="AL590" i="2"/>
  <c r="BH590" i="2" s="1"/>
  <c r="BI590" i="2" s="1"/>
  <c r="AN606" i="2"/>
  <c r="AL606" i="2"/>
  <c r="BH606" i="2" s="1"/>
  <c r="BI606" i="2" s="1"/>
  <c r="AE618" i="2"/>
  <c r="AK618" i="2" s="1"/>
  <c r="AC618" i="2"/>
  <c r="BD618" i="2" s="1"/>
  <c r="BE618" i="2" s="1"/>
  <c r="AW626" i="2"/>
  <c r="AU626" i="2"/>
  <c r="BL626" i="2" s="1"/>
  <c r="AL638" i="2"/>
  <c r="BH638" i="2" s="1"/>
  <c r="BI638" i="2" s="1"/>
  <c r="AN638" i="2"/>
  <c r="AT638" i="2" s="1"/>
  <c r="AE650" i="2"/>
  <c r="AC650" i="2"/>
  <c r="BD650" i="2" s="1"/>
  <c r="AW658" i="2"/>
  <c r="AU658" i="2"/>
  <c r="BL658" i="2" s="1"/>
  <c r="AC674" i="2"/>
  <c r="BD674" i="2" s="1"/>
  <c r="BE674" i="2" s="1"/>
  <c r="AE674" i="2"/>
  <c r="AK674" i="2" s="1"/>
  <c r="AN682" i="2"/>
  <c r="AT682" i="2" s="1"/>
  <c r="AL682" i="2"/>
  <c r="BH682" i="2" s="1"/>
  <c r="BI682" i="2" s="1"/>
  <c r="AE694" i="2"/>
  <c r="AK694" i="2" s="1"/>
  <c r="AC694" i="2"/>
  <c r="BD694" i="2" s="1"/>
  <c r="AU702" i="2"/>
  <c r="BL702" i="2" s="1"/>
  <c r="AW702" i="2"/>
  <c r="BC702" i="2" s="1"/>
  <c r="AE710" i="2"/>
  <c r="AK710" i="2" s="1"/>
  <c r="AC710" i="2"/>
  <c r="BD710" i="2" s="1"/>
  <c r="BE710" i="2" s="1"/>
  <c r="AN722" i="2"/>
  <c r="AT722" i="2" s="1"/>
  <c r="AL722" i="2"/>
  <c r="BH722" i="2" s="1"/>
  <c r="BI722" i="2" s="1"/>
  <c r="AW730" i="2"/>
  <c r="BC730" i="2" s="1"/>
  <c r="AU730" i="2"/>
  <c r="BL730" i="2" s="1"/>
  <c r="BM730" i="2" s="1"/>
  <c r="AN746" i="2"/>
  <c r="AT746" i="2" s="1"/>
  <c r="AL746" i="2"/>
  <c r="BH746" i="2" s="1"/>
  <c r="BI746" i="2" s="1"/>
  <c r="AW667" i="2"/>
  <c r="AU667" i="2"/>
  <c r="BL667" i="2" s="1"/>
  <c r="BM667" i="2" s="1"/>
  <c r="AN691" i="2"/>
  <c r="AT691" i="2" s="1"/>
  <c r="AL691" i="2"/>
  <c r="BH691" i="2" s="1"/>
  <c r="BI691" i="2" s="1"/>
  <c r="AW707" i="2"/>
  <c r="BC707" i="2" s="1"/>
  <c r="AU707" i="2"/>
  <c r="BL707" i="2" s="1"/>
  <c r="BM707" i="2" s="1"/>
  <c r="AE739" i="2"/>
  <c r="AK739" i="2" s="1"/>
  <c r="AC739" i="2"/>
  <c r="BD739" i="2" s="1"/>
  <c r="BE739" i="2" s="1"/>
  <c r="AW29" i="2"/>
  <c r="BC29" i="2" s="1"/>
  <c r="AU29" i="2"/>
  <c r="BL29" i="2" s="1"/>
  <c r="BM29" i="2" s="1"/>
  <c r="AN65" i="2"/>
  <c r="AL65" i="2"/>
  <c r="BH65" i="2" s="1"/>
  <c r="BI65" i="2" s="1"/>
  <c r="AE96" i="2"/>
  <c r="AC96" i="2"/>
  <c r="BD96" i="2" s="1"/>
  <c r="BE96" i="2" s="1"/>
  <c r="AL120" i="2"/>
  <c r="BH120" i="2" s="1"/>
  <c r="BI120" i="2" s="1"/>
  <c r="AN120" i="2"/>
  <c r="AC159" i="2"/>
  <c r="BD159" i="2" s="1"/>
  <c r="AE159" i="2"/>
  <c r="AW183" i="2"/>
  <c r="BC183" i="2" s="1"/>
  <c r="AU183" i="2"/>
  <c r="BL183" i="2" s="1"/>
  <c r="BM183" i="2" s="1"/>
  <c r="AN222" i="2"/>
  <c r="AT222" i="2" s="1"/>
  <c r="AL222" i="2"/>
  <c r="BH222" i="2" s="1"/>
  <c r="BI222" i="2" s="1"/>
  <c r="AC246" i="2"/>
  <c r="BD246" i="2" s="1"/>
  <c r="AE246" i="2"/>
  <c r="AK246" i="2" s="1"/>
  <c r="AW266" i="2"/>
  <c r="BC266" i="2" s="1"/>
  <c r="AU266" i="2"/>
  <c r="BL266" i="2" s="1"/>
  <c r="BM266" i="2" s="1"/>
  <c r="AC298" i="2"/>
  <c r="BD298" i="2" s="1"/>
  <c r="BE298" i="2" s="1"/>
  <c r="AE298" i="2"/>
  <c r="AW322" i="2"/>
  <c r="AU322" i="2"/>
  <c r="BL322" i="2" s="1"/>
  <c r="BM322" i="2" s="1"/>
  <c r="AN358" i="2"/>
  <c r="AL358" i="2"/>
  <c r="BH358" i="2" s="1"/>
  <c r="BI358" i="2" s="1"/>
  <c r="AC394" i="2"/>
  <c r="BD394" i="2" s="1"/>
  <c r="BE394" i="2" s="1"/>
  <c r="AE394" i="2"/>
  <c r="AK394" i="2" s="1"/>
  <c r="AW410" i="2"/>
  <c r="BC410" i="2" s="1"/>
  <c r="AU410" i="2"/>
  <c r="BL410" i="2" s="1"/>
  <c r="AN446" i="2"/>
  <c r="AL446" i="2"/>
  <c r="BH446" i="2" s="1"/>
  <c r="BI446" i="2" s="1"/>
  <c r="AW482" i="2"/>
  <c r="AU482" i="2"/>
  <c r="BL482" i="2" s="1"/>
  <c r="BM482" i="2" s="1"/>
  <c r="AE522" i="2"/>
  <c r="AK522" i="2" s="1"/>
  <c r="AC522" i="2"/>
  <c r="BD522" i="2" s="1"/>
  <c r="BE522" i="2" s="1"/>
  <c r="AW546" i="2"/>
  <c r="BC546" i="2" s="1"/>
  <c r="AU546" i="2"/>
  <c r="BL546" i="2" s="1"/>
  <c r="BM546" i="2" s="1"/>
  <c r="AL585" i="2"/>
  <c r="BH585" i="2" s="1"/>
  <c r="BI585" i="2" s="1"/>
  <c r="AN585" i="2"/>
  <c r="AT585" i="2" s="1"/>
  <c r="AW597" i="2"/>
  <c r="BC597" i="2" s="1"/>
  <c r="AU597" i="2"/>
  <c r="BL597" i="2" s="1"/>
  <c r="BM597" i="2" s="1"/>
  <c r="AL625" i="2"/>
  <c r="BH625" i="2" s="1"/>
  <c r="BI625" i="2" s="1"/>
  <c r="AN625" i="2"/>
  <c r="AE665" i="2"/>
  <c r="AC665" i="2"/>
  <c r="BD665" i="2" s="1"/>
  <c r="BE665" i="2" s="1"/>
  <c r="AW689" i="2"/>
  <c r="BC689" i="2" s="1"/>
  <c r="AU689" i="2"/>
  <c r="BL689" i="2" s="1"/>
  <c r="BM689" i="2" s="1"/>
  <c r="AL725" i="2"/>
  <c r="BH725" i="2" s="1"/>
  <c r="BI725" i="2" s="1"/>
  <c r="AN725" i="2"/>
  <c r="AT725" i="2" s="1"/>
  <c r="AC16" i="2"/>
  <c r="BD16" i="2" s="1"/>
  <c r="BE16" i="2" s="1"/>
  <c r="AE16" i="2"/>
  <c r="AN27" i="2"/>
  <c r="AT27" i="2" s="1"/>
  <c r="AL27" i="2"/>
  <c r="BH27" i="2" s="1"/>
  <c r="BI27" i="2" s="1"/>
  <c r="AW35" i="2"/>
  <c r="AU35" i="2"/>
  <c r="BL35" i="2" s="1"/>
  <c r="AE55" i="2"/>
  <c r="AC55" i="2"/>
  <c r="BD55" i="2" s="1"/>
  <c r="BE55" i="2" s="1"/>
  <c r="AN63" i="2"/>
  <c r="AT63" i="2" s="1"/>
  <c r="AL63" i="2"/>
  <c r="BH63" i="2" s="1"/>
  <c r="BI63" i="2" s="1"/>
  <c r="AW71" i="2"/>
  <c r="AU71" i="2"/>
  <c r="BL71" i="2" s="1"/>
  <c r="BM71" i="2" s="1"/>
  <c r="AC90" i="2"/>
  <c r="BD90" i="2" s="1"/>
  <c r="BE90" i="2" s="1"/>
  <c r="AE90" i="2"/>
  <c r="AK90" i="2" s="1"/>
  <c r="AN98" i="2"/>
  <c r="AL98" i="2"/>
  <c r="BH98" i="2" s="1"/>
  <c r="BI98" i="2" s="1"/>
  <c r="AW106" i="2"/>
  <c r="BC106" i="2" s="1"/>
  <c r="AU106" i="2"/>
  <c r="BL106" i="2" s="1"/>
  <c r="BM106" i="2" s="1"/>
  <c r="AC118" i="2"/>
  <c r="BD118" i="2" s="1"/>
  <c r="AE118" i="2"/>
  <c r="AK118" i="2" s="1"/>
  <c r="AN126" i="2"/>
  <c r="AT126" i="2" s="1"/>
  <c r="AL126" i="2"/>
  <c r="BH126" i="2" s="1"/>
  <c r="BI126" i="2" s="1"/>
  <c r="AW137" i="2"/>
  <c r="AU137" i="2"/>
  <c r="BL137" i="2" s="1"/>
  <c r="BM137" i="2" s="1"/>
  <c r="AC157" i="2"/>
  <c r="BD157" i="2" s="1"/>
  <c r="BE157" i="2" s="1"/>
  <c r="AE157" i="2"/>
  <c r="AC165" i="2"/>
  <c r="BD165" i="2" s="1"/>
  <c r="BE165" i="2" s="1"/>
  <c r="AE165" i="2"/>
  <c r="AW173" i="2"/>
  <c r="BC173" i="2" s="1"/>
  <c r="AU173" i="2"/>
  <c r="BL173" i="2" s="1"/>
  <c r="BM173" i="2" s="1"/>
  <c r="AC185" i="2"/>
  <c r="BD185" i="2" s="1"/>
  <c r="AE185" i="2"/>
  <c r="AN196" i="2"/>
  <c r="AL196" i="2"/>
  <c r="BH196" i="2" s="1"/>
  <c r="BI196" i="2" s="1"/>
  <c r="AW204" i="2"/>
  <c r="BC204" i="2" s="1"/>
  <c r="AU204" i="2"/>
  <c r="BL204" i="2" s="1"/>
  <c r="AE216" i="2"/>
  <c r="AK216" i="2" s="1"/>
  <c r="AC216" i="2"/>
  <c r="BD216" i="2" s="1"/>
  <c r="BE216" i="2" s="1"/>
  <c r="AN224" i="2"/>
  <c r="AL224" i="2"/>
  <c r="BH224" i="2" s="1"/>
  <c r="BI224" i="2" s="1"/>
  <c r="AW228" i="2"/>
  <c r="AU228" i="2"/>
  <c r="BL228" i="2" s="1"/>
  <c r="BM228" i="2" s="1"/>
  <c r="AE248" i="2"/>
  <c r="AC248" i="2"/>
  <c r="BD248" i="2" s="1"/>
  <c r="BE248" i="2" s="1"/>
  <c r="AN256" i="2"/>
  <c r="AL256" i="2"/>
  <c r="BH256" i="2" s="1"/>
  <c r="BI256" i="2" s="1"/>
  <c r="AW260" i="2"/>
  <c r="AU260" i="2"/>
  <c r="BL260" i="2" s="1"/>
  <c r="AE276" i="2"/>
  <c r="AK276" i="2" s="1"/>
  <c r="AC276" i="2"/>
  <c r="BD276" i="2" s="1"/>
  <c r="BE276" i="2" s="1"/>
  <c r="AN284" i="2"/>
  <c r="AT284" i="2" s="1"/>
  <c r="AL284" i="2"/>
  <c r="BH284" i="2" s="1"/>
  <c r="BI284" i="2" s="1"/>
  <c r="AW292" i="2"/>
  <c r="BC292" i="2" s="1"/>
  <c r="AU292" i="2"/>
  <c r="BL292" i="2" s="1"/>
  <c r="BM292" i="2" s="1"/>
  <c r="AC312" i="2"/>
  <c r="BD312" i="2" s="1"/>
  <c r="BE312" i="2" s="1"/>
  <c r="AE312" i="2"/>
  <c r="AK312" i="2" s="1"/>
  <c r="AN320" i="2"/>
  <c r="AL320" i="2"/>
  <c r="BH320" i="2" s="1"/>
  <c r="BI320" i="2" s="1"/>
  <c r="AW328" i="2"/>
  <c r="AU328" i="2"/>
  <c r="BL328" i="2" s="1"/>
  <c r="BM328" i="2" s="1"/>
  <c r="AC344" i="2"/>
  <c r="BD344" i="2" s="1"/>
  <c r="BE344" i="2" s="1"/>
  <c r="AE344" i="2"/>
  <c r="AC352" i="2"/>
  <c r="BD352" i="2" s="1"/>
  <c r="BE352" i="2" s="1"/>
  <c r="AE352" i="2"/>
  <c r="AK352" i="2" s="1"/>
  <c r="AW360" i="2"/>
  <c r="BC360" i="2" s="1"/>
  <c r="AU360" i="2"/>
  <c r="BL360" i="2" s="1"/>
  <c r="BM360" i="2" s="1"/>
  <c r="AE372" i="2"/>
  <c r="AC372" i="2"/>
  <c r="BD372" i="2" s="1"/>
  <c r="AN380" i="2"/>
  <c r="AL380" i="2"/>
  <c r="BH380" i="2" s="1"/>
  <c r="BI380" i="2" s="1"/>
  <c r="AW388" i="2"/>
  <c r="AU388" i="2"/>
  <c r="BL388" i="2" s="1"/>
  <c r="BM388" i="2" s="1"/>
  <c r="AN400" i="2"/>
  <c r="AT400" i="2" s="1"/>
  <c r="AL400" i="2"/>
  <c r="BH400" i="2" s="1"/>
  <c r="BI400" i="2" s="1"/>
  <c r="AN408" i="2"/>
  <c r="AT408" i="2" s="1"/>
  <c r="AL408" i="2"/>
  <c r="BH408" i="2" s="1"/>
  <c r="BI408" i="2" s="1"/>
  <c r="AW416" i="2"/>
  <c r="BC416" i="2" s="1"/>
  <c r="AU416" i="2"/>
  <c r="BL416" i="2" s="1"/>
  <c r="BM416" i="2" s="1"/>
  <c r="AC428" i="2"/>
  <c r="BD428" i="2" s="1"/>
  <c r="BE428" i="2" s="1"/>
  <c r="AE428" i="2"/>
  <c r="AK428" i="2" s="1"/>
  <c r="AN436" i="2"/>
  <c r="AT436" i="2" s="1"/>
  <c r="AL436" i="2"/>
  <c r="BH436" i="2" s="1"/>
  <c r="BI436" i="2" s="1"/>
  <c r="AW444" i="2"/>
  <c r="AU444" i="2"/>
  <c r="BL444" i="2" s="1"/>
  <c r="BM444" i="2" s="1"/>
  <c r="AE456" i="2"/>
  <c r="AC456" i="2"/>
  <c r="BD456" i="2" s="1"/>
  <c r="BE456" i="2" s="1"/>
  <c r="AE464" i="2"/>
  <c r="AK464" i="2" s="1"/>
  <c r="AC464" i="2"/>
  <c r="BD464" i="2" s="1"/>
  <c r="BE464" i="2" s="1"/>
  <c r="AW472" i="2"/>
  <c r="BC472" i="2" s="1"/>
  <c r="AU472" i="2"/>
  <c r="BL472" i="2" s="1"/>
  <c r="AC484" i="2"/>
  <c r="BD484" i="2" s="1"/>
  <c r="BE484" i="2" s="1"/>
  <c r="AE484" i="2"/>
  <c r="AN492" i="2"/>
  <c r="AL492" i="2"/>
  <c r="BH492" i="2" s="1"/>
  <c r="BI492" i="2" s="1"/>
  <c r="AE520" i="2"/>
  <c r="AC520" i="2"/>
  <c r="BD520" i="2" s="1"/>
  <c r="BE520" i="2" s="1"/>
  <c r="AE528" i="2"/>
  <c r="AK528" i="2" s="1"/>
  <c r="AC528" i="2"/>
  <c r="BD528" i="2" s="1"/>
  <c r="BE528" i="2" s="1"/>
  <c r="AW536" i="2"/>
  <c r="BC536" i="2" s="1"/>
  <c r="AU536" i="2"/>
  <c r="BL536" i="2" s="1"/>
  <c r="BM536" i="2" s="1"/>
  <c r="AB16" i="2"/>
  <c r="Z51" i="2"/>
  <c r="X118" i="2"/>
  <c r="AA153" i="2"/>
  <c r="Z185" i="2"/>
  <c r="AB236" i="2"/>
  <c r="Z268" i="2"/>
  <c r="Z308" i="2"/>
  <c r="AB420" i="2"/>
  <c r="AB60" i="2"/>
  <c r="AA119" i="2"/>
  <c r="X221" i="2"/>
  <c r="Z680" i="2"/>
  <c r="AB728" i="2"/>
  <c r="AB300" i="2"/>
  <c r="Y461" i="2"/>
  <c r="AB8" i="2"/>
  <c r="Z78" i="2"/>
  <c r="Z110" i="2"/>
  <c r="AA212" i="2"/>
  <c r="Z244" i="2"/>
  <c r="AB276" i="2"/>
  <c r="AA332" i="2"/>
  <c r="AA396" i="2"/>
  <c r="AB28" i="2"/>
  <c r="AA95" i="2"/>
  <c r="AA317" i="2"/>
  <c r="AA397" i="2"/>
  <c r="Z429" i="2"/>
  <c r="AC15" i="2"/>
  <c r="BD15" i="2" s="1"/>
  <c r="AE15" i="2"/>
  <c r="AW26" i="2"/>
  <c r="BC26" i="2" s="1"/>
  <c r="AU26" i="2"/>
  <c r="BL26" i="2" s="1"/>
  <c r="AN38" i="2"/>
  <c r="AL38" i="2"/>
  <c r="BH38" i="2" s="1"/>
  <c r="BI38" i="2" s="1"/>
  <c r="AC50" i="2"/>
  <c r="BD50" i="2" s="1"/>
  <c r="AE50" i="2"/>
  <c r="AW58" i="2"/>
  <c r="BC58" i="2" s="1"/>
  <c r="AU58" i="2"/>
  <c r="BL58" i="2" s="1"/>
  <c r="BN58" i="2" s="1"/>
  <c r="AN70" i="2"/>
  <c r="AT70" i="2" s="1"/>
  <c r="AL70" i="2"/>
  <c r="BH70" i="2" s="1"/>
  <c r="BI70" i="2" s="1"/>
  <c r="AC85" i="2"/>
  <c r="BD85" i="2" s="1"/>
  <c r="AE85" i="2"/>
  <c r="AW93" i="2"/>
  <c r="BC93" i="2" s="1"/>
  <c r="AU93" i="2"/>
  <c r="BL93" i="2" s="1"/>
  <c r="BM93" i="2" s="1"/>
  <c r="AC109" i="2"/>
  <c r="BD109" i="2" s="1"/>
  <c r="BE109" i="2" s="1"/>
  <c r="AE109" i="2"/>
  <c r="AK109" i="2" s="1"/>
  <c r="AC121" i="2"/>
  <c r="BD121" i="2" s="1"/>
  <c r="BE121" i="2" s="1"/>
  <c r="AE121" i="2"/>
  <c r="AE136" i="2"/>
  <c r="AC136" i="2"/>
  <c r="BD136" i="2" s="1"/>
  <c r="BE136" i="2" s="1"/>
  <c r="AW144" i="2"/>
  <c r="BC144" i="2" s="1"/>
  <c r="AU144" i="2"/>
  <c r="BL144" i="2" s="1"/>
  <c r="BM144" i="2" s="1"/>
  <c r="AN156" i="2"/>
  <c r="AT156" i="2" s="1"/>
  <c r="AL156" i="2"/>
  <c r="BH156" i="2" s="1"/>
  <c r="BI156" i="2" s="1"/>
  <c r="AC168" i="2"/>
  <c r="BD168" i="2" s="1"/>
  <c r="BE168" i="2" s="1"/>
  <c r="AE168" i="2"/>
  <c r="AK168" i="2" s="1"/>
  <c r="AL172" i="2"/>
  <c r="BH172" i="2" s="1"/>
  <c r="BI172" i="2" s="1"/>
  <c r="AN172" i="2"/>
  <c r="AT172" i="2" s="1"/>
  <c r="AL188" i="2"/>
  <c r="BH188" i="2" s="1"/>
  <c r="BI188" i="2" s="1"/>
  <c r="AN188" i="2"/>
  <c r="AW195" i="2"/>
  <c r="AU195" i="2"/>
  <c r="BL195" i="2" s="1"/>
  <c r="BM195" i="2" s="1"/>
  <c r="AN207" i="2"/>
  <c r="AL207" i="2"/>
  <c r="BH207" i="2" s="1"/>
  <c r="BI207" i="2" s="1"/>
  <c r="AC219" i="2"/>
  <c r="BD219" i="2" s="1"/>
  <c r="BE219" i="2" s="1"/>
  <c r="AE219" i="2"/>
  <c r="AK219" i="2" s="1"/>
  <c r="AW227" i="2"/>
  <c r="BC227" i="2" s="1"/>
  <c r="AU227" i="2"/>
  <c r="BL227" i="2" s="1"/>
  <c r="BM227" i="2" s="1"/>
  <c r="AC235" i="2"/>
  <c r="BD235" i="2" s="1"/>
  <c r="BE235" i="2" s="1"/>
  <c r="AE235" i="2"/>
  <c r="AK235" i="2" s="1"/>
  <c r="AC251" i="2"/>
  <c r="BD251" i="2" s="1"/>
  <c r="BE251" i="2" s="1"/>
  <c r="AE251" i="2"/>
  <c r="AK251" i="2" s="1"/>
  <c r="AW259" i="2"/>
  <c r="AU259" i="2"/>
  <c r="BL259" i="2" s="1"/>
  <c r="BM259" i="2" s="1"/>
  <c r="AC267" i="2"/>
  <c r="BD267" i="2" s="1"/>
  <c r="BE267" i="2" s="1"/>
  <c r="AE267" i="2"/>
  <c r="AK267" i="2" s="1"/>
  <c r="AW275" i="2"/>
  <c r="AU275" i="2"/>
  <c r="BL275" i="2" s="1"/>
  <c r="BM275" i="2" s="1"/>
  <c r="AN287" i="2"/>
  <c r="AL287" i="2"/>
  <c r="BH287" i="2" s="1"/>
  <c r="BI287" i="2" s="1"/>
  <c r="AC299" i="2"/>
  <c r="BD299" i="2" s="1"/>
  <c r="AE299" i="2"/>
  <c r="AW307" i="2"/>
  <c r="BC307" i="2" s="1"/>
  <c r="AU307" i="2"/>
  <c r="BL307" i="2" s="1"/>
  <c r="BM307" i="2" s="1"/>
  <c r="AN319" i="2"/>
  <c r="AT319" i="2" s="1"/>
  <c r="AL319" i="2"/>
  <c r="BH319" i="2" s="1"/>
  <c r="BI319" i="2" s="1"/>
  <c r="AC331" i="2"/>
  <c r="BD331" i="2" s="1"/>
  <c r="BE331" i="2" s="1"/>
  <c r="AE331" i="2"/>
  <c r="AK331" i="2" s="1"/>
  <c r="AN335" i="2"/>
  <c r="AL335" i="2"/>
  <c r="BH335" i="2" s="1"/>
  <c r="BI335" i="2" s="1"/>
  <c r="AL355" i="2"/>
  <c r="BH355" i="2" s="1"/>
  <c r="BI355" i="2" s="1"/>
  <c r="AN355" i="2"/>
  <c r="AE367" i="2"/>
  <c r="AC367" i="2"/>
  <c r="BD367" i="2" s="1"/>
  <c r="BE367" i="2" s="1"/>
  <c r="AW375" i="2"/>
  <c r="AU375" i="2"/>
  <c r="BL375" i="2" s="1"/>
  <c r="BM375" i="2" s="1"/>
  <c r="AL387" i="2"/>
  <c r="BH387" i="2" s="1"/>
  <c r="BI387" i="2" s="1"/>
  <c r="AN387" i="2"/>
  <c r="AW391" i="2"/>
  <c r="BC391" i="2" s="1"/>
  <c r="AU391" i="2"/>
  <c r="BL391" i="2" s="1"/>
  <c r="BM391" i="2" s="1"/>
  <c r="AL403" i="2"/>
  <c r="BH403" i="2" s="1"/>
  <c r="BI403" i="2" s="1"/>
  <c r="AN403" i="2"/>
  <c r="AC415" i="2"/>
  <c r="BD415" i="2" s="1"/>
  <c r="BE415" i="2" s="1"/>
  <c r="AE415" i="2"/>
  <c r="AW423" i="2"/>
  <c r="BC423" i="2" s="1"/>
  <c r="AU423" i="2"/>
  <c r="BL423" i="2" s="1"/>
  <c r="BM423" i="2" s="1"/>
  <c r="AL435" i="2"/>
  <c r="BH435" i="2" s="1"/>
  <c r="BI435" i="2" s="1"/>
  <c r="AN435" i="2"/>
  <c r="AC447" i="2"/>
  <c r="BD447" i="2" s="1"/>
  <c r="BE447" i="2" s="1"/>
  <c r="AE447" i="2"/>
  <c r="AW455" i="2"/>
  <c r="AU455" i="2"/>
  <c r="BL455" i="2" s="1"/>
  <c r="BM455" i="2" s="1"/>
  <c r="AN467" i="2"/>
  <c r="AT467" i="2" s="1"/>
  <c r="AL467" i="2"/>
  <c r="BH467" i="2" s="1"/>
  <c r="BI467" i="2" s="1"/>
  <c r="AW475" i="2"/>
  <c r="BC475" i="2" s="1"/>
  <c r="AU475" i="2"/>
  <c r="BL475" i="2" s="1"/>
  <c r="BM475" i="2" s="1"/>
  <c r="AN487" i="2"/>
  <c r="AL487" i="2"/>
  <c r="BH487" i="2" s="1"/>
  <c r="BI487" i="2" s="1"/>
  <c r="AC499" i="2"/>
  <c r="BD499" i="2" s="1"/>
  <c r="BE499" i="2" s="1"/>
  <c r="AE499" i="2"/>
  <c r="AK499" i="2" s="1"/>
  <c r="AW507" i="2"/>
  <c r="AU507" i="2"/>
  <c r="BL507" i="2" s="1"/>
  <c r="BM507" i="2" s="1"/>
  <c r="AN519" i="2"/>
  <c r="AT519" i="2" s="1"/>
  <c r="AL519" i="2"/>
  <c r="BH519" i="2" s="1"/>
  <c r="BI519" i="2" s="1"/>
  <c r="AC531" i="2"/>
  <c r="BD531" i="2" s="1"/>
  <c r="BE531" i="2" s="1"/>
  <c r="AE531" i="2"/>
  <c r="AW539" i="2"/>
  <c r="BC539" i="2" s="1"/>
  <c r="AU539" i="2"/>
  <c r="BL539" i="2" s="1"/>
  <c r="BM539" i="2" s="1"/>
  <c r="AN551" i="2"/>
  <c r="AL551" i="2"/>
  <c r="BH551" i="2" s="1"/>
  <c r="BI551" i="2" s="1"/>
  <c r="AE563" i="2"/>
  <c r="AK563" i="2" s="1"/>
  <c r="AC563" i="2"/>
  <c r="BD563" i="2" s="1"/>
  <c r="AW571" i="2"/>
  <c r="AU571" i="2"/>
  <c r="BL571" i="2" s="1"/>
  <c r="BM571" i="2" s="1"/>
  <c r="AN586" i="2"/>
  <c r="AT586" i="2" s="1"/>
  <c r="AL586" i="2"/>
  <c r="BH586" i="2" s="1"/>
  <c r="BI586" i="2" s="1"/>
  <c r="AC598" i="2"/>
  <c r="BD598" i="2" s="1"/>
  <c r="BE598" i="2" s="1"/>
  <c r="AE598" i="2"/>
  <c r="AW606" i="2"/>
  <c r="AU606" i="2"/>
  <c r="BL606" i="2" s="1"/>
  <c r="AN618" i="2"/>
  <c r="AL618" i="2"/>
  <c r="BH618" i="2" s="1"/>
  <c r="BI618" i="2" s="1"/>
  <c r="AC630" i="2"/>
  <c r="BD630" i="2" s="1"/>
  <c r="BE630" i="2" s="1"/>
  <c r="AE630" i="2"/>
  <c r="AU638" i="2"/>
  <c r="BL638" i="2" s="1"/>
  <c r="AW638" i="2"/>
  <c r="AN650" i="2"/>
  <c r="AT650" i="2" s="1"/>
  <c r="AL650" i="2"/>
  <c r="BH650" i="2" s="1"/>
  <c r="BI650" i="2" s="1"/>
  <c r="AC662" i="2"/>
  <c r="BD662" i="2" s="1"/>
  <c r="BE662" i="2" s="1"/>
  <c r="AE662" i="2"/>
  <c r="AK662" i="2" s="1"/>
  <c r="AN670" i="2"/>
  <c r="AL670" i="2"/>
  <c r="BH670" i="2" s="1"/>
  <c r="BI670" i="2" s="1"/>
  <c r="AU678" i="2"/>
  <c r="BL678" i="2" s="1"/>
  <c r="AW678" i="2"/>
  <c r="BC678" i="2" s="1"/>
  <c r="AE738" i="2"/>
  <c r="AK738" i="2" s="1"/>
  <c r="AC738" i="2"/>
  <c r="BD738" i="2" s="1"/>
  <c r="BE738" i="2" s="1"/>
  <c r="Y51" i="2"/>
  <c r="Y153" i="2"/>
  <c r="Z236" i="2"/>
  <c r="Y308" i="2"/>
  <c r="Y372" i="2"/>
  <c r="AB452" i="2"/>
  <c r="AB516" i="2"/>
  <c r="X583" i="2"/>
  <c r="Y186" i="2"/>
  <c r="Y445" i="2"/>
  <c r="Y60" i="2"/>
  <c r="Z221" i="2"/>
  <c r="X525" i="2"/>
  <c r="X680" i="2"/>
  <c r="X728" i="2"/>
  <c r="Y365" i="2"/>
  <c r="Y43" i="2"/>
  <c r="Y110" i="2"/>
  <c r="Y177" i="2"/>
  <c r="AB244" i="2"/>
  <c r="AB428" i="2"/>
  <c r="Y285" i="2"/>
  <c r="Y28" i="2"/>
  <c r="Y565" i="2"/>
  <c r="AE11" i="2"/>
  <c r="AK11" i="2" s="1"/>
  <c r="AC11" i="2"/>
  <c r="BD11" i="2" s="1"/>
  <c r="BE11" i="2" s="1"/>
  <c r="AN15" i="2"/>
  <c r="AL15" i="2"/>
  <c r="BH15" i="2" s="1"/>
  <c r="BI15" i="2" s="1"/>
  <c r="AW22" i="2"/>
  <c r="BC22" i="2" s="1"/>
  <c r="AU22" i="2"/>
  <c r="BL22" i="2" s="1"/>
  <c r="BM22" i="2" s="1"/>
  <c r="AC30" i="2"/>
  <c r="BD30" i="2" s="1"/>
  <c r="BE30" i="2" s="1"/>
  <c r="AE30" i="2"/>
  <c r="AK30" i="2" s="1"/>
  <c r="AN34" i="2"/>
  <c r="AT34" i="2" s="1"/>
  <c r="AL34" i="2"/>
  <c r="BH34" i="2" s="1"/>
  <c r="BI34" i="2" s="1"/>
  <c r="AW38" i="2"/>
  <c r="BC38" i="2" s="1"/>
  <c r="AU38" i="2"/>
  <c r="BL38" i="2" s="1"/>
  <c r="BM38" i="2" s="1"/>
  <c r="AC46" i="2"/>
  <c r="BD46" i="2" s="1"/>
  <c r="AE46" i="2"/>
  <c r="AN50" i="2"/>
  <c r="AL50" i="2"/>
  <c r="BH50" i="2" s="1"/>
  <c r="BI50" i="2" s="1"/>
  <c r="AW54" i="2"/>
  <c r="BC54" i="2" s="1"/>
  <c r="AU54" i="2"/>
  <c r="BL54" i="2" s="1"/>
  <c r="BM54" i="2" s="1"/>
  <c r="AC62" i="2"/>
  <c r="BD62" i="2" s="1"/>
  <c r="BE62" i="2" s="1"/>
  <c r="AE62" i="2"/>
  <c r="AK62" i="2" s="1"/>
  <c r="AN66" i="2"/>
  <c r="AT66" i="2" s="1"/>
  <c r="AL66" i="2"/>
  <c r="BH66" i="2" s="1"/>
  <c r="BI66" i="2" s="1"/>
  <c r="AW70" i="2"/>
  <c r="AU70" i="2"/>
  <c r="BL70" i="2" s="1"/>
  <c r="BM70" i="2" s="1"/>
  <c r="AC81" i="2"/>
  <c r="BD81" i="2" s="1"/>
  <c r="AE81" i="2"/>
  <c r="AN85" i="2"/>
  <c r="AL85" i="2"/>
  <c r="BH85" i="2" s="1"/>
  <c r="BI85" i="2" s="1"/>
  <c r="AW89" i="2"/>
  <c r="BC89" i="2" s="1"/>
  <c r="AU89" i="2"/>
  <c r="BL89" i="2" s="1"/>
  <c r="BM89" i="2" s="1"/>
  <c r="AC97" i="2"/>
  <c r="BD97" i="2" s="1"/>
  <c r="BE97" i="2" s="1"/>
  <c r="AE97" i="2"/>
  <c r="AN101" i="2"/>
  <c r="AT101" i="2" s="1"/>
  <c r="AL101" i="2"/>
  <c r="BH101" i="2" s="1"/>
  <c r="BI101" i="2" s="1"/>
  <c r="AW105" i="2"/>
  <c r="BC105" i="2" s="1"/>
  <c r="AU105" i="2"/>
  <c r="BL105" i="2" s="1"/>
  <c r="BM105" i="2" s="1"/>
  <c r="AC113" i="2"/>
  <c r="BD113" i="2" s="1"/>
  <c r="BE113" i="2" s="1"/>
  <c r="AE113" i="2"/>
  <c r="AK113" i="2" s="1"/>
  <c r="AN117" i="2"/>
  <c r="AL117" i="2"/>
  <c r="BH117" i="2" s="1"/>
  <c r="BI117" i="2" s="1"/>
  <c r="AN121" i="2"/>
  <c r="AT121" i="2" s="1"/>
  <c r="AL121" i="2"/>
  <c r="BH121" i="2" s="1"/>
  <c r="BI121" i="2" s="1"/>
  <c r="AC129" i="2"/>
  <c r="BD129" i="2" s="1"/>
  <c r="BE129" i="2" s="1"/>
  <c r="AE129" i="2"/>
  <c r="AN136" i="2"/>
  <c r="AT136" i="2" s="1"/>
  <c r="AL136" i="2"/>
  <c r="BH136" i="2" s="1"/>
  <c r="BI136" i="2" s="1"/>
  <c r="AW140" i="2"/>
  <c r="AU140" i="2"/>
  <c r="BL140" i="2" s="1"/>
  <c r="BM140" i="2" s="1"/>
  <c r="AE148" i="2"/>
  <c r="AK148" i="2" s="1"/>
  <c r="AC148" i="2"/>
  <c r="BD148" i="2" s="1"/>
  <c r="BE148" i="2" s="1"/>
  <c r="AN152" i="2"/>
  <c r="AL152" i="2"/>
  <c r="BH152" i="2" s="1"/>
  <c r="BI152" i="2" s="1"/>
  <c r="AW156" i="2"/>
  <c r="AU156" i="2"/>
  <c r="BL156" i="2" s="1"/>
  <c r="BM156" i="2" s="1"/>
  <c r="AE164" i="2"/>
  <c r="AK164" i="2" s="1"/>
  <c r="AC164" i="2"/>
  <c r="BD164" i="2" s="1"/>
  <c r="BE164" i="2" s="1"/>
  <c r="AL168" i="2"/>
  <c r="BH168" i="2" s="1"/>
  <c r="BI168" i="2" s="1"/>
  <c r="AN168" i="2"/>
  <c r="AW172" i="2"/>
  <c r="BC172" i="2" s="1"/>
  <c r="AU172" i="2"/>
  <c r="BL172" i="2" s="1"/>
  <c r="AC180" i="2"/>
  <c r="BD180" i="2" s="1"/>
  <c r="BE180" i="2" s="1"/>
  <c r="AE180" i="2"/>
  <c r="AK180" i="2" s="1"/>
  <c r="AL184" i="2"/>
  <c r="BH184" i="2" s="1"/>
  <c r="BI184" i="2" s="1"/>
  <c r="AN184" i="2"/>
  <c r="AT184" i="2" s="1"/>
  <c r="AW188" i="2"/>
  <c r="BC188" i="2" s="1"/>
  <c r="AU188" i="2"/>
  <c r="BL188" i="2" s="1"/>
  <c r="BM188" i="2" s="1"/>
  <c r="AE199" i="2"/>
  <c r="AK199" i="2" s="1"/>
  <c r="AC199" i="2"/>
  <c r="BD199" i="2" s="1"/>
  <c r="BE199" i="2" s="1"/>
  <c r="AN203" i="2"/>
  <c r="AT203" i="2" s="1"/>
  <c r="AL203" i="2"/>
  <c r="BH203" i="2" s="1"/>
  <c r="BI203" i="2" s="1"/>
  <c r="AW207" i="2"/>
  <c r="AU207" i="2"/>
  <c r="BL207" i="2" s="1"/>
  <c r="BM207" i="2" s="1"/>
  <c r="AE215" i="2"/>
  <c r="AK215" i="2" s="1"/>
  <c r="AC215" i="2"/>
  <c r="BD215" i="2" s="1"/>
  <c r="BE215" i="2" s="1"/>
  <c r="AN219" i="2"/>
  <c r="AT219" i="2" s="1"/>
  <c r="AL219" i="2"/>
  <c r="BH219" i="2" s="1"/>
  <c r="BI219" i="2" s="1"/>
  <c r="AW223" i="2"/>
  <c r="BC223" i="2" s="1"/>
  <c r="AU223" i="2"/>
  <c r="BL223" i="2" s="1"/>
  <c r="BM223" i="2" s="1"/>
  <c r="AE231" i="2"/>
  <c r="AK231" i="2" s="1"/>
  <c r="AC231" i="2"/>
  <c r="BD231" i="2" s="1"/>
  <c r="BE231" i="2" s="1"/>
  <c r="AN235" i="2"/>
  <c r="AT235" i="2" s="1"/>
  <c r="AL235" i="2"/>
  <c r="BH235" i="2" s="1"/>
  <c r="BI235" i="2" s="1"/>
  <c r="AW239" i="2"/>
  <c r="BC239" i="2" s="1"/>
  <c r="AU239" i="2"/>
  <c r="BL239" i="2" s="1"/>
  <c r="BM239" i="2" s="1"/>
  <c r="AE247" i="2"/>
  <c r="AK247" i="2" s="1"/>
  <c r="AC247" i="2"/>
  <c r="BD247" i="2" s="1"/>
  <c r="BE247" i="2" s="1"/>
  <c r="AN251" i="2"/>
  <c r="AL251" i="2"/>
  <c r="BH251" i="2" s="1"/>
  <c r="BI251" i="2" s="1"/>
  <c r="AW255" i="2"/>
  <c r="AU255" i="2"/>
  <c r="BL255" i="2" s="1"/>
  <c r="BM255" i="2" s="1"/>
  <c r="AE263" i="2"/>
  <c r="AK263" i="2" s="1"/>
  <c r="AC263" i="2"/>
  <c r="BD263" i="2" s="1"/>
  <c r="BE263" i="2" s="1"/>
  <c r="AN267" i="2"/>
  <c r="AT267" i="2" s="1"/>
  <c r="AL267" i="2"/>
  <c r="BH267" i="2" s="1"/>
  <c r="BI267" i="2" s="1"/>
  <c r="AW271" i="2"/>
  <c r="BC271" i="2" s="1"/>
  <c r="AU271" i="2"/>
  <c r="BL271" i="2" s="1"/>
  <c r="BM271" i="2" s="1"/>
  <c r="AC279" i="2"/>
  <c r="BD279" i="2" s="1"/>
  <c r="BE279" i="2" s="1"/>
  <c r="AE279" i="2"/>
  <c r="AK279" i="2" s="1"/>
  <c r="AN283" i="2"/>
  <c r="AL283" i="2"/>
  <c r="BH283" i="2" s="1"/>
  <c r="BI283" i="2" s="1"/>
  <c r="AW287" i="2"/>
  <c r="AU287" i="2"/>
  <c r="BL287" i="2" s="1"/>
  <c r="BM287" i="2" s="1"/>
  <c r="AE295" i="2"/>
  <c r="AC295" i="2"/>
  <c r="BD295" i="2" s="1"/>
  <c r="BE295" i="2" s="1"/>
  <c r="AN299" i="2"/>
  <c r="AT299" i="2" s="1"/>
  <c r="AL299" i="2"/>
  <c r="BH299" i="2" s="1"/>
  <c r="BI299" i="2" s="1"/>
  <c r="AW303" i="2"/>
  <c r="BC303" i="2" s="1"/>
  <c r="AU303" i="2"/>
  <c r="BL303" i="2" s="1"/>
  <c r="BM303" i="2" s="1"/>
  <c r="AC311" i="2"/>
  <c r="BD311" i="2" s="1"/>
  <c r="BF311" i="2" s="1"/>
  <c r="AE311" i="2"/>
  <c r="AK311" i="2" s="1"/>
  <c r="AN315" i="2"/>
  <c r="AT315" i="2" s="1"/>
  <c r="AL315" i="2"/>
  <c r="BH315" i="2" s="1"/>
  <c r="BI315" i="2" s="1"/>
  <c r="AW319" i="2"/>
  <c r="BC319" i="2" s="1"/>
  <c r="AU319" i="2"/>
  <c r="BL319" i="2" s="1"/>
  <c r="AE327" i="2"/>
  <c r="AK327" i="2" s="1"/>
  <c r="AC327" i="2"/>
  <c r="BD327" i="2" s="1"/>
  <c r="BE327" i="2" s="1"/>
  <c r="AN331" i="2"/>
  <c r="AT331" i="2" s="1"/>
  <c r="AL331" i="2"/>
  <c r="BH331" i="2" s="1"/>
  <c r="BI331" i="2" s="1"/>
  <c r="AW335" i="2"/>
  <c r="AU335" i="2"/>
  <c r="BL335" i="2" s="1"/>
  <c r="BM335" i="2" s="1"/>
  <c r="AC343" i="2"/>
  <c r="BD343" i="2" s="1"/>
  <c r="BE343" i="2" s="1"/>
  <c r="AE343" i="2"/>
  <c r="AK343" i="2" s="1"/>
  <c r="AE347" i="2"/>
  <c r="AK347" i="2" s="1"/>
  <c r="AC347" i="2"/>
  <c r="BD347" i="2" s="1"/>
  <c r="BE347" i="2" s="1"/>
  <c r="AN351" i="2"/>
  <c r="AT351" i="2" s="1"/>
  <c r="AL351" i="2"/>
  <c r="BH351" i="2" s="1"/>
  <c r="BI351" i="2" s="1"/>
  <c r="AW355" i="2"/>
  <c r="AU355" i="2"/>
  <c r="BL355" i="2" s="1"/>
  <c r="BM355" i="2" s="1"/>
  <c r="AC363" i="2"/>
  <c r="BD363" i="2" s="1"/>
  <c r="BE363" i="2" s="1"/>
  <c r="AE363" i="2"/>
  <c r="AN367" i="2"/>
  <c r="AL367" i="2"/>
  <c r="BH367" i="2" s="1"/>
  <c r="BI367" i="2" s="1"/>
  <c r="AW371" i="2"/>
  <c r="BC371" i="2" s="1"/>
  <c r="AU371" i="2"/>
  <c r="BL371" i="2" s="1"/>
  <c r="BM371" i="2" s="1"/>
  <c r="AE379" i="2"/>
  <c r="AC379" i="2"/>
  <c r="BD379" i="2" s="1"/>
  <c r="BE379" i="2" s="1"/>
  <c r="AN383" i="2"/>
  <c r="AT383" i="2" s="1"/>
  <c r="AL383" i="2"/>
  <c r="BH383" i="2" s="1"/>
  <c r="BI383" i="2" s="1"/>
  <c r="AW387" i="2"/>
  <c r="AU387" i="2"/>
  <c r="BL387" i="2" s="1"/>
  <c r="BM387" i="2" s="1"/>
  <c r="AC395" i="2"/>
  <c r="BD395" i="2" s="1"/>
  <c r="AE395" i="2"/>
  <c r="AN399" i="2"/>
  <c r="AL399" i="2"/>
  <c r="BH399" i="2" s="1"/>
  <c r="BI399" i="2" s="1"/>
  <c r="AW403" i="2"/>
  <c r="BC403" i="2" s="1"/>
  <c r="AU403" i="2"/>
  <c r="BL403" i="2" s="1"/>
  <c r="BM403" i="2" s="1"/>
  <c r="AE411" i="2"/>
  <c r="AC411" i="2"/>
  <c r="BD411" i="2" s="1"/>
  <c r="BE411" i="2" s="1"/>
  <c r="AN415" i="2"/>
  <c r="AT415" i="2" s="1"/>
  <c r="AL415" i="2"/>
  <c r="BH415" i="2" s="1"/>
  <c r="BI415" i="2" s="1"/>
  <c r="AW419" i="2"/>
  <c r="BC419" i="2" s="1"/>
  <c r="AU419" i="2"/>
  <c r="BL419" i="2" s="1"/>
  <c r="BM419" i="2" s="1"/>
  <c r="AC427" i="2"/>
  <c r="BD427" i="2" s="1"/>
  <c r="BE427" i="2" s="1"/>
  <c r="AE427" i="2"/>
  <c r="AK427" i="2" s="1"/>
  <c r="AN431" i="2"/>
  <c r="AT431" i="2" s="1"/>
  <c r="AL431" i="2"/>
  <c r="BH431" i="2" s="1"/>
  <c r="BI431" i="2" s="1"/>
  <c r="AW435" i="2"/>
  <c r="BC435" i="2" s="1"/>
  <c r="AU435" i="2"/>
  <c r="BL435" i="2" s="1"/>
  <c r="BM435" i="2" s="1"/>
  <c r="AE443" i="2"/>
  <c r="AK443" i="2" s="1"/>
  <c r="AC443" i="2"/>
  <c r="BD443" i="2" s="1"/>
  <c r="BE443" i="2" s="1"/>
  <c r="AN447" i="2"/>
  <c r="AL447" i="2"/>
  <c r="BH447" i="2" s="1"/>
  <c r="BI447" i="2" s="1"/>
  <c r="AW451" i="2"/>
  <c r="BC451" i="2" s="1"/>
  <c r="AU451" i="2"/>
  <c r="BL451" i="2" s="1"/>
  <c r="BM451" i="2" s="1"/>
  <c r="AC459" i="2"/>
  <c r="BD459" i="2" s="1"/>
  <c r="BE459" i="2" s="1"/>
  <c r="AE459" i="2"/>
  <c r="AK459" i="2" s="1"/>
  <c r="AN463" i="2"/>
  <c r="AL463" i="2"/>
  <c r="BH463" i="2" s="1"/>
  <c r="BI463" i="2" s="1"/>
  <c r="AW467" i="2"/>
  <c r="BC467" i="2" s="1"/>
  <c r="AU467" i="2"/>
  <c r="BL467" i="2" s="1"/>
  <c r="BM467" i="2" s="1"/>
  <c r="AW471" i="2"/>
  <c r="BC471" i="2" s="1"/>
  <c r="AU471" i="2"/>
  <c r="BL471" i="2" s="1"/>
  <c r="BM471" i="2" s="1"/>
  <c r="AC479" i="2"/>
  <c r="BD479" i="2" s="1"/>
  <c r="BE479" i="2" s="1"/>
  <c r="AE479" i="2"/>
  <c r="AK479" i="2" s="1"/>
  <c r="AN483" i="2"/>
  <c r="AL483" i="2"/>
  <c r="BH483" i="2" s="1"/>
  <c r="BI483" i="2" s="1"/>
  <c r="AW487" i="2"/>
  <c r="AU487" i="2"/>
  <c r="BL487" i="2" s="1"/>
  <c r="BM487" i="2" s="1"/>
  <c r="AE495" i="2"/>
  <c r="AC495" i="2"/>
  <c r="BD495" i="2" s="1"/>
  <c r="BE495" i="2" s="1"/>
  <c r="AN499" i="2"/>
  <c r="AL499" i="2"/>
  <c r="BH499" i="2" s="1"/>
  <c r="BI499" i="2" s="1"/>
  <c r="AW503" i="2"/>
  <c r="AU503" i="2"/>
  <c r="BL503" i="2" s="1"/>
  <c r="BM503" i="2" s="1"/>
  <c r="AE511" i="2"/>
  <c r="AK511" i="2" s="1"/>
  <c r="AC511" i="2"/>
  <c r="BD511" i="2" s="1"/>
  <c r="BE511" i="2" s="1"/>
  <c r="AL515" i="2"/>
  <c r="BH515" i="2" s="1"/>
  <c r="BI515" i="2" s="1"/>
  <c r="AN515" i="2"/>
  <c r="AW519" i="2"/>
  <c r="BC519" i="2" s="1"/>
  <c r="AU519" i="2"/>
  <c r="BL519" i="2" s="1"/>
  <c r="BM519" i="2" s="1"/>
  <c r="AE527" i="2"/>
  <c r="AK527" i="2" s="1"/>
  <c r="AC527" i="2"/>
  <c r="BD527" i="2" s="1"/>
  <c r="BE527" i="2" s="1"/>
  <c r="AL531" i="2"/>
  <c r="BH531" i="2" s="1"/>
  <c r="BI531" i="2" s="1"/>
  <c r="AN531" i="2"/>
  <c r="AW535" i="2"/>
  <c r="AU535" i="2"/>
  <c r="BL535" i="2" s="1"/>
  <c r="BM535" i="2" s="1"/>
  <c r="AC543" i="2"/>
  <c r="BD543" i="2" s="1"/>
  <c r="BE543" i="2" s="1"/>
  <c r="AE543" i="2"/>
  <c r="AN547" i="2"/>
  <c r="AL547" i="2"/>
  <c r="BH547" i="2" s="1"/>
  <c r="BI547" i="2" s="1"/>
  <c r="AW551" i="2"/>
  <c r="BC551" i="2" s="1"/>
  <c r="AU551" i="2"/>
  <c r="BL551" i="2" s="1"/>
  <c r="BM551" i="2" s="1"/>
  <c r="AE559" i="2"/>
  <c r="AC559" i="2"/>
  <c r="BD559" i="2" s="1"/>
  <c r="BE559" i="2" s="1"/>
  <c r="AN563" i="2"/>
  <c r="AL563" i="2"/>
  <c r="BH563" i="2" s="1"/>
  <c r="BI563" i="2" s="1"/>
  <c r="AW567" i="2"/>
  <c r="AU567" i="2"/>
  <c r="BL567" i="2" s="1"/>
  <c r="BM567" i="2" s="1"/>
  <c r="AE575" i="2"/>
  <c r="AK575" i="2" s="1"/>
  <c r="AC575" i="2"/>
  <c r="BD575" i="2" s="1"/>
  <c r="BE575" i="2" s="1"/>
  <c r="AN582" i="2"/>
  <c r="AT582" i="2" s="1"/>
  <c r="AL582" i="2"/>
  <c r="BH582" i="2" s="1"/>
  <c r="BI582" i="2" s="1"/>
  <c r="AW586" i="2"/>
  <c r="AU586" i="2"/>
  <c r="BL586" i="2" s="1"/>
  <c r="BM586" i="2" s="1"/>
  <c r="AC594" i="2"/>
  <c r="BD594" i="2" s="1"/>
  <c r="BE594" i="2" s="1"/>
  <c r="AE594" i="2"/>
  <c r="AK594" i="2" s="1"/>
  <c r="AN598" i="2"/>
  <c r="AT598" i="2" s="1"/>
  <c r="AL598" i="2"/>
  <c r="BH598" i="2" s="1"/>
  <c r="BI598" i="2" s="1"/>
  <c r="AW602" i="2"/>
  <c r="AU602" i="2"/>
  <c r="BL602" i="2" s="1"/>
  <c r="BM602" i="2" s="1"/>
  <c r="AC610" i="2"/>
  <c r="BD610" i="2" s="1"/>
  <c r="BE610" i="2" s="1"/>
  <c r="AE610" i="2"/>
  <c r="AK610" i="2" s="1"/>
  <c r="AN614" i="2"/>
  <c r="AL614" i="2"/>
  <c r="BH614" i="2" s="1"/>
  <c r="BI614" i="2" s="1"/>
  <c r="AW618" i="2"/>
  <c r="BC618" i="2" s="1"/>
  <c r="AU618" i="2"/>
  <c r="BL618" i="2" s="1"/>
  <c r="AC626" i="2"/>
  <c r="BD626" i="2" s="1"/>
  <c r="BE626" i="2" s="1"/>
  <c r="AE626" i="2"/>
  <c r="AN630" i="2"/>
  <c r="AT630" i="2" s="1"/>
  <c r="AL630" i="2"/>
  <c r="BH630" i="2" s="1"/>
  <c r="BI630" i="2" s="1"/>
  <c r="AW634" i="2"/>
  <c r="BC634" i="2" s="1"/>
  <c r="AU634" i="2"/>
  <c r="BL634" i="2" s="1"/>
  <c r="BN634" i="2" s="1"/>
  <c r="AC642" i="2"/>
  <c r="BD642" i="2" s="1"/>
  <c r="BE642" i="2" s="1"/>
  <c r="AE642" i="2"/>
  <c r="AN646" i="2"/>
  <c r="AL646" i="2"/>
  <c r="BH646" i="2" s="1"/>
  <c r="BI646" i="2" s="1"/>
  <c r="AW650" i="2"/>
  <c r="BC650" i="2" s="1"/>
  <c r="AU650" i="2"/>
  <c r="BL650" i="2" s="1"/>
  <c r="BM650" i="2" s="1"/>
  <c r="AC658" i="2"/>
  <c r="BD658" i="2" s="1"/>
  <c r="AE658" i="2"/>
  <c r="AN662" i="2"/>
  <c r="AL662" i="2"/>
  <c r="BH662" i="2" s="1"/>
  <c r="BI662" i="2" s="1"/>
  <c r="AN666" i="2"/>
  <c r="AT666" i="2" s="1"/>
  <c r="AL666" i="2"/>
  <c r="BH666" i="2" s="1"/>
  <c r="BI666" i="2" s="1"/>
  <c r="AU670" i="2"/>
  <c r="BL670" i="2" s="1"/>
  <c r="BN670" i="2" s="1"/>
  <c r="AW670" i="2"/>
  <c r="BC670" i="2" s="1"/>
  <c r="AW674" i="2"/>
  <c r="BC674" i="2" s="1"/>
  <c r="AU674" i="2"/>
  <c r="BL674" i="2" s="1"/>
  <c r="BM674" i="2" s="1"/>
  <c r="AE686" i="2"/>
  <c r="AC686" i="2"/>
  <c r="BD686" i="2" s="1"/>
  <c r="BE686" i="2" s="1"/>
  <c r="AN690" i="2"/>
  <c r="AL690" i="2"/>
  <c r="BH690" i="2" s="1"/>
  <c r="BI690" i="2" s="1"/>
  <c r="AW694" i="2"/>
  <c r="AU694" i="2"/>
  <c r="BL694" i="2" s="1"/>
  <c r="BM694" i="2" s="1"/>
  <c r="AE702" i="2"/>
  <c r="AC702" i="2"/>
  <c r="BD702" i="2" s="1"/>
  <c r="BE702" i="2" s="1"/>
  <c r="AN706" i="2"/>
  <c r="AT706" i="2" s="1"/>
  <c r="AL706" i="2"/>
  <c r="BH706" i="2" s="1"/>
  <c r="BI706" i="2" s="1"/>
  <c r="AU710" i="2"/>
  <c r="BL710" i="2" s="1"/>
  <c r="AW710" i="2"/>
  <c r="AW714" i="2"/>
  <c r="BC714" i="2" s="1"/>
  <c r="AU714" i="2"/>
  <c r="BL714" i="2" s="1"/>
  <c r="BM714" i="2" s="1"/>
  <c r="AE726" i="2"/>
  <c r="AK726" i="2" s="1"/>
  <c r="AC726" i="2"/>
  <c r="BD726" i="2" s="1"/>
  <c r="BE726" i="2" s="1"/>
  <c r="AE730" i="2"/>
  <c r="AC730" i="2"/>
  <c r="BD730" i="2" s="1"/>
  <c r="BE730" i="2" s="1"/>
  <c r="AN734" i="2"/>
  <c r="AT734" i="2" s="1"/>
  <c r="AL734" i="2"/>
  <c r="BH734" i="2" s="1"/>
  <c r="BI734" i="2" s="1"/>
  <c r="AN738" i="2"/>
  <c r="AT738" i="2" s="1"/>
  <c r="AL738" i="2"/>
  <c r="BH738" i="2" s="1"/>
  <c r="BI738" i="2" s="1"/>
  <c r="AU742" i="2"/>
  <c r="BL742" i="2" s="1"/>
  <c r="BM742" i="2" s="1"/>
  <c r="AW742" i="2"/>
  <c r="AE655" i="2"/>
  <c r="AK655" i="2" s="1"/>
  <c r="AC655" i="2"/>
  <c r="BD655" i="2" s="1"/>
  <c r="BE655" i="2" s="1"/>
  <c r="AC667" i="2"/>
  <c r="BD667" i="2" s="1"/>
  <c r="BE667" i="2" s="1"/>
  <c r="AE667" i="2"/>
  <c r="AN675" i="2"/>
  <c r="AL675" i="2"/>
  <c r="BH675" i="2" s="1"/>
  <c r="BI675" i="2" s="1"/>
  <c r="AW683" i="2"/>
  <c r="AU683" i="2"/>
  <c r="BL683" i="2" s="1"/>
  <c r="BM683" i="2" s="1"/>
  <c r="AE707" i="2"/>
  <c r="AK707" i="2" s="1"/>
  <c r="AC707" i="2"/>
  <c r="BD707" i="2" s="1"/>
  <c r="BE707" i="2" s="1"/>
  <c r="AE715" i="2"/>
  <c r="AC715" i="2"/>
  <c r="BD715" i="2" s="1"/>
  <c r="BE715" i="2" s="1"/>
  <c r="AL723" i="2"/>
  <c r="BH723" i="2" s="1"/>
  <c r="BI723" i="2" s="1"/>
  <c r="AN723" i="2"/>
  <c r="AT723" i="2" s="1"/>
  <c r="AN731" i="2"/>
  <c r="AL731" i="2"/>
  <c r="BH731" i="2" s="1"/>
  <c r="BI731" i="2" s="1"/>
  <c r="AW739" i="2"/>
  <c r="AU739" i="2"/>
  <c r="BL739" i="2" s="1"/>
  <c r="BM739" i="2" s="1"/>
  <c r="AC29" i="2"/>
  <c r="BD29" i="2" s="1"/>
  <c r="BE29" i="2" s="1"/>
  <c r="AE29" i="2"/>
  <c r="AK29" i="2" s="1"/>
  <c r="AN41" i="2"/>
  <c r="AT41" i="2" s="1"/>
  <c r="AL41" i="2"/>
  <c r="BH41" i="2" s="1"/>
  <c r="BI41" i="2" s="1"/>
  <c r="AW53" i="2"/>
  <c r="AU53" i="2"/>
  <c r="BL53" i="2" s="1"/>
  <c r="BM53" i="2" s="1"/>
  <c r="AE80" i="2"/>
  <c r="AK80" i="2" s="1"/>
  <c r="AC80" i="2"/>
  <c r="BD80" i="2" s="1"/>
  <c r="BE80" i="2" s="1"/>
  <c r="AN84" i="2"/>
  <c r="AL84" i="2"/>
  <c r="BH84" i="2" s="1"/>
  <c r="BI84" i="2" s="1"/>
  <c r="AW96" i="2"/>
  <c r="BC96" i="2" s="1"/>
  <c r="AU96" i="2"/>
  <c r="BL96" i="2" s="1"/>
  <c r="BM96" i="2" s="1"/>
  <c r="AW108" i="2"/>
  <c r="BC108" i="2" s="1"/>
  <c r="AU108" i="2"/>
  <c r="BL108" i="2" s="1"/>
  <c r="BM108" i="2" s="1"/>
  <c r="AC139" i="2"/>
  <c r="BD139" i="2" s="1"/>
  <c r="BE139" i="2" s="1"/>
  <c r="AE139" i="2"/>
  <c r="AL147" i="2"/>
  <c r="BH147" i="2" s="1"/>
  <c r="BI147" i="2" s="1"/>
  <c r="AN147" i="2"/>
  <c r="AW159" i="2"/>
  <c r="BC159" i="2" s="1"/>
  <c r="AU159" i="2"/>
  <c r="BL159" i="2" s="1"/>
  <c r="BM159" i="2" s="1"/>
  <c r="AE183" i="2"/>
  <c r="AC183" i="2"/>
  <c r="BD183" i="2" s="1"/>
  <c r="BE183" i="2" s="1"/>
  <c r="AN198" i="2"/>
  <c r="AT198" i="2" s="1"/>
  <c r="AL198" i="2"/>
  <c r="BH198" i="2" s="1"/>
  <c r="BI198" i="2" s="1"/>
  <c r="AU214" i="2"/>
  <c r="BL214" i="2" s="1"/>
  <c r="BM214" i="2" s="1"/>
  <c r="AW214" i="2"/>
  <c r="BC214" i="2" s="1"/>
  <c r="AC230" i="2"/>
  <c r="BD230" i="2" s="1"/>
  <c r="BE230" i="2" s="1"/>
  <c r="AE230" i="2"/>
  <c r="AN238" i="2"/>
  <c r="AL238" i="2"/>
  <c r="BH238" i="2" s="1"/>
  <c r="BI238" i="2" s="1"/>
  <c r="AW246" i="2"/>
  <c r="BC246" i="2" s="1"/>
  <c r="AU246" i="2"/>
  <c r="BL246" i="2" s="1"/>
  <c r="BM246" i="2" s="1"/>
  <c r="AC266" i="2"/>
  <c r="BD266" i="2" s="1"/>
  <c r="BE266" i="2" s="1"/>
  <c r="AE266" i="2"/>
  <c r="AK266" i="2" s="1"/>
  <c r="AC274" i="2"/>
  <c r="BD274" i="2" s="1"/>
  <c r="BE274" i="2" s="1"/>
  <c r="AE274" i="2"/>
  <c r="AN286" i="2"/>
  <c r="AT286" i="2" s="1"/>
  <c r="AL286" i="2"/>
  <c r="BH286" i="2" s="1"/>
  <c r="BI286" i="2" s="1"/>
  <c r="AW298" i="2"/>
  <c r="AU298" i="2"/>
  <c r="BL298" i="2" s="1"/>
  <c r="BM298" i="2" s="1"/>
  <c r="AC322" i="2"/>
  <c r="BD322" i="2" s="1"/>
  <c r="BE322" i="2" s="1"/>
  <c r="AE322" i="2"/>
  <c r="AN338" i="2"/>
  <c r="AT338" i="2" s="1"/>
  <c r="AL338" i="2"/>
  <c r="BH338" i="2" s="1"/>
  <c r="BI338" i="2" s="1"/>
  <c r="AW350" i="2"/>
  <c r="BC350" i="2" s="1"/>
  <c r="AU350" i="2"/>
  <c r="BL350" i="2" s="1"/>
  <c r="BM350" i="2" s="1"/>
  <c r="AC370" i="2"/>
  <c r="BD370" i="2" s="1"/>
  <c r="BE370" i="2" s="1"/>
  <c r="AE370" i="2"/>
  <c r="AK370" i="2" s="1"/>
  <c r="AN382" i="2"/>
  <c r="AT382" i="2" s="1"/>
  <c r="AL382" i="2"/>
  <c r="BH382" i="2" s="1"/>
  <c r="BI382" i="2" s="1"/>
  <c r="AW394" i="2"/>
  <c r="BC394" i="2" s="1"/>
  <c r="AU394" i="2"/>
  <c r="BL394" i="2" s="1"/>
  <c r="BM394" i="2" s="1"/>
  <c r="AC410" i="2"/>
  <c r="BD410" i="2" s="1"/>
  <c r="BE410" i="2" s="1"/>
  <c r="AE410" i="2"/>
  <c r="AN422" i="2"/>
  <c r="AT422" i="2" s="1"/>
  <c r="AL422" i="2"/>
  <c r="BH422" i="2" s="1"/>
  <c r="BI422" i="2" s="1"/>
  <c r="AW434" i="2"/>
  <c r="BC434" i="2" s="1"/>
  <c r="AU434" i="2"/>
  <c r="BL434" i="2" s="1"/>
  <c r="BM434" i="2" s="1"/>
  <c r="AC458" i="2"/>
  <c r="BD458" i="2" s="1"/>
  <c r="AE458" i="2"/>
  <c r="AC470" i="2"/>
  <c r="BD470" i="2" s="1"/>
  <c r="BE470" i="2" s="1"/>
  <c r="AE470" i="2"/>
  <c r="AC482" i="2"/>
  <c r="BD482" i="2" s="1"/>
  <c r="BE482" i="2" s="1"/>
  <c r="AE482" i="2"/>
  <c r="AE494" i="2"/>
  <c r="AK494" i="2" s="1"/>
  <c r="AC494" i="2"/>
  <c r="BD494" i="2" s="1"/>
  <c r="BE494" i="2" s="1"/>
  <c r="AL510" i="2"/>
  <c r="BH510" i="2" s="1"/>
  <c r="BI510" i="2" s="1"/>
  <c r="AN510" i="2"/>
  <c r="AT510" i="2" s="1"/>
  <c r="AW522" i="2"/>
  <c r="AU522" i="2"/>
  <c r="BL522" i="2" s="1"/>
  <c r="BM522" i="2" s="1"/>
  <c r="AC546" i="2"/>
  <c r="BD546" i="2" s="1"/>
  <c r="BE546" i="2" s="1"/>
  <c r="AE546" i="2"/>
  <c r="AK546" i="2" s="1"/>
  <c r="AL558" i="2"/>
  <c r="BH558" i="2" s="1"/>
  <c r="BI558" i="2" s="1"/>
  <c r="AN558" i="2"/>
  <c r="AW570" i="2"/>
  <c r="AU570" i="2"/>
  <c r="BL570" i="2" s="1"/>
  <c r="BM570" i="2" s="1"/>
  <c r="AE597" i="2"/>
  <c r="AC597" i="2"/>
  <c r="BD597" i="2" s="1"/>
  <c r="BE597" i="2" s="1"/>
  <c r="AL609" i="2"/>
  <c r="BH609" i="2" s="1"/>
  <c r="BI609" i="2" s="1"/>
  <c r="AN609" i="2"/>
  <c r="AT609" i="2" s="1"/>
  <c r="AU617" i="2"/>
  <c r="BL617" i="2" s="1"/>
  <c r="BM617" i="2" s="1"/>
  <c r="AW617" i="2"/>
  <c r="BC617" i="2" s="1"/>
  <c r="AE637" i="2"/>
  <c r="AK637" i="2" s="1"/>
  <c r="AC637" i="2"/>
  <c r="BD637" i="2" s="1"/>
  <c r="BE637" i="2" s="1"/>
  <c r="AL653" i="2"/>
  <c r="BH653" i="2" s="1"/>
  <c r="BI653" i="2" s="1"/>
  <c r="AN653" i="2"/>
  <c r="AU665" i="2"/>
  <c r="BL665" i="2" s="1"/>
  <c r="BM665" i="2" s="1"/>
  <c r="AW665" i="2"/>
  <c r="AE689" i="2"/>
  <c r="AK689" i="2" s="1"/>
  <c r="AC689" i="2"/>
  <c r="BD689" i="2" s="1"/>
  <c r="AL701" i="2"/>
  <c r="BH701" i="2" s="1"/>
  <c r="BI701" i="2" s="1"/>
  <c r="AN701" i="2"/>
  <c r="AU713" i="2"/>
  <c r="BL713" i="2" s="1"/>
  <c r="BM713" i="2" s="1"/>
  <c r="AW713" i="2"/>
  <c r="AE737" i="2"/>
  <c r="AK737" i="2" s="1"/>
  <c r="AC737" i="2"/>
  <c r="BD737" i="2" s="1"/>
  <c r="AN8" i="2"/>
  <c r="AL8" i="2"/>
  <c r="BH8" i="2" s="1"/>
  <c r="BI8" i="2" s="1"/>
  <c r="AN12" i="2"/>
  <c r="AT12" i="2" s="1"/>
  <c r="AL12" i="2"/>
  <c r="BH12" i="2" s="1"/>
  <c r="BI12" i="2" s="1"/>
  <c r="AW16" i="2"/>
  <c r="BC16" i="2" s="1"/>
  <c r="AU16" i="2"/>
  <c r="BL16" i="2" s="1"/>
  <c r="BM16" i="2" s="1"/>
  <c r="AW23" i="2"/>
  <c r="BC23" i="2" s="1"/>
  <c r="AU23" i="2"/>
  <c r="BL23" i="2" s="1"/>
  <c r="BM23" i="2" s="1"/>
  <c r="AE35" i="2"/>
  <c r="AC35" i="2"/>
  <c r="BD35" i="2" s="1"/>
  <c r="BE35" i="2" s="1"/>
  <c r="AE39" i="2"/>
  <c r="AK39" i="2" s="1"/>
  <c r="AC39" i="2"/>
  <c r="BD39" i="2" s="1"/>
  <c r="BE39" i="2" s="1"/>
  <c r="AN43" i="2"/>
  <c r="AL43" i="2"/>
  <c r="BH43" i="2" s="1"/>
  <c r="BI43" i="2" s="1"/>
  <c r="AN47" i="2"/>
  <c r="AL47" i="2"/>
  <c r="BH47" i="2" s="1"/>
  <c r="BI47" i="2" s="1"/>
  <c r="AW51" i="2"/>
  <c r="BC51" i="2" s="1"/>
  <c r="AU51" i="2"/>
  <c r="BL51" i="2" s="1"/>
  <c r="BM51" i="2" s="1"/>
  <c r="AW55" i="2"/>
  <c r="AU55" i="2"/>
  <c r="BL55" i="2" s="1"/>
  <c r="BM55" i="2" s="1"/>
  <c r="AE67" i="2"/>
  <c r="AK67" i="2" s="1"/>
  <c r="AC67" i="2"/>
  <c r="BD67" i="2" s="1"/>
  <c r="BE67" i="2" s="1"/>
  <c r="AE71" i="2"/>
  <c r="AC71" i="2"/>
  <c r="BD71" i="2" s="1"/>
  <c r="BE71" i="2" s="1"/>
  <c r="AN78" i="2"/>
  <c r="AT78" i="2" s="1"/>
  <c r="AL78" i="2"/>
  <c r="BH78" i="2" s="1"/>
  <c r="BI78" i="2" s="1"/>
  <c r="AN82" i="2"/>
  <c r="AT82" i="2" s="1"/>
  <c r="AL82" i="2"/>
  <c r="BH82" i="2" s="1"/>
  <c r="BI82" i="2" s="1"/>
  <c r="AW86" i="2"/>
  <c r="AU86" i="2"/>
  <c r="BL86" i="2" s="1"/>
  <c r="BM86" i="2" s="1"/>
  <c r="AW90" i="2"/>
  <c r="BC90" i="2" s="1"/>
  <c r="AU90" i="2"/>
  <c r="BL90" i="2" s="1"/>
  <c r="BM90" i="2" s="1"/>
  <c r="AC102" i="2"/>
  <c r="BD102" i="2" s="1"/>
  <c r="BE102" i="2" s="1"/>
  <c r="AE102" i="2"/>
  <c r="AK102" i="2" s="1"/>
  <c r="AC106" i="2"/>
  <c r="BD106" i="2" s="1"/>
  <c r="BE106" i="2" s="1"/>
  <c r="AE106" i="2"/>
  <c r="AK106" i="2" s="1"/>
  <c r="AN110" i="2"/>
  <c r="AL110" i="2"/>
  <c r="BH110" i="2" s="1"/>
  <c r="BI110" i="2" s="1"/>
  <c r="AN114" i="2"/>
  <c r="AT114" i="2" s="1"/>
  <c r="AL114" i="2"/>
  <c r="BH114" i="2" s="1"/>
  <c r="BI114" i="2" s="1"/>
  <c r="AW118" i="2"/>
  <c r="AU118" i="2"/>
  <c r="BL118" i="2" s="1"/>
  <c r="BM118" i="2" s="1"/>
  <c r="AW122" i="2"/>
  <c r="AU122" i="2"/>
  <c r="BL122" i="2" s="1"/>
  <c r="BM122" i="2" s="1"/>
  <c r="AC137" i="2"/>
  <c r="BD137" i="2" s="1"/>
  <c r="BE137" i="2" s="1"/>
  <c r="AE137" i="2"/>
  <c r="AK137" i="2" s="1"/>
  <c r="AC141" i="2"/>
  <c r="BD141" i="2" s="1"/>
  <c r="BE141" i="2" s="1"/>
  <c r="AE141" i="2"/>
  <c r="AK141" i="2" s="1"/>
  <c r="AC145" i="2"/>
  <c r="BD145" i="2" s="1"/>
  <c r="BE145" i="2" s="1"/>
  <c r="AE145" i="2"/>
  <c r="AN149" i="2"/>
  <c r="AT149" i="2" s="1"/>
  <c r="AL149" i="2"/>
  <c r="BH149" i="2" s="1"/>
  <c r="BI149" i="2" s="1"/>
  <c r="AW153" i="2"/>
  <c r="AU153" i="2"/>
  <c r="BL153" i="2" s="1"/>
  <c r="AW157" i="2"/>
  <c r="BC157" i="2" s="1"/>
  <c r="AU157" i="2"/>
  <c r="BL157" i="2" s="1"/>
  <c r="BM157" i="2" s="1"/>
  <c r="AC169" i="2"/>
  <c r="BD169" i="2" s="1"/>
  <c r="BE169" i="2" s="1"/>
  <c r="AE169" i="2"/>
  <c r="AC173" i="2"/>
  <c r="BD173" i="2" s="1"/>
  <c r="BE173" i="2" s="1"/>
  <c r="AE173" i="2"/>
  <c r="AN177" i="2"/>
  <c r="AL177" i="2"/>
  <c r="BH177" i="2" s="1"/>
  <c r="BI177" i="2" s="1"/>
  <c r="AC181" i="2"/>
  <c r="BD181" i="2" s="1"/>
  <c r="BE181" i="2" s="1"/>
  <c r="AE181" i="2"/>
  <c r="AK181" i="2" s="1"/>
  <c r="AW185" i="2"/>
  <c r="AU185" i="2"/>
  <c r="BL185" i="2" s="1"/>
  <c r="BO185" i="2" s="1"/>
  <c r="AW189" i="2"/>
  <c r="BC189" i="2" s="1"/>
  <c r="AU189" i="2"/>
  <c r="BL189" i="2" s="1"/>
  <c r="BM189" i="2" s="1"/>
  <c r="AC204" i="2"/>
  <c r="BD204" i="2" s="1"/>
  <c r="BE204" i="2" s="1"/>
  <c r="AE204" i="2"/>
  <c r="AK204" i="2" s="1"/>
  <c r="AN208" i="2"/>
  <c r="AT208" i="2" s="1"/>
  <c r="AL208" i="2"/>
  <c r="BH208" i="2" s="1"/>
  <c r="BI208" i="2" s="1"/>
  <c r="AW212" i="2"/>
  <c r="AU212" i="2"/>
  <c r="BL212" i="2" s="1"/>
  <c r="BM212" i="2" s="1"/>
  <c r="AW216" i="2"/>
  <c r="AU216" i="2"/>
  <c r="BL216" i="2" s="1"/>
  <c r="BM216" i="2" s="1"/>
  <c r="AC228" i="2"/>
  <c r="BD228" i="2" s="1"/>
  <c r="AE228" i="2"/>
  <c r="AE232" i="2"/>
  <c r="AK232" i="2" s="1"/>
  <c r="AC232" i="2"/>
  <c r="BD232" i="2" s="1"/>
  <c r="BE232" i="2" s="1"/>
  <c r="AN236" i="2"/>
  <c r="AT236" i="2" s="1"/>
  <c r="AL236" i="2"/>
  <c r="BH236" i="2" s="1"/>
  <c r="BI236" i="2" s="1"/>
  <c r="AN240" i="2"/>
  <c r="AL240" i="2"/>
  <c r="BH240" i="2" s="1"/>
  <c r="BI240" i="2" s="1"/>
  <c r="AW244" i="2"/>
  <c r="AU244" i="2"/>
  <c r="BL244" i="2" s="1"/>
  <c r="AW248" i="2"/>
  <c r="BC248" i="2" s="1"/>
  <c r="AU248" i="2"/>
  <c r="BL248" i="2" s="1"/>
  <c r="BM248" i="2" s="1"/>
  <c r="AC260" i="2"/>
  <c r="BD260" i="2" s="1"/>
  <c r="BE260" i="2" s="1"/>
  <c r="AE260" i="2"/>
  <c r="AE264" i="2"/>
  <c r="AK264" i="2" s="1"/>
  <c r="AC264" i="2"/>
  <c r="BD264" i="2" s="1"/>
  <c r="BE264" i="2" s="1"/>
  <c r="AN268" i="2"/>
  <c r="AT268" i="2" s="1"/>
  <c r="AL268" i="2"/>
  <c r="BH268" i="2" s="1"/>
  <c r="BI268" i="2" s="1"/>
  <c r="AN272" i="2"/>
  <c r="AL272" i="2"/>
  <c r="BH272" i="2" s="1"/>
  <c r="BI272" i="2" s="1"/>
  <c r="AW276" i="2"/>
  <c r="BC276" i="2" s="1"/>
  <c r="AU276" i="2"/>
  <c r="BL276" i="2" s="1"/>
  <c r="AW280" i="2"/>
  <c r="BC280" i="2" s="1"/>
  <c r="AU280" i="2"/>
  <c r="BL280" i="2" s="1"/>
  <c r="BM280" i="2" s="1"/>
  <c r="AC292" i="2"/>
  <c r="BD292" i="2" s="1"/>
  <c r="BE292" i="2" s="1"/>
  <c r="AE292" i="2"/>
  <c r="AK292" i="2" s="1"/>
  <c r="AE296" i="2"/>
  <c r="AC296" i="2"/>
  <c r="BD296" i="2" s="1"/>
  <c r="BE296" i="2" s="1"/>
  <c r="AN300" i="2"/>
  <c r="AT300" i="2" s="1"/>
  <c r="AL300" i="2"/>
  <c r="BH300" i="2" s="1"/>
  <c r="BI300" i="2" s="1"/>
  <c r="AN304" i="2"/>
  <c r="AL304" i="2"/>
  <c r="BH304" i="2" s="1"/>
  <c r="BI304" i="2" s="1"/>
  <c r="AW308" i="2"/>
  <c r="AU308" i="2"/>
  <c r="BL308" i="2" s="1"/>
  <c r="BN308" i="2" s="1"/>
  <c r="AW312" i="2"/>
  <c r="AU312" i="2"/>
  <c r="BL312" i="2" s="1"/>
  <c r="BM312" i="2" s="1"/>
  <c r="AC324" i="2"/>
  <c r="BD324" i="2" s="1"/>
  <c r="BE324" i="2" s="1"/>
  <c r="AE324" i="2"/>
  <c r="AE328" i="2"/>
  <c r="AC328" i="2"/>
  <c r="BD328" i="2" s="1"/>
  <c r="BE328" i="2" s="1"/>
  <c r="AN332" i="2"/>
  <c r="AL332" i="2"/>
  <c r="BH332" i="2" s="1"/>
  <c r="BI332" i="2" s="1"/>
  <c r="AE336" i="2"/>
  <c r="AC336" i="2"/>
  <c r="BD336" i="2" s="1"/>
  <c r="BE336" i="2" s="1"/>
  <c r="AW340" i="2"/>
  <c r="AU340" i="2"/>
  <c r="BL340" i="2" s="1"/>
  <c r="BM340" i="2" s="1"/>
  <c r="AW344" i="2"/>
  <c r="AU344" i="2"/>
  <c r="BL344" i="2" s="1"/>
  <c r="BM344" i="2" s="1"/>
  <c r="AC356" i="2"/>
  <c r="BD356" i="2" s="1"/>
  <c r="BE356" i="2" s="1"/>
  <c r="AE356" i="2"/>
  <c r="AK356" i="2" s="1"/>
  <c r="AE360" i="2"/>
  <c r="AK360" i="2" s="1"/>
  <c r="AC360" i="2"/>
  <c r="BD360" i="2" s="1"/>
  <c r="BE360" i="2" s="1"/>
  <c r="AN364" i="2"/>
  <c r="AL364" i="2"/>
  <c r="BH364" i="2" s="1"/>
  <c r="BI364" i="2" s="1"/>
  <c r="AN368" i="2"/>
  <c r="AL368" i="2"/>
  <c r="BH368" i="2" s="1"/>
  <c r="BI368" i="2" s="1"/>
  <c r="AU372" i="2"/>
  <c r="BL372" i="2" s="1"/>
  <c r="BM372" i="2" s="1"/>
  <c r="AW372" i="2"/>
  <c r="BC372" i="2" s="1"/>
  <c r="AW376" i="2"/>
  <c r="BC376" i="2" s="1"/>
  <c r="AU376" i="2"/>
  <c r="BL376" i="2" s="1"/>
  <c r="BM376" i="2" s="1"/>
  <c r="AC388" i="2"/>
  <c r="BD388" i="2" s="1"/>
  <c r="AE388" i="2"/>
  <c r="AN392" i="2"/>
  <c r="AT392" i="2" s="1"/>
  <c r="AL392" i="2"/>
  <c r="BH392" i="2" s="1"/>
  <c r="BI392" i="2" s="1"/>
  <c r="AW396" i="2"/>
  <c r="AU396" i="2"/>
  <c r="BL396" i="2" s="1"/>
  <c r="BM396" i="2" s="1"/>
  <c r="AW400" i="2"/>
  <c r="AU400" i="2"/>
  <c r="BL400" i="2" s="1"/>
  <c r="BM400" i="2" s="1"/>
  <c r="AE412" i="2"/>
  <c r="AK412" i="2" s="1"/>
  <c r="AC412" i="2"/>
  <c r="BD412" i="2" s="1"/>
  <c r="BE412" i="2" s="1"/>
  <c r="AN416" i="2"/>
  <c r="AL416" i="2"/>
  <c r="BH416" i="2" s="1"/>
  <c r="BI416" i="2" s="1"/>
  <c r="AN420" i="2"/>
  <c r="AL420" i="2"/>
  <c r="BH420" i="2" s="1"/>
  <c r="BI420" i="2" s="1"/>
  <c r="AN424" i="2"/>
  <c r="AT424" i="2" s="1"/>
  <c r="AL424" i="2"/>
  <c r="BH424" i="2" s="1"/>
  <c r="BI424" i="2" s="1"/>
  <c r="AW428" i="2"/>
  <c r="BC428" i="2" s="1"/>
  <c r="AU428" i="2"/>
  <c r="BL428" i="2" s="1"/>
  <c r="BM428" i="2" s="1"/>
  <c r="AW432" i="2"/>
  <c r="BC432" i="2" s="1"/>
  <c r="AU432" i="2"/>
  <c r="BL432" i="2" s="1"/>
  <c r="BM432" i="2" s="1"/>
  <c r="AE444" i="2"/>
  <c r="AC444" i="2"/>
  <c r="BD444" i="2" s="1"/>
  <c r="AN448" i="2"/>
  <c r="AL448" i="2"/>
  <c r="BH448" i="2" s="1"/>
  <c r="BI448" i="2" s="1"/>
  <c r="AW452" i="2"/>
  <c r="BC452" i="2" s="1"/>
  <c r="AU452" i="2"/>
  <c r="BL452" i="2" s="1"/>
  <c r="AU456" i="2"/>
  <c r="BL456" i="2" s="1"/>
  <c r="BM456" i="2" s="1"/>
  <c r="AW456" i="2"/>
  <c r="AE468" i="2"/>
  <c r="AK468" i="2" s="1"/>
  <c r="AC468" i="2"/>
  <c r="BD468" i="2" s="1"/>
  <c r="BE468" i="2" s="1"/>
  <c r="AC472" i="2"/>
  <c r="BD472" i="2" s="1"/>
  <c r="BE472" i="2" s="1"/>
  <c r="AE472" i="2"/>
  <c r="AK472" i="2" s="1"/>
  <c r="AN476" i="2"/>
  <c r="AT476" i="2" s="1"/>
  <c r="AL476" i="2"/>
  <c r="BH476" i="2" s="1"/>
  <c r="BI476" i="2" s="1"/>
  <c r="AC480" i="2"/>
  <c r="BD480" i="2" s="1"/>
  <c r="BE480" i="2" s="1"/>
  <c r="AE480" i="2"/>
  <c r="AW484" i="2"/>
  <c r="AU484" i="2"/>
  <c r="BL484" i="2" s="1"/>
  <c r="BM484" i="2" s="1"/>
  <c r="AW488" i="2"/>
  <c r="BC488" i="2" s="1"/>
  <c r="AU488" i="2"/>
  <c r="BL488" i="2" s="1"/>
  <c r="BM488" i="2" s="1"/>
  <c r="AE496" i="2"/>
  <c r="AC496" i="2"/>
  <c r="BD496" i="2" s="1"/>
  <c r="BE496" i="2" s="1"/>
  <c r="AN500" i="2"/>
  <c r="AT500" i="2" s="1"/>
  <c r="AL500" i="2"/>
  <c r="BH500" i="2" s="1"/>
  <c r="BI500" i="2" s="1"/>
  <c r="AN504" i="2"/>
  <c r="AT504" i="2" s="1"/>
  <c r="AL504" i="2"/>
  <c r="BH504" i="2" s="1"/>
  <c r="BI504" i="2" s="1"/>
  <c r="AN508" i="2"/>
  <c r="AT508" i="2" s="1"/>
  <c r="AL508" i="2"/>
  <c r="BH508" i="2" s="1"/>
  <c r="BI508" i="2" s="1"/>
  <c r="AN512" i="2"/>
  <c r="AT512" i="2" s="1"/>
  <c r="AL512" i="2"/>
  <c r="BH512" i="2" s="1"/>
  <c r="BI512" i="2" s="1"/>
  <c r="AW516" i="2"/>
  <c r="BC516" i="2" s="1"/>
  <c r="AU516" i="2"/>
  <c r="BL516" i="2" s="1"/>
  <c r="BM516" i="2" s="1"/>
  <c r="AW520" i="2"/>
  <c r="AU520" i="2"/>
  <c r="BL520" i="2" s="1"/>
  <c r="BM520" i="2" s="1"/>
  <c r="AE532" i="2"/>
  <c r="AC532" i="2"/>
  <c r="BD532" i="2" s="1"/>
  <c r="BE532" i="2" s="1"/>
  <c r="AC536" i="2"/>
  <c r="BD536" i="2" s="1"/>
  <c r="BE536" i="2" s="1"/>
  <c r="AE536" i="2"/>
  <c r="AK536" i="2" s="1"/>
  <c r="AN540" i="2"/>
  <c r="AT540" i="2" s="1"/>
  <c r="AL540" i="2"/>
  <c r="BH540" i="2" s="1"/>
  <c r="BI540" i="2" s="1"/>
  <c r="AW544" i="2"/>
  <c r="AU544" i="2"/>
  <c r="BL544" i="2" s="1"/>
  <c r="BM544" i="2" s="1"/>
  <c r="AE556" i="2"/>
  <c r="AK556" i="2" s="1"/>
  <c r="AC556" i="2"/>
  <c r="BD556" i="2" s="1"/>
  <c r="BE556" i="2" s="1"/>
  <c r="AC560" i="2"/>
  <c r="BD560" i="2" s="1"/>
  <c r="BE560" i="2" s="1"/>
  <c r="AE560" i="2"/>
  <c r="AN564" i="2"/>
  <c r="AT564" i="2" s="1"/>
  <c r="AL564" i="2"/>
  <c r="BH564" i="2" s="1"/>
  <c r="BI564" i="2" s="1"/>
  <c r="AN568" i="2"/>
  <c r="AT568" i="2" s="1"/>
  <c r="AL568" i="2"/>
  <c r="BH568" i="2" s="1"/>
  <c r="BI568" i="2" s="1"/>
  <c r="AW572" i="2"/>
  <c r="AU572" i="2"/>
  <c r="BL572" i="2" s="1"/>
  <c r="AW576" i="2"/>
  <c r="AU576" i="2"/>
  <c r="BL576" i="2" s="1"/>
  <c r="BM576" i="2" s="1"/>
  <c r="AW583" i="2"/>
  <c r="BC583" i="2" s="1"/>
  <c r="AU583" i="2"/>
  <c r="BL583" i="2" s="1"/>
  <c r="BM583" i="2" s="1"/>
  <c r="AW587" i="2"/>
  <c r="BC587" i="2" s="1"/>
  <c r="AU587" i="2"/>
  <c r="BL587" i="2" s="1"/>
  <c r="BM587" i="2" s="1"/>
  <c r="AE595" i="2"/>
  <c r="AK595" i="2" s="1"/>
  <c r="AC595" i="2"/>
  <c r="BD595" i="2" s="1"/>
  <c r="BE595" i="2" s="1"/>
  <c r="AN599" i="2"/>
  <c r="AT599" i="2" s="1"/>
  <c r="AL599" i="2"/>
  <c r="BH599" i="2" s="1"/>
  <c r="BI599" i="2" s="1"/>
  <c r="AN603" i="2"/>
  <c r="AL603" i="2"/>
  <c r="BH603" i="2" s="1"/>
  <c r="BI603" i="2" s="1"/>
  <c r="AW607" i="2"/>
  <c r="BC607" i="2" s="1"/>
  <c r="AU607" i="2"/>
  <c r="BL607" i="2" s="1"/>
  <c r="BM607" i="2" s="1"/>
  <c r="AE615" i="2"/>
  <c r="AK615" i="2" s="1"/>
  <c r="AC615" i="2"/>
  <c r="BD615" i="2" s="1"/>
  <c r="AE619" i="2"/>
  <c r="AC619" i="2"/>
  <c r="BD619" i="2" s="1"/>
  <c r="BE619" i="2" s="1"/>
  <c r="AN623" i="2"/>
  <c r="AL623" i="2"/>
  <c r="BH623" i="2" s="1"/>
  <c r="BI623" i="2" s="1"/>
  <c r="AW627" i="2"/>
  <c r="BC627" i="2" s="1"/>
  <c r="AU627" i="2"/>
  <c r="BL627" i="2" s="1"/>
  <c r="BM627" i="2" s="1"/>
  <c r="AE635" i="2"/>
  <c r="AC635" i="2"/>
  <c r="BD635" i="2" s="1"/>
  <c r="BE635" i="2" s="1"/>
  <c r="AN639" i="2"/>
  <c r="AT639" i="2" s="1"/>
  <c r="AL639" i="2"/>
  <c r="BH639" i="2" s="1"/>
  <c r="BI639" i="2" s="1"/>
  <c r="AW643" i="2"/>
  <c r="BC643" i="2" s="1"/>
  <c r="AU643" i="2"/>
  <c r="BL643" i="2" s="1"/>
  <c r="BM643" i="2" s="1"/>
  <c r="AC651" i="2"/>
  <c r="BD651" i="2" s="1"/>
  <c r="BE651" i="2" s="1"/>
  <c r="AE651" i="2"/>
  <c r="AL659" i="2"/>
  <c r="BH659" i="2" s="1"/>
  <c r="BI659" i="2" s="1"/>
  <c r="AN659" i="2"/>
  <c r="AW663" i="2"/>
  <c r="BC663" i="2" s="1"/>
  <c r="AU663" i="2"/>
  <c r="BL663" i="2" s="1"/>
  <c r="BM663" i="2" s="1"/>
  <c r="AE687" i="2"/>
  <c r="AK687" i="2" s="1"/>
  <c r="AC687" i="2"/>
  <c r="BD687" i="2" s="1"/>
  <c r="BE687" i="2" s="1"/>
  <c r="AN695" i="2"/>
  <c r="AL695" i="2"/>
  <c r="BH695" i="2" s="1"/>
  <c r="BI695" i="2" s="1"/>
  <c r="AW703" i="2"/>
  <c r="BC703" i="2" s="1"/>
  <c r="AU703" i="2"/>
  <c r="BL703" i="2" s="1"/>
  <c r="BM703" i="2" s="1"/>
  <c r="AE727" i="2"/>
  <c r="AK727" i="2" s="1"/>
  <c r="AC727" i="2"/>
  <c r="BD727" i="2" s="1"/>
  <c r="BF727" i="2" s="1"/>
  <c r="AN735" i="2"/>
  <c r="AL735" i="2"/>
  <c r="BH735" i="2" s="1"/>
  <c r="BI735" i="2" s="1"/>
  <c r="AN743" i="2"/>
  <c r="AL743" i="2"/>
  <c r="BH743" i="2" s="1"/>
  <c r="BI743" i="2" s="1"/>
  <c r="AC37" i="2"/>
  <c r="BD37" i="2" s="1"/>
  <c r="BE37" i="2" s="1"/>
  <c r="AE37" i="2"/>
  <c r="AN49" i="2"/>
  <c r="AL49" i="2"/>
  <c r="BH49" i="2" s="1"/>
  <c r="BI49" i="2" s="1"/>
  <c r="AW61" i="2"/>
  <c r="BC61" i="2" s="1"/>
  <c r="AU61" i="2"/>
  <c r="BL61" i="2" s="1"/>
  <c r="BM61" i="2" s="1"/>
  <c r="AE92" i="2"/>
  <c r="AK92" i="2" s="1"/>
  <c r="AC92" i="2"/>
  <c r="BD92" i="2" s="1"/>
  <c r="BE92" i="2" s="1"/>
  <c r="AN104" i="2"/>
  <c r="AL104" i="2"/>
  <c r="BH104" i="2" s="1"/>
  <c r="BI104" i="2" s="1"/>
  <c r="AW116" i="2"/>
  <c r="AU116" i="2"/>
  <c r="BL116" i="2" s="1"/>
  <c r="AC143" i="2"/>
  <c r="BD143" i="2" s="1"/>
  <c r="BE143" i="2" s="1"/>
  <c r="AE143" i="2"/>
  <c r="AL155" i="2"/>
  <c r="BH155" i="2" s="1"/>
  <c r="BI155" i="2" s="1"/>
  <c r="AN155" i="2"/>
  <c r="AW167" i="2"/>
  <c r="AU167" i="2"/>
  <c r="BL167" i="2" s="1"/>
  <c r="BM167" i="2" s="1"/>
  <c r="AC194" i="2"/>
  <c r="BD194" i="2" s="1"/>
  <c r="BE194" i="2" s="1"/>
  <c r="AE194" i="2"/>
  <c r="AN210" i="2"/>
  <c r="AL210" i="2"/>
  <c r="BH210" i="2" s="1"/>
  <c r="BI210" i="2" s="1"/>
  <c r="AW262" i="2"/>
  <c r="BC262" i="2" s="1"/>
  <c r="AU262" i="2"/>
  <c r="BL262" i="2" s="1"/>
  <c r="BM262" i="2" s="1"/>
  <c r="AC294" i="2"/>
  <c r="BD294" i="2" s="1"/>
  <c r="BE294" i="2" s="1"/>
  <c r="AE294" i="2"/>
  <c r="AK294" i="2" s="1"/>
  <c r="AN306" i="2"/>
  <c r="AL306" i="2"/>
  <c r="BH306" i="2" s="1"/>
  <c r="BI306" i="2" s="1"/>
  <c r="AW318" i="2"/>
  <c r="AU318" i="2"/>
  <c r="BL318" i="2" s="1"/>
  <c r="BM318" i="2" s="1"/>
  <c r="AC346" i="2"/>
  <c r="BD346" i="2" s="1"/>
  <c r="BE346" i="2" s="1"/>
  <c r="AE346" i="2"/>
  <c r="AK346" i="2" s="1"/>
  <c r="AN362" i="2"/>
  <c r="AT362" i="2" s="1"/>
  <c r="AL362" i="2"/>
  <c r="BH362" i="2" s="1"/>
  <c r="BI362" i="2" s="1"/>
  <c r="AW374" i="2"/>
  <c r="BC374" i="2" s="1"/>
  <c r="AU374" i="2"/>
  <c r="BL374" i="2" s="1"/>
  <c r="BM374" i="2" s="1"/>
  <c r="AC414" i="2"/>
  <c r="BD414" i="2" s="1"/>
  <c r="AE414" i="2"/>
  <c r="AK414" i="2" s="1"/>
  <c r="AN426" i="2"/>
  <c r="AL426" i="2"/>
  <c r="BH426" i="2" s="1"/>
  <c r="BI426" i="2" s="1"/>
  <c r="AW442" i="2"/>
  <c r="AU442" i="2"/>
  <c r="BL442" i="2" s="1"/>
  <c r="BM442" i="2" s="1"/>
  <c r="AC478" i="2"/>
  <c r="BD478" i="2" s="1"/>
  <c r="BE478" i="2" s="1"/>
  <c r="AE478" i="2"/>
  <c r="AN490" i="2"/>
  <c r="AT490" i="2" s="1"/>
  <c r="AL490" i="2"/>
  <c r="BH490" i="2" s="1"/>
  <c r="BI490" i="2" s="1"/>
  <c r="AW502" i="2"/>
  <c r="AU502" i="2"/>
  <c r="BL502" i="2" s="1"/>
  <c r="BM502" i="2" s="1"/>
  <c r="AC538" i="2"/>
  <c r="BD538" i="2" s="1"/>
  <c r="BE538" i="2" s="1"/>
  <c r="AE538" i="2"/>
  <c r="AK538" i="2" s="1"/>
  <c r="AN550" i="2"/>
  <c r="AL550" i="2"/>
  <c r="BH550" i="2" s="1"/>
  <c r="BI550" i="2" s="1"/>
  <c r="AW562" i="2"/>
  <c r="AU562" i="2"/>
  <c r="BL562" i="2" s="1"/>
  <c r="BM562" i="2" s="1"/>
  <c r="AE589" i="2"/>
  <c r="AC589" i="2"/>
  <c r="BD589" i="2" s="1"/>
  <c r="BE589" i="2" s="1"/>
  <c r="AL601" i="2"/>
  <c r="BH601" i="2" s="1"/>
  <c r="BI601" i="2" s="1"/>
  <c r="AN601" i="2"/>
  <c r="AW613" i="2"/>
  <c r="BC613" i="2" s="1"/>
  <c r="AU613" i="2"/>
  <c r="BL613" i="2" s="1"/>
  <c r="BM613" i="2" s="1"/>
  <c r="AE645" i="2"/>
  <c r="AK645" i="2" s="1"/>
  <c r="AC645" i="2"/>
  <c r="BD645" i="2" s="1"/>
  <c r="AL657" i="2"/>
  <c r="BH657" i="2" s="1"/>
  <c r="BI657" i="2" s="1"/>
  <c r="AN657" i="2"/>
  <c r="AW669" i="2"/>
  <c r="AU669" i="2"/>
  <c r="BL669" i="2" s="1"/>
  <c r="BM669" i="2" s="1"/>
  <c r="AE693" i="2"/>
  <c r="AC693" i="2"/>
  <c r="BD693" i="2" s="1"/>
  <c r="AL705" i="2"/>
  <c r="BH705" i="2" s="1"/>
  <c r="BI705" i="2" s="1"/>
  <c r="AN705" i="2"/>
  <c r="AL717" i="2"/>
  <c r="BH717" i="2" s="1"/>
  <c r="BI717" i="2" s="1"/>
  <c r="AN717" i="2"/>
  <c r="AU729" i="2"/>
  <c r="BL729" i="2" s="1"/>
  <c r="BM729" i="2" s="1"/>
  <c r="AW729" i="2"/>
  <c r="AW9" i="2"/>
  <c r="BC9" i="2" s="1"/>
  <c r="AU9" i="2"/>
  <c r="BL9" i="2" s="1"/>
  <c r="BM9" i="2" s="1"/>
  <c r="AN13" i="2"/>
  <c r="AL13" i="2"/>
  <c r="BH13" i="2" s="1"/>
  <c r="BI13" i="2" s="1"/>
  <c r="AN20" i="2"/>
  <c r="AL20" i="2"/>
  <c r="BH20" i="2" s="1"/>
  <c r="BI20" i="2" s="1"/>
  <c r="AN24" i="2"/>
  <c r="AT24" i="2" s="1"/>
  <c r="AL24" i="2"/>
  <c r="BH24" i="2" s="1"/>
  <c r="BI24" i="2" s="1"/>
  <c r="AW28" i="2"/>
  <c r="BC28" i="2" s="1"/>
  <c r="AU28" i="2"/>
  <c r="BL28" i="2" s="1"/>
  <c r="BM28" i="2" s="1"/>
  <c r="AW32" i="2"/>
  <c r="BC32" i="2" s="1"/>
  <c r="AU32" i="2"/>
  <c r="BL32" i="2" s="1"/>
  <c r="BM32" i="2" s="1"/>
  <c r="AC44" i="2"/>
  <c r="BD44" i="2" s="1"/>
  <c r="AE44" i="2"/>
  <c r="AE48" i="2"/>
  <c r="AC48" i="2"/>
  <c r="BD48" i="2" s="1"/>
  <c r="BF48" i="2" s="1"/>
  <c r="AN52" i="2"/>
  <c r="AT52" i="2" s="1"/>
  <c r="AL52" i="2"/>
  <c r="BH52" i="2" s="1"/>
  <c r="BI52" i="2" s="1"/>
  <c r="AN56" i="2"/>
  <c r="AL56" i="2"/>
  <c r="BH56" i="2" s="1"/>
  <c r="BI56" i="2" s="1"/>
  <c r="AW60" i="2"/>
  <c r="BC60" i="2" s="1"/>
  <c r="AU60" i="2"/>
  <c r="BL60" i="2" s="1"/>
  <c r="BM60" i="2" s="1"/>
  <c r="AW64" i="2"/>
  <c r="BC64" i="2" s="1"/>
  <c r="AU64" i="2"/>
  <c r="BL64" i="2" s="1"/>
  <c r="BM64" i="2" s="1"/>
  <c r="AE79" i="2"/>
  <c r="AC79" i="2"/>
  <c r="BD79" i="2" s="1"/>
  <c r="BE79" i="2" s="1"/>
  <c r="AE83" i="2"/>
  <c r="AC83" i="2"/>
  <c r="BD83" i="2" s="1"/>
  <c r="BE83" i="2" s="1"/>
  <c r="AN87" i="2"/>
  <c r="AT87" i="2" s="1"/>
  <c r="AL87" i="2"/>
  <c r="BH87" i="2" s="1"/>
  <c r="BI87" i="2" s="1"/>
  <c r="AN91" i="2"/>
  <c r="AT91" i="2" s="1"/>
  <c r="AL91" i="2"/>
  <c r="BH91" i="2" s="1"/>
  <c r="BI91" i="2" s="1"/>
  <c r="AW95" i="2"/>
  <c r="BC95" i="2" s="1"/>
  <c r="AU95" i="2"/>
  <c r="BL95" i="2" s="1"/>
  <c r="BM95" i="2" s="1"/>
  <c r="AW99" i="2"/>
  <c r="AU99" i="2"/>
  <c r="BL99" i="2" s="1"/>
  <c r="BO99" i="2" s="1"/>
  <c r="AN107" i="2"/>
  <c r="AT107" i="2" s="1"/>
  <c r="AL107" i="2"/>
  <c r="BH107" i="2" s="1"/>
  <c r="BI107" i="2" s="1"/>
  <c r="AL111" i="2"/>
  <c r="BH111" i="2" s="1"/>
  <c r="BI111" i="2" s="1"/>
  <c r="AN111" i="2"/>
  <c r="AL115" i="2"/>
  <c r="BH115" i="2" s="1"/>
  <c r="BI115" i="2" s="1"/>
  <c r="AN115" i="2"/>
  <c r="AW119" i="2"/>
  <c r="BC119" i="2" s="1"/>
  <c r="AU119" i="2"/>
  <c r="BL119" i="2" s="1"/>
  <c r="BM119" i="2" s="1"/>
  <c r="AW123" i="2"/>
  <c r="BC123" i="2" s="1"/>
  <c r="AU123" i="2"/>
  <c r="BL123" i="2" s="1"/>
  <c r="BM123" i="2" s="1"/>
  <c r="AC138" i="2"/>
  <c r="BD138" i="2" s="1"/>
  <c r="AE138" i="2"/>
  <c r="AC142" i="2"/>
  <c r="BD142" i="2" s="1"/>
  <c r="BE142" i="2" s="1"/>
  <c r="AE142" i="2"/>
  <c r="AN146" i="2"/>
  <c r="AL146" i="2"/>
  <c r="BH146" i="2" s="1"/>
  <c r="BI146" i="2" s="1"/>
  <c r="AN150" i="2"/>
  <c r="AT150" i="2" s="1"/>
  <c r="AL150" i="2"/>
  <c r="BH150" i="2" s="1"/>
  <c r="BI150" i="2" s="1"/>
  <c r="AW154" i="2"/>
  <c r="BC154" i="2" s="1"/>
  <c r="AU154" i="2"/>
  <c r="BL154" i="2" s="1"/>
  <c r="BM154" i="2" s="1"/>
  <c r="AW158" i="2"/>
  <c r="BC158" i="2" s="1"/>
  <c r="AU158" i="2"/>
  <c r="BL158" i="2" s="1"/>
  <c r="BM158" i="2" s="1"/>
  <c r="AC170" i="2"/>
  <c r="BD170" i="2" s="1"/>
  <c r="AE170" i="2"/>
  <c r="AC174" i="2"/>
  <c r="BD174" i="2" s="1"/>
  <c r="BE174" i="2" s="1"/>
  <c r="AE174" i="2"/>
  <c r="AN178" i="2"/>
  <c r="AL178" i="2"/>
  <c r="BH178" i="2" s="1"/>
  <c r="BI178" i="2" s="1"/>
  <c r="AN182" i="2"/>
  <c r="AL182" i="2"/>
  <c r="BH182" i="2" s="1"/>
  <c r="BI182" i="2" s="1"/>
  <c r="AW186" i="2"/>
  <c r="BC186" i="2" s="1"/>
  <c r="AU186" i="2"/>
  <c r="BL186" i="2" s="1"/>
  <c r="BM186" i="2" s="1"/>
  <c r="AW190" i="2"/>
  <c r="BC190" i="2" s="1"/>
  <c r="AU190" i="2"/>
  <c r="BL190" i="2" s="1"/>
  <c r="BM190" i="2" s="1"/>
  <c r="AC205" i="2"/>
  <c r="BD205" i="2" s="1"/>
  <c r="BE205" i="2" s="1"/>
  <c r="AE205" i="2"/>
  <c r="AN209" i="2"/>
  <c r="AT209" i="2" s="1"/>
  <c r="AL209" i="2"/>
  <c r="BH209" i="2" s="1"/>
  <c r="BI209" i="2" s="1"/>
  <c r="AN213" i="2"/>
  <c r="AT213" i="2" s="1"/>
  <c r="AL213" i="2"/>
  <c r="BH213" i="2" s="1"/>
  <c r="BI213" i="2" s="1"/>
  <c r="AN217" i="2"/>
  <c r="AT217" i="2" s="1"/>
  <c r="AL217" i="2"/>
  <c r="BH217" i="2" s="1"/>
  <c r="BI217" i="2" s="1"/>
  <c r="AW221" i="2"/>
  <c r="BC221" i="2" s="1"/>
  <c r="AU221" i="2"/>
  <c r="BL221" i="2" s="1"/>
  <c r="BM221" i="2" s="1"/>
  <c r="AU225" i="2"/>
  <c r="BL225" i="2" s="1"/>
  <c r="AW225" i="2"/>
  <c r="AC237" i="2"/>
  <c r="BD237" i="2" s="1"/>
  <c r="AE237" i="2"/>
  <c r="AN241" i="2"/>
  <c r="AL241" i="2"/>
  <c r="BH241" i="2" s="1"/>
  <c r="BI241" i="2" s="1"/>
  <c r="AN245" i="2"/>
  <c r="AL245" i="2"/>
  <c r="BH245" i="2" s="1"/>
  <c r="BI245" i="2" s="1"/>
  <c r="AL249" i="2"/>
  <c r="BH249" i="2" s="1"/>
  <c r="BI249" i="2" s="1"/>
  <c r="AN249" i="2"/>
  <c r="AW253" i="2"/>
  <c r="BC253" i="2" s="1"/>
  <c r="AU253" i="2"/>
  <c r="BL253" i="2" s="1"/>
  <c r="BM253" i="2" s="1"/>
  <c r="AW257" i="2"/>
  <c r="BC257" i="2" s="1"/>
  <c r="AU257" i="2"/>
  <c r="BL257" i="2" s="1"/>
  <c r="BM257" i="2" s="1"/>
  <c r="AC269" i="2"/>
  <c r="BD269" i="2" s="1"/>
  <c r="BE269" i="2" s="1"/>
  <c r="AE269" i="2"/>
  <c r="AN273" i="2"/>
  <c r="AL273" i="2"/>
  <c r="BH273" i="2" s="1"/>
  <c r="BI273" i="2" s="1"/>
  <c r="AN277" i="2"/>
  <c r="AL277" i="2"/>
  <c r="BH277" i="2" s="1"/>
  <c r="BI277" i="2" s="1"/>
  <c r="AN281" i="2"/>
  <c r="AL281" i="2"/>
  <c r="BH281" i="2" s="1"/>
  <c r="BI281" i="2" s="1"/>
  <c r="AW285" i="2"/>
  <c r="BC285" i="2" s="1"/>
  <c r="AU285" i="2"/>
  <c r="BL285" i="2" s="1"/>
  <c r="BM285" i="2" s="1"/>
  <c r="AW289" i="2"/>
  <c r="BC289" i="2" s="1"/>
  <c r="AU289" i="2"/>
  <c r="BL289" i="2" s="1"/>
  <c r="BM289" i="2" s="1"/>
  <c r="AL301" i="2"/>
  <c r="BH301" i="2" s="1"/>
  <c r="BI301" i="2" s="1"/>
  <c r="AN301" i="2"/>
  <c r="AC305" i="2"/>
  <c r="BD305" i="2" s="1"/>
  <c r="BE305" i="2" s="1"/>
  <c r="AE305" i="2"/>
  <c r="AL309" i="2"/>
  <c r="BH309" i="2" s="1"/>
  <c r="BI309" i="2" s="1"/>
  <c r="AN309" i="2"/>
  <c r="AT309" i="2" s="1"/>
  <c r="AL313" i="2"/>
  <c r="BH313" i="2" s="1"/>
  <c r="BI313" i="2" s="1"/>
  <c r="AN313" i="2"/>
  <c r="AW317" i="2"/>
  <c r="BC317" i="2" s="1"/>
  <c r="AU317" i="2"/>
  <c r="BL317" i="2" s="1"/>
  <c r="BM317" i="2" s="1"/>
  <c r="AW321" i="2"/>
  <c r="BC321" i="2" s="1"/>
  <c r="AU321" i="2"/>
  <c r="BL321" i="2" s="1"/>
  <c r="BM321" i="2" s="1"/>
  <c r="AC333" i="2"/>
  <c r="BD333" i="2" s="1"/>
  <c r="BE333" i="2" s="1"/>
  <c r="AE333" i="2"/>
  <c r="AC337" i="2"/>
  <c r="BD337" i="2" s="1"/>
  <c r="BE337" i="2" s="1"/>
  <c r="AE337" i="2"/>
  <c r="AL341" i="2"/>
  <c r="BH341" i="2" s="1"/>
  <c r="BI341" i="2" s="1"/>
  <c r="AN341" i="2"/>
  <c r="AW345" i="2"/>
  <c r="BC345" i="2" s="1"/>
  <c r="AU345" i="2"/>
  <c r="BL345" i="2" s="1"/>
  <c r="BM345" i="2" s="1"/>
  <c r="AC357" i="2"/>
  <c r="BD357" i="2" s="1"/>
  <c r="AE357" i="2"/>
  <c r="AK357" i="2" s="1"/>
  <c r="AW361" i="2"/>
  <c r="AU361" i="2"/>
  <c r="BL361" i="2" s="1"/>
  <c r="BM361" i="2" s="1"/>
  <c r="AW365" i="2"/>
  <c r="BC365" i="2" s="1"/>
  <c r="AU365" i="2"/>
  <c r="BL365" i="2" s="1"/>
  <c r="BM365" i="2" s="1"/>
  <c r="AW369" i="2"/>
  <c r="AU369" i="2"/>
  <c r="BL369" i="2" s="1"/>
  <c r="BM369" i="2" s="1"/>
  <c r="AC381" i="2"/>
  <c r="BD381" i="2" s="1"/>
  <c r="BE381" i="2" s="1"/>
  <c r="AE381" i="2"/>
  <c r="AC385" i="2"/>
  <c r="BD385" i="2" s="1"/>
  <c r="BE385" i="2" s="1"/>
  <c r="AE385" i="2"/>
  <c r="AL389" i="2"/>
  <c r="BH389" i="2" s="1"/>
  <c r="BI389" i="2" s="1"/>
  <c r="AN389" i="2"/>
  <c r="AL393" i="2"/>
  <c r="BH393" i="2" s="1"/>
  <c r="BI393" i="2" s="1"/>
  <c r="AN393" i="2"/>
  <c r="AW397" i="2"/>
  <c r="AU397" i="2"/>
  <c r="BL397" i="2" s="1"/>
  <c r="BM397" i="2" s="1"/>
  <c r="AW401" i="2"/>
  <c r="AU401" i="2"/>
  <c r="BL401" i="2" s="1"/>
  <c r="BM401" i="2" s="1"/>
  <c r="AC413" i="2"/>
  <c r="BD413" i="2" s="1"/>
  <c r="BE413" i="2" s="1"/>
  <c r="AE413" i="2"/>
  <c r="AC417" i="2"/>
  <c r="BD417" i="2" s="1"/>
  <c r="BE417" i="2" s="1"/>
  <c r="AE417" i="2"/>
  <c r="AL421" i="2"/>
  <c r="BH421" i="2" s="1"/>
  <c r="BI421" i="2" s="1"/>
  <c r="AN421" i="2"/>
  <c r="AU425" i="2"/>
  <c r="BL425" i="2" s="1"/>
  <c r="BM425" i="2" s="1"/>
  <c r="AW425" i="2"/>
  <c r="BC425" i="2" s="1"/>
  <c r="AU429" i="2"/>
  <c r="BL429" i="2" s="1"/>
  <c r="AW429" i="2"/>
  <c r="AW433" i="2"/>
  <c r="BC433" i="2" s="1"/>
  <c r="AU433" i="2"/>
  <c r="BL433" i="2" s="1"/>
  <c r="BM433" i="2" s="1"/>
  <c r="AC445" i="2"/>
  <c r="BD445" i="2" s="1"/>
  <c r="AE445" i="2"/>
  <c r="AK445" i="2" s="1"/>
  <c r="AL449" i="2"/>
  <c r="BH449" i="2" s="1"/>
  <c r="BI449" i="2" s="1"/>
  <c r="AN449" i="2"/>
  <c r="AL453" i="2"/>
  <c r="BH453" i="2" s="1"/>
  <c r="BI453" i="2" s="1"/>
  <c r="AN453" i="2"/>
  <c r="AT453" i="2" s="1"/>
  <c r="AL457" i="2"/>
  <c r="BH457" i="2" s="1"/>
  <c r="BI457" i="2" s="1"/>
  <c r="AN457" i="2"/>
  <c r="AT457" i="2" s="1"/>
  <c r="AW461" i="2"/>
  <c r="BC461" i="2" s="1"/>
  <c r="AU461" i="2"/>
  <c r="BL461" i="2" s="1"/>
  <c r="BM461" i="2" s="1"/>
  <c r="AW465" i="2"/>
  <c r="BC465" i="2" s="1"/>
  <c r="AU465" i="2"/>
  <c r="BL465" i="2" s="1"/>
  <c r="BM465" i="2" s="1"/>
  <c r="AC477" i="2"/>
  <c r="BD477" i="2" s="1"/>
  <c r="BE477" i="2" s="1"/>
  <c r="AE477" i="2"/>
  <c r="AC481" i="2"/>
  <c r="BD481" i="2" s="1"/>
  <c r="BE481" i="2" s="1"/>
  <c r="AE481" i="2"/>
  <c r="AK481" i="2" s="1"/>
  <c r="AC485" i="2"/>
  <c r="BD485" i="2" s="1"/>
  <c r="AE485" i="2"/>
  <c r="AU489" i="2"/>
  <c r="BL489" i="2" s="1"/>
  <c r="BM489" i="2" s="1"/>
  <c r="AW489" i="2"/>
  <c r="BC489" i="2" s="1"/>
  <c r="AL493" i="2"/>
  <c r="BH493" i="2" s="1"/>
  <c r="BI493" i="2" s="1"/>
  <c r="AN493" i="2"/>
  <c r="AL497" i="2"/>
  <c r="BH497" i="2" s="1"/>
  <c r="BI497" i="2" s="1"/>
  <c r="AN497" i="2"/>
  <c r="AW501" i="2"/>
  <c r="BC501" i="2" s="1"/>
  <c r="AU501" i="2"/>
  <c r="BL501" i="2" s="1"/>
  <c r="BM501" i="2" s="1"/>
  <c r="AW505" i="2"/>
  <c r="BC505" i="2" s="1"/>
  <c r="AU505" i="2"/>
  <c r="BL505" i="2" s="1"/>
  <c r="BM505" i="2" s="1"/>
  <c r="AE517" i="2"/>
  <c r="AK517" i="2" s="1"/>
  <c r="AC517" i="2"/>
  <c r="BD517" i="2" s="1"/>
  <c r="AL521" i="2"/>
  <c r="BH521" i="2" s="1"/>
  <c r="BI521" i="2" s="1"/>
  <c r="AN521" i="2"/>
  <c r="AT521" i="2" s="1"/>
  <c r="AW525" i="2"/>
  <c r="AU525" i="2"/>
  <c r="BL525" i="2" s="1"/>
  <c r="BM525" i="2" s="1"/>
  <c r="AW529" i="2"/>
  <c r="BC529" i="2" s="1"/>
  <c r="AU529" i="2"/>
  <c r="BL529" i="2" s="1"/>
  <c r="BM529" i="2" s="1"/>
  <c r="AE541" i="2"/>
  <c r="AK541" i="2" s="1"/>
  <c r="AC541" i="2"/>
  <c r="BD541" i="2" s="1"/>
  <c r="BE541" i="2" s="1"/>
  <c r="AL545" i="2"/>
  <c r="BH545" i="2" s="1"/>
  <c r="BI545" i="2" s="1"/>
  <c r="AN545" i="2"/>
  <c r="AT545" i="2" s="1"/>
  <c r="AW549" i="2"/>
  <c r="BC549" i="2" s="1"/>
  <c r="AU549" i="2"/>
  <c r="BL549" i="2" s="1"/>
  <c r="BM549" i="2" s="1"/>
  <c r="AW553" i="2"/>
  <c r="BC553" i="2" s="1"/>
  <c r="AU553" i="2"/>
  <c r="BL553" i="2" s="1"/>
  <c r="BM553" i="2" s="1"/>
  <c r="AE565" i="2"/>
  <c r="AK565" i="2" s="1"/>
  <c r="AC565" i="2"/>
  <c r="BD565" i="2" s="1"/>
  <c r="BE565" i="2" s="1"/>
  <c r="AL569" i="2"/>
  <c r="BH569" i="2" s="1"/>
  <c r="BI569" i="2" s="1"/>
  <c r="AN569" i="2"/>
  <c r="AT569" i="2" s="1"/>
  <c r="AW573" i="2"/>
  <c r="BC573" i="2" s="1"/>
  <c r="AU573" i="2"/>
  <c r="BL573" i="2" s="1"/>
  <c r="BM573" i="2" s="1"/>
  <c r="AW577" i="2"/>
  <c r="BC577" i="2" s="1"/>
  <c r="AU577" i="2"/>
  <c r="BL577" i="2" s="1"/>
  <c r="BM577" i="2" s="1"/>
  <c r="AC588" i="2"/>
  <c r="BD588" i="2" s="1"/>
  <c r="BE588" i="2" s="1"/>
  <c r="AE588" i="2"/>
  <c r="AN592" i="2"/>
  <c r="AT592" i="2" s="1"/>
  <c r="AL592" i="2"/>
  <c r="BH592" i="2" s="1"/>
  <c r="BI592" i="2" s="1"/>
  <c r="AN596" i="2"/>
  <c r="AT596" i="2" s="1"/>
  <c r="AL596" i="2"/>
  <c r="BH596" i="2" s="1"/>
  <c r="BI596" i="2" s="1"/>
  <c r="AE600" i="2"/>
  <c r="AK600" i="2" s="1"/>
  <c r="AC600" i="2"/>
  <c r="BD600" i="2" s="1"/>
  <c r="BE600" i="2" s="1"/>
  <c r="AW604" i="2"/>
  <c r="BC604" i="2" s="1"/>
  <c r="AU604" i="2"/>
  <c r="BL604" i="2" s="1"/>
  <c r="BM604" i="2" s="1"/>
  <c r="AE612" i="2"/>
  <c r="AK612" i="2" s="1"/>
  <c r="AC612" i="2"/>
  <c r="BD612" i="2" s="1"/>
  <c r="AE616" i="2"/>
  <c r="AC616" i="2"/>
  <c r="BD616" i="2" s="1"/>
  <c r="AN620" i="2"/>
  <c r="AT620" i="2" s="1"/>
  <c r="AL620" i="2"/>
  <c r="BH620" i="2" s="1"/>
  <c r="BI620" i="2" s="1"/>
  <c r="AW624" i="2"/>
  <c r="BC624" i="2" s="1"/>
  <c r="AU624" i="2"/>
  <c r="BL624" i="2" s="1"/>
  <c r="BM624" i="2" s="1"/>
  <c r="AW628" i="2"/>
  <c r="BC628" i="2" s="1"/>
  <c r="AU628" i="2"/>
  <c r="BL628" i="2" s="1"/>
  <c r="BM628" i="2" s="1"/>
  <c r="AE640" i="2"/>
  <c r="AC640" i="2"/>
  <c r="BD640" i="2" s="1"/>
  <c r="BE640" i="2" s="1"/>
  <c r="AN644" i="2"/>
  <c r="AT644" i="2" s="1"/>
  <c r="AL644" i="2"/>
  <c r="BH644" i="2" s="1"/>
  <c r="BI644" i="2" s="1"/>
  <c r="AW648" i="2"/>
  <c r="AU648" i="2"/>
  <c r="BL648" i="2" s="1"/>
  <c r="BM648" i="2" s="1"/>
  <c r="AE656" i="2"/>
  <c r="AC656" i="2"/>
  <c r="BD656" i="2" s="1"/>
  <c r="AE660" i="2"/>
  <c r="AC660" i="2"/>
  <c r="BD660" i="2" s="1"/>
  <c r="BE660" i="2" s="1"/>
  <c r="AC664" i="2"/>
  <c r="BD664" i="2" s="1"/>
  <c r="BE664" i="2" s="1"/>
  <c r="AE664" i="2"/>
  <c r="AK664" i="2" s="1"/>
  <c r="AN668" i="2"/>
  <c r="AT668" i="2" s="1"/>
  <c r="AL668" i="2"/>
  <c r="BH668" i="2" s="1"/>
  <c r="BI668" i="2" s="1"/>
  <c r="AW672" i="2"/>
  <c r="AU672" i="2"/>
  <c r="BL672" i="2" s="1"/>
  <c r="BM672" i="2" s="1"/>
  <c r="AL680" i="2"/>
  <c r="BH680" i="2" s="1"/>
  <c r="BI680" i="2" s="1"/>
  <c r="AN680" i="2"/>
  <c r="AN684" i="2"/>
  <c r="AT684" i="2" s="1"/>
  <c r="AL684" i="2"/>
  <c r="BH684" i="2" s="1"/>
  <c r="BI684" i="2" s="1"/>
  <c r="AW688" i="2"/>
  <c r="BC688" i="2" s="1"/>
  <c r="AU688" i="2"/>
  <c r="BL688" i="2" s="1"/>
  <c r="BM688" i="2" s="1"/>
  <c r="AW692" i="2"/>
  <c r="BC692" i="2" s="1"/>
  <c r="AU692" i="2"/>
  <c r="BL692" i="2" s="1"/>
  <c r="BM692" i="2" s="1"/>
  <c r="AE704" i="2"/>
  <c r="AC704" i="2"/>
  <c r="BD704" i="2" s="1"/>
  <c r="BE704" i="2" s="1"/>
  <c r="AE708" i="2"/>
  <c r="AK708" i="2" s="1"/>
  <c r="AC708" i="2"/>
  <c r="BD708" i="2" s="1"/>
  <c r="AE712" i="2"/>
  <c r="AK712" i="2" s="1"/>
  <c r="AC712" i="2"/>
  <c r="BD712" i="2" s="1"/>
  <c r="AE716" i="2"/>
  <c r="AC716" i="2"/>
  <c r="BD716" i="2" s="1"/>
  <c r="AN720" i="2"/>
  <c r="AT720" i="2" s="1"/>
  <c r="AL720" i="2"/>
  <c r="BH720" i="2" s="1"/>
  <c r="BI720" i="2" s="1"/>
  <c r="AN724" i="2"/>
  <c r="AT724" i="2" s="1"/>
  <c r="AL724" i="2"/>
  <c r="BH724" i="2" s="1"/>
  <c r="BI724" i="2" s="1"/>
  <c r="AW728" i="2"/>
  <c r="BC728" i="2" s="1"/>
  <c r="AU728" i="2"/>
  <c r="BL728" i="2" s="1"/>
  <c r="AW732" i="2"/>
  <c r="AU732" i="2"/>
  <c r="BL732" i="2" s="1"/>
  <c r="BM732" i="2" s="1"/>
  <c r="AL744" i="2"/>
  <c r="BH744" i="2" s="1"/>
  <c r="BI744" i="2" s="1"/>
  <c r="AN744" i="2"/>
  <c r="AC10" i="2"/>
  <c r="BD10" i="2" s="1"/>
  <c r="BE10" i="2" s="1"/>
  <c r="AE10" i="2"/>
  <c r="AW25" i="2"/>
  <c r="BC25" i="2" s="1"/>
  <c r="AU25" i="2"/>
  <c r="BL25" i="2" s="1"/>
  <c r="BM25" i="2" s="1"/>
  <c r="AN33" i="2"/>
  <c r="AT33" i="2" s="1"/>
  <c r="AL33" i="2"/>
  <c r="BH33" i="2" s="1"/>
  <c r="BI33" i="2" s="1"/>
  <c r="AC57" i="2"/>
  <c r="BD57" i="2" s="1"/>
  <c r="BE57" i="2" s="1"/>
  <c r="AE57" i="2"/>
  <c r="AN69" i="2"/>
  <c r="AT69" i="2" s="1"/>
  <c r="AL69" i="2"/>
  <c r="BH69" i="2" s="1"/>
  <c r="BI69" i="2" s="1"/>
  <c r="AW88" i="2"/>
  <c r="BC88" i="2" s="1"/>
  <c r="AU88" i="2"/>
  <c r="BL88" i="2" s="1"/>
  <c r="BM88" i="2" s="1"/>
  <c r="AE112" i="2"/>
  <c r="AC112" i="2"/>
  <c r="BD112" i="2" s="1"/>
  <c r="BE112" i="2" s="1"/>
  <c r="AN124" i="2"/>
  <c r="AL124" i="2"/>
  <c r="BH124" i="2" s="1"/>
  <c r="BI124" i="2" s="1"/>
  <c r="AW132" i="2"/>
  <c r="AU132" i="2"/>
  <c r="BL132" i="2" s="1"/>
  <c r="BM132" i="2" s="1"/>
  <c r="AC163" i="2"/>
  <c r="BD163" i="2" s="1"/>
  <c r="BE163" i="2" s="1"/>
  <c r="AE163" i="2"/>
  <c r="AK163" i="2" s="1"/>
  <c r="AN175" i="2"/>
  <c r="AL175" i="2"/>
  <c r="BH175" i="2" s="1"/>
  <c r="BI175" i="2" s="1"/>
  <c r="AW187" i="2"/>
  <c r="AU187" i="2"/>
  <c r="BL187" i="2" s="1"/>
  <c r="BM187" i="2" s="1"/>
  <c r="AC206" i="2"/>
  <c r="BD206" i="2" s="1"/>
  <c r="BE206" i="2" s="1"/>
  <c r="AE206" i="2"/>
  <c r="AK206" i="2" s="1"/>
  <c r="AN218" i="2"/>
  <c r="AL218" i="2"/>
  <c r="BH218" i="2" s="1"/>
  <c r="BI218" i="2" s="1"/>
  <c r="AW226" i="2"/>
  <c r="BC226" i="2" s="1"/>
  <c r="AU226" i="2"/>
  <c r="BL226" i="2" s="1"/>
  <c r="BM226" i="2" s="1"/>
  <c r="AC242" i="2"/>
  <c r="BD242" i="2" s="1"/>
  <c r="AE242" i="2"/>
  <c r="AN250" i="2"/>
  <c r="AT250" i="2" s="1"/>
  <c r="AL250" i="2"/>
  <c r="BH250" i="2" s="1"/>
  <c r="BI250" i="2" s="1"/>
  <c r="AW258" i="2"/>
  <c r="AU258" i="2"/>
  <c r="BL258" i="2" s="1"/>
  <c r="BM258" i="2" s="1"/>
  <c r="AC278" i="2"/>
  <c r="BD278" i="2" s="1"/>
  <c r="AE278" i="2"/>
  <c r="AN290" i="2"/>
  <c r="AT290" i="2" s="1"/>
  <c r="AL290" i="2"/>
  <c r="BH290" i="2" s="1"/>
  <c r="BI290" i="2" s="1"/>
  <c r="AN302" i="2"/>
  <c r="AL302" i="2"/>
  <c r="BH302" i="2" s="1"/>
  <c r="BI302" i="2" s="1"/>
  <c r="AW314" i="2"/>
  <c r="AU314" i="2"/>
  <c r="BL314" i="2" s="1"/>
  <c r="BM314" i="2" s="1"/>
  <c r="AC334" i="2"/>
  <c r="BD334" i="2" s="1"/>
  <c r="BE334" i="2" s="1"/>
  <c r="AE334" i="2"/>
  <c r="AK334" i="2" s="1"/>
  <c r="AN342" i="2"/>
  <c r="AT342" i="2" s="1"/>
  <c r="AL342" i="2"/>
  <c r="BH342" i="2" s="1"/>
  <c r="BI342" i="2" s="1"/>
  <c r="AU354" i="2"/>
  <c r="BL354" i="2" s="1"/>
  <c r="BM354" i="2" s="1"/>
  <c r="AW354" i="2"/>
  <c r="BC354" i="2" s="1"/>
  <c r="AC378" i="2"/>
  <c r="BD378" i="2" s="1"/>
  <c r="BE378" i="2" s="1"/>
  <c r="AE378" i="2"/>
  <c r="AK378" i="2" s="1"/>
  <c r="AN390" i="2"/>
  <c r="AL390" i="2"/>
  <c r="BH390" i="2" s="1"/>
  <c r="BI390" i="2" s="1"/>
  <c r="AW398" i="2"/>
  <c r="BC398" i="2" s="1"/>
  <c r="AU398" i="2"/>
  <c r="BL398" i="2" s="1"/>
  <c r="BM398" i="2" s="1"/>
  <c r="AC418" i="2"/>
  <c r="BD418" i="2" s="1"/>
  <c r="AE418" i="2"/>
  <c r="AN430" i="2"/>
  <c r="AT430" i="2" s="1"/>
  <c r="AL430" i="2"/>
  <c r="BH430" i="2" s="1"/>
  <c r="BI430" i="2" s="1"/>
  <c r="AU438" i="2"/>
  <c r="BL438" i="2" s="1"/>
  <c r="BM438" i="2" s="1"/>
  <c r="AW438" i="2"/>
  <c r="AW450" i="2"/>
  <c r="BC450" i="2" s="1"/>
  <c r="AU450" i="2"/>
  <c r="BL450" i="2" s="1"/>
  <c r="BM450" i="2" s="1"/>
  <c r="AC474" i="2"/>
  <c r="BD474" i="2" s="1"/>
  <c r="AE474" i="2"/>
  <c r="AN486" i="2"/>
  <c r="AT486" i="2" s="1"/>
  <c r="AL486" i="2"/>
  <c r="BH486" i="2" s="1"/>
  <c r="BI486" i="2" s="1"/>
  <c r="AN498" i="2"/>
  <c r="AT498" i="2" s="1"/>
  <c r="AL498" i="2"/>
  <c r="BH498" i="2" s="1"/>
  <c r="BI498" i="2" s="1"/>
  <c r="AW506" i="2"/>
  <c r="BC506" i="2" s="1"/>
  <c r="AU506" i="2"/>
  <c r="BL506" i="2" s="1"/>
  <c r="BM506" i="2" s="1"/>
  <c r="AC530" i="2"/>
  <c r="BD530" i="2" s="1"/>
  <c r="BE530" i="2" s="1"/>
  <c r="AE530" i="2"/>
  <c r="AK530" i="2" s="1"/>
  <c r="AN542" i="2"/>
  <c r="AT542" i="2" s="1"/>
  <c r="AL542" i="2"/>
  <c r="BH542" i="2" s="1"/>
  <c r="BI542" i="2" s="1"/>
  <c r="AW554" i="2"/>
  <c r="AU554" i="2"/>
  <c r="BL554" i="2" s="1"/>
  <c r="BM554" i="2" s="1"/>
  <c r="AC578" i="2"/>
  <c r="BD578" i="2" s="1"/>
  <c r="AE578" i="2"/>
  <c r="AK578" i="2" s="1"/>
  <c r="AL593" i="2"/>
  <c r="BH593" i="2" s="1"/>
  <c r="BI593" i="2" s="1"/>
  <c r="AN593" i="2"/>
  <c r="AW605" i="2"/>
  <c r="BC605" i="2" s="1"/>
  <c r="AU605" i="2"/>
  <c r="BL605" i="2" s="1"/>
  <c r="BM605" i="2" s="1"/>
  <c r="AE629" i="2"/>
  <c r="AK629" i="2" s="1"/>
  <c r="AC629" i="2"/>
  <c r="BD629" i="2" s="1"/>
  <c r="BE629" i="2" s="1"/>
  <c r="AL641" i="2"/>
  <c r="BH641" i="2" s="1"/>
  <c r="BI641" i="2" s="1"/>
  <c r="AN641" i="2"/>
  <c r="AU649" i="2"/>
  <c r="BL649" i="2" s="1"/>
  <c r="BM649" i="2" s="1"/>
  <c r="AW649" i="2"/>
  <c r="AE673" i="2"/>
  <c r="AK673" i="2" s="1"/>
  <c r="AC673" i="2"/>
  <c r="BD673" i="2" s="1"/>
  <c r="BE673" i="2" s="1"/>
  <c r="AL685" i="2"/>
  <c r="BH685" i="2" s="1"/>
  <c r="BI685" i="2" s="1"/>
  <c r="AN685" i="2"/>
  <c r="AU697" i="2"/>
  <c r="BL697" i="2" s="1"/>
  <c r="BM697" i="2" s="1"/>
  <c r="AW697" i="2"/>
  <c r="AE721" i="2"/>
  <c r="AK721" i="2" s="1"/>
  <c r="AC721" i="2"/>
  <c r="BD721" i="2" s="1"/>
  <c r="BE721" i="2" s="1"/>
  <c r="AL733" i="2"/>
  <c r="BH733" i="2" s="1"/>
  <c r="BI733" i="2" s="1"/>
  <c r="AN733" i="2"/>
  <c r="AU745" i="2"/>
  <c r="BL745" i="2" s="1"/>
  <c r="BM745" i="2" s="1"/>
  <c r="AW745" i="2"/>
  <c r="BC745" i="2" s="1"/>
  <c r="BJ2" i="2"/>
  <c r="BK2" i="2"/>
  <c r="BA79" i="2"/>
  <c r="AB648" i="2"/>
  <c r="X648" i="2"/>
  <c r="Y648" i="2"/>
  <c r="AB600" i="2"/>
  <c r="AA600" i="2"/>
  <c r="Z648" i="2"/>
  <c r="Y600" i="2"/>
  <c r="AA648" i="2"/>
  <c r="AB680" i="2"/>
  <c r="Y680" i="2"/>
  <c r="X663" i="2"/>
  <c r="Z693" i="2"/>
  <c r="Y518" i="2"/>
  <c r="AB518" i="2"/>
  <c r="X639" i="2"/>
  <c r="AB639" i="2"/>
  <c r="AA639" i="2"/>
  <c r="Y639" i="2"/>
  <c r="AA693" i="2"/>
  <c r="AB693" i="2"/>
  <c r="X693" i="2"/>
  <c r="Y533" i="2"/>
  <c r="AB533" i="2"/>
  <c r="X533" i="2"/>
  <c r="AB204" i="2"/>
  <c r="X204" i="2"/>
  <c r="Y204" i="2"/>
  <c r="Z204" i="2"/>
  <c r="Z640" i="2"/>
  <c r="X640" i="2"/>
  <c r="AA640" i="2"/>
  <c r="Y640" i="2"/>
  <c r="AB663" i="2"/>
  <c r="Z663" i="2"/>
  <c r="AA663" i="2"/>
  <c r="Y663" i="2"/>
  <c r="AA518" i="2"/>
  <c r="X518" i="2"/>
  <c r="Z518" i="2"/>
  <c r="X584" i="2"/>
  <c r="Y584" i="2"/>
  <c r="AB584" i="2"/>
  <c r="Z584" i="2"/>
  <c r="AA584" i="2"/>
  <c r="AA204" i="2"/>
  <c r="Y743" i="2"/>
  <c r="X743" i="2"/>
  <c r="AB743" i="2"/>
  <c r="AA743" i="2"/>
  <c r="AA508" i="2"/>
  <c r="Z508" i="2"/>
  <c r="AB508" i="2"/>
  <c r="X508" i="2"/>
  <c r="Z623" i="2"/>
  <c r="X623" i="2"/>
  <c r="AA623" i="2"/>
  <c r="Y623" i="2"/>
  <c r="Z533" i="2"/>
  <c r="AB623" i="2"/>
  <c r="AA533" i="2"/>
  <c r="AA591" i="2"/>
  <c r="Z578" i="2"/>
  <c r="BH151" i="2"/>
  <c r="BI151" i="2" s="1"/>
  <c r="AB719" i="2"/>
  <c r="Z719" i="2"/>
  <c r="X608" i="2"/>
  <c r="AA608" i="2"/>
  <c r="AB608" i="2"/>
  <c r="Z341" i="2"/>
  <c r="Y341" i="2"/>
  <c r="AA341" i="2"/>
  <c r="Y591" i="2"/>
  <c r="Z591" i="2"/>
  <c r="X341" i="2"/>
  <c r="Z608" i="2"/>
  <c r="AB578" i="2"/>
  <c r="Z647" i="2"/>
  <c r="X647" i="2"/>
  <c r="X727" i="2"/>
  <c r="AB414" i="2"/>
  <c r="Z607" i="2"/>
  <c r="AA578" i="2"/>
  <c r="AB517" i="2"/>
  <c r="Z517" i="2"/>
  <c r="Y647" i="2"/>
  <c r="AB640" i="2"/>
  <c r="AB672" i="2"/>
  <c r="Y672" i="2"/>
  <c r="X672" i="2"/>
  <c r="Z672" i="2"/>
  <c r="AA672" i="2"/>
  <c r="AB703" i="2"/>
  <c r="X703" i="2"/>
  <c r="Z703" i="2"/>
  <c r="AA703" i="2"/>
  <c r="Y703" i="2"/>
  <c r="Y103" i="2"/>
  <c r="X103" i="2"/>
  <c r="AB103" i="2"/>
  <c r="Z103" i="2"/>
  <c r="Y679" i="2"/>
  <c r="AB679" i="2"/>
  <c r="X679" i="2"/>
  <c r="X444" i="2"/>
  <c r="Z444" i="2"/>
  <c r="AA444" i="2"/>
  <c r="AB540" i="2"/>
  <c r="AA540" i="2"/>
  <c r="Z540" i="2"/>
  <c r="X540" i="2"/>
  <c r="Y540" i="2"/>
  <c r="Z679" i="2"/>
  <c r="Y592" i="2"/>
  <c r="X592" i="2"/>
  <c r="AA592" i="2"/>
  <c r="AB492" i="2"/>
  <c r="Z492" i="2"/>
  <c r="AA492" i="2"/>
  <c r="P492" i="2" s="1"/>
  <c r="Y492" i="2"/>
  <c r="Z388" i="2"/>
  <c r="AA388" i="2"/>
  <c r="X388" i="2"/>
  <c r="AB631" i="2"/>
  <c r="Y631" i="2"/>
  <c r="Z631" i="2"/>
  <c r="Y695" i="2"/>
  <c r="Z695" i="2"/>
  <c r="AA695" i="2"/>
  <c r="AB695" i="2"/>
  <c r="X572" i="2"/>
  <c r="Y572" i="2"/>
  <c r="AA572" i="2"/>
  <c r="Z572" i="2"/>
  <c r="AA719" i="2"/>
  <c r="X719" i="2"/>
  <c r="Y719" i="2"/>
  <c r="Y388" i="2"/>
  <c r="X631" i="2"/>
  <c r="X695" i="2"/>
  <c r="AA103" i="2"/>
  <c r="Z592" i="2"/>
  <c r="Y444" i="2"/>
  <c r="AB541" i="2"/>
  <c r="Y541" i="2"/>
  <c r="X541" i="2"/>
  <c r="Z541" i="2"/>
  <c r="Z357" i="2"/>
  <c r="AA357" i="2"/>
  <c r="Y357" i="2"/>
  <c r="X357" i="2"/>
  <c r="X687" i="2"/>
  <c r="AA687" i="2"/>
  <c r="Z687" i="2"/>
  <c r="AB687" i="2"/>
  <c r="AB444" i="2"/>
  <c r="Z736" i="2"/>
  <c r="Y736" i="2"/>
  <c r="X736" i="2"/>
  <c r="AB736" i="2"/>
  <c r="AB494" i="2"/>
  <c r="X494" i="2"/>
  <c r="Y494" i="2"/>
  <c r="AA494" i="2"/>
  <c r="AS418" i="2"/>
  <c r="AB592" i="2"/>
  <c r="AB572" i="2"/>
  <c r="AA736" i="2"/>
  <c r="AS45" i="2"/>
  <c r="Y693" i="2"/>
  <c r="X10" i="2"/>
  <c r="Z10" i="2"/>
  <c r="AA10" i="2"/>
  <c r="AB10" i="2"/>
  <c r="Y10" i="2"/>
  <c r="X45" i="2"/>
  <c r="Z45" i="2"/>
  <c r="AA45" i="2"/>
  <c r="AB45" i="2"/>
  <c r="Y45" i="2"/>
  <c r="X80" i="2"/>
  <c r="Z80" i="2"/>
  <c r="AA80" i="2"/>
  <c r="AB80" i="2"/>
  <c r="Y80" i="2"/>
  <c r="X128" i="2"/>
  <c r="Z128" i="2"/>
  <c r="AA128" i="2"/>
  <c r="AB128" i="2"/>
  <c r="Y128" i="2"/>
  <c r="X179" i="2"/>
  <c r="Z179" i="2"/>
  <c r="AA179" i="2"/>
  <c r="AB179" i="2"/>
  <c r="Y179" i="2"/>
  <c r="X214" i="2"/>
  <c r="Z214" i="2"/>
  <c r="AA214" i="2"/>
  <c r="AB214" i="2"/>
  <c r="Y214" i="2"/>
  <c r="X262" i="2"/>
  <c r="Z262" i="2"/>
  <c r="AA262" i="2"/>
  <c r="AB262" i="2"/>
  <c r="Y262" i="2"/>
  <c r="X310" i="2"/>
  <c r="Z310" i="2"/>
  <c r="AA310" i="2"/>
  <c r="AB310" i="2"/>
  <c r="Y310" i="2"/>
  <c r="X342" i="2"/>
  <c r="AA342" i="2"/>
  <c r="AB342" i="2"/>
  <c r="Z342" i="2"/>
  <c r="Y342" i="2"/>
  <c r="X374" i="2"/>
  <c r="Z374" i="2"/>
  <c r="AA374" i="2"/>
  <c r="AB374" i="2"/>
  <c r="Y374" i="2"/>
  <c r="X426" i="2"/>
  <c r="AA426" i="2"/>
  <c r="AB426" i="2"/>
  <c r="Z426" i="2"/>
  <c r="Y426" i="2"/>
  <c r="X458" i="2"/>
  <c r="AB458" i="2"/>
  <c r="AA458" i="2"/>
  <c r="Z458" i="2"/>
  <c r="Y458" i="2"/>
  <c r="X510" i="2"/>
  <c r="AB510" i="2"/>
  <c r="Y510" i="2"/>
  <c r="Z510" i="2"/>
  <c r="AA510" i="2"/>
  <c r="X550" i="2"/>
  <c r="Z550" i="2"/>
  <c r="AB550" i="2"/>
  <c r="AA550" i="2"/>
  <c r="Y550" i="2"/>
  <c r="X605" i="2"/>
  <c r="AB605" i="2"/>
  <c r="Z605" i="2"/>
  <c r="Y605" i="2"/>
  <c r="AA605" i="2"/>
  <c r="X637" i="2"/>
  <c r="AB637" i="2"/>
  <c r="Z637" i="2"/>
  <c r="Y637" i="2"/>
  <c r="AA637" i="2"/>
  <c r="X669" i="2"/>
  <c r="AB669" i="2"/>
  <c r="Y669" i="2"/>
  <c r="Z669" i="2"/>
  <c r="AA669" i="2"/>
  <c r="X721" i="2"/>
  <c r="AB721" i="2"/>
  <c r="Z721" i="2"/>
  <c r="Y721" i="2"/>
  <c r="AA721" i="2"/>
  <c r="X15" i="2"/>
  <c r="AA15" i="2"/>
  <c r="AB15" i="2"/>
  <c r="Z15" i="2"/>
  <c r="Y15" i="2"/>
  <c r="X34" i="2"/>
  <c r="Z34" i="2"/>
  <c r="AA34" i="2"/>
  <c r="AB34" i="2"/>
  <c r="Y34" i="2"/>
  <c r="X50" i="2"/>
  <c r="Z50" i="2"/>
  <c r="AA50" i="2"/>
  <c r="AB50" i="2"/>
  <c r="Y50" i="2"/>
  <c r="X66" i="2"/>
  <c r="AB66" i="2"/>
  <c r="Z66" i="2"/>
  <c r="AA66" i="2"/>
  <c r="Y66" i="2"/>
  <c r="X85" i="2"/>
  <c r="Z85" i="2"/>
  <c r="AA85" i="2"/>
  <c r="AB85" i="2"/>
  <c r="Y85" i="2"/>
  <c r="X101" i="2"/>
  <c r="AB101" i="2"/>
  <c r="Z101" i="2"/>
  <c r="AA101" i="2"/>
  <c r="Y101" i="2"/>
  <c r="X117" i="2"/>
  <c r="Z117" i="2"/>
  <c r="AA117" i="2"/>
  <c r="AB117" i="2"/>
  <c r="Y117" i="2"/>
  <c r="X136" i="2"/>
  <c r="Z136" i="2"/>
  <c r="AA136" i="2"/>
  <c r="AB136" i="2"/>
  <c r="Y136" i="2"/>
  <c r="X168" i="2"/>
  <c r="AB168" i="2"/>
  <c r="Z168" i="2"/>
  <c r="AA168" i="2"/>
  <c r="Y168" i="2"/>
  <c r="X203" i="2"/>
  <c r="AB203" i="2"/>
  <c r="Z203" i="2"/>
  <c r="AA203" i="2"/>
  <c r="Y203" i="2"/>
  <c r="X235" i="2"/>
  <c r="AA235" i="2"/>
  <c r="AB235" i="2"/>
  <c r="Z235" i="2"/>
  <c r="Y235" i="2"/>
  <c r="X251" i="2"/>
  <c r="AA251" i="2"/>
  <c r="AB251" i="2"/>
  <c r="Z251" i="2"/>
  <c r="Y251" i="2"/>
  <c r="X267" i="2"/>
  <c r="Z267" i="2"/>
  <c r="AA267" i="2"/>
  <c r="AB267" i="2"/>
  <c r="Y267" i="2"/>
  <c r="X299" i="2"/>
  <c r="Z299" i="2"/>
  <c r="AA299" i="2"/>
  <c r="AB299" i="2"/>
  <c r="Y299" i="2"/>
  <c r="X347" i="2"/>
  <c r="Z347" i="2"/>
  <c r="AA347" i="2"/>
  <c r="AB347" i="2"/>
  <c r="Y347" i="2"/>
  <c r="X395" i="2"/>
  <c r="Z395" i="2"/>
  <c r="AA395" i="2"/>
  <c r="AB395" i="2"/>
  <c r="Y395" i="2"/>
  <c r="X443" i="2"/>
  <c r="AA443" i="2"/>
  <c r="AB443" i="2"/>
  <c r="Z443" i="2"/>
  <c r="Y443" i="2"/>
  <c r="X475" i="2"/>
  <c r="AA475" i="2"/>
  <c r="AB475" i="2"/>
  <c r="Z475" i="2"/>
  <c r="Y475" i="2"/>
  <c r="X507" i="2"/>
  <c r="AB507" i="2"/>
  <c r="AA507" i="2"/>
  <c r="Z507" i="2"/>
  <c r="Y507" i="2"/>
  <c r="X555" i="2"/>
  <c r="AB555" i="2"/>
  <c r="Z555" i="2"/>
  <c r="AA555" i="2"/>
  <c r="Y555" i="2"/>
  <c r="X590" i="2"/>
  <c r="AB590" i="2"/>
  <c r="Z590" i="2"/>
  <c r="Y590" i="2"/>
  <c r="AA590" i="2"/>
  <c r="X638" i="2"/>
  <c r="Z638" i="2"/>
  <c r="AA638" i="2"/>
  <c r="AB638" i="2"/>
  <c r="Y638" i="2"/>
  <c r="X686" i="2"/>
  <c r="Z686" i="2"/>
  <c r="AA686" i="2"/>
  <c r="AB686" i="2"/>
  <c r="Y686" i="2"/>
  <c r="X734" i="2"/>
  <c r="AA734" i="2"/>
  <c r="AB734" i="2"/>
  <c r="Z734" i="2"/>
  <c r="Y734" i="2"/>
  <c r="X31" i="2"/>
  <c r="AB31" i="2"/>
  <c r="Z31" i="2"/>
  <c r="AA31" i="2"/>
  <c r="Y31" i="2"/>
  <c r="X165" i="2"/>
  <c r="AA165" i="2"/>
  <c r="AB165" i="2"/>
  <c r="Z165" i="2"/>
  <c r="Y165" i="2"/>
  <c r="X264" i="2"/>
  <c r="Z264" i="2"/>
  <c r="AA264" i="2"/>
  <c r="AB264" i="2"/>
  <c r="Y264" i="2"/>
  <c r="X328" i="2"/>
  <c r="AB328" i="2"/>
  <c r="Z328" i="2"/>
  <c r="AA328" i="2"/>
  <c r="Y328" i="2"/>
  <c r="X392" i="2"/>
  <c r="AA392" i="2"/>
  <c r="AB392" i="2"/>
  <c r="Y392" i="2"/>
  <c r="Z392" i="2"/>
  <c r="X488" i="2"/>
  <c r="AB488" i="2"/>
  <c r="Y488" i="2"/>
  <c r="AA488" i="2"/>
  <c r="Z488" i="2"/>
  <c r="X587" i="2"/>
  <c r="AB587" i="2"/>
  <c r="Y587" i="2"/>
  <c r="Z587" i="2"/>
  <c r="AA587" i="2"/>
  <c r="X683" i="2"/>
  <c r="Y683" i="2"/>
  <c r="AA683" i="2"/>
  <c r="AB683" i="2"/>
  <c r="Z683" i="2"/>
  <c r="AJ627" i="2"/>
  <c r="X99" i="2"/>
  <c r="Z99" i="2"/>
  <c r="AA99" i="2"/>
  <c r="AB99" i="2"/>
  <c r="Y99" i="2"/>
  <c r="X166" i="2"/>
  <c r="Z166" i="2"/>
  <c r="AA166" i="2"/>
  <c r="AB166" i="2"/>
  <c r="Y166" i="2"/>
  <c r="X233" i="2"/>
  <c r="AA233" i="2"/>
  <c r="AB233" i="2"/>
  <c r="Z233" i="2"/>
  <c r="Y233" i="2"/>
  <c r="X329" i="2"/>
  <c r="Z329" i="2"/>
  <c r="AA329" i="2"/>
  <c r="Y329" i="2"/>
  <c r="AB329" i="2"/>
  <c r="X393" i="2"/>
  <c r="Z393" i="2"/>
  <c r="AA393" i="2"/>
  <c r="AB393" i="2"/>
  <c r="Y393" i="2"/>
  <c r="X489" i="2"/>
  <c r="AA489" i="2"/>
  <c r="Y489" i="2"/>
  <c r="Z489" i="2"/>
  <c r="AB489" i="2"/>
  <c r="X588" i="2"/>
  <c r="Z588" i="2"/>
  <c r="Y588" i="2"/>
  <c r="AA588" i="2"/>
  <c r="AB588" i="2"/>
  <c r="X652" i="2"/>
  <c r="Y652" i="2"/>
  <c r="Z652" i="2"/>
  <c r="AA652" i="2"/>
  <c r="AB652" i="2"/>
  <c r="BB716" i="2"/>
  <c r="X33" i="2"/>
  <c r="Z33" i="2"/>
  <c r="AA33" i="2"/>
  <c r="AB33" i="2"/>
  <c r="Y33" i="2"/>
  <c r="X49" i="2"/>
  <c r="Z49" i="2"/>
  <c r="AA49" i="2"/>
  <c r="AB49" i="2"/>
  <c r="Y49" i="2"/>
  <c r="X84" i="2"/>
  <c r="Z84" i="2"/>
  <c r="AA84" i="2"/>
  <c r="AB84" i="2"/>
  <c r="Y84" i="2"/>
  <c r="X116" i="2"/>
  <c r="Z116" i="2"/>
  <c r="AA116" i="2"/>
  <c r="AB116" i="2"/>
  <c r="Y116" i="2"/>
  <c r="X151" i="2"/>
  <c r="AA151" i="2"/>
  <c r="AB151" i="2"/>
  <c r="Z151" i="2"/>
  <c r="Y151" i="2"/>
  <c r="X183" i="2"/>
  <c r="AA183" i="2"/>
  <c r="AB183" i="2"/>
  <c r="Z183" i="2"/>
  <c r="Y183" i="2"/>
  <c r="X202" i="2"/>
  <c r="Z202" i="2"/>
  <c r="AA202" i="2"/>
  <c r="AB202" i="2"/>
  <c r="BD202" i="2"/>
  <c r="BE202" i="2" s="1"/>
  <c r="Y202" i="2"/>
  <c r="X266" i="2"/>
  <c r="AB266" i="2"/>
  <c r="Z266" i="2"/>
  <c r="AA266" i="2"/>
  <c r="Y266" i="2"/>
  <c r="X22" i="2"/>
  <c r="AB22" i="2"/>
  <c r="Z22" i="2"/>
  <c r="AA22" i="2"/>
  <c r="Y22" i="2"/>
  <c r="X54" i="2"/>
  <c r="AA54" i="2"/>
  <c r="AB54" i="2"/>
  <c r="Z54" i="2"/>
  <c r="Y54" i="2"/>
  <c r="X89" i="2"/>
  <c r="Z89" i="2"/>
  <c r="AA89" i="2"/>
  <c r="AB89" i="2"/>
  <c r="Y89" i="2"/>
  <c r="X105" i="2"/>
  <c r="AB105" i="2"/>
  <c r="Z105" i="2"/>
  <c r="AA105" i="2"/>
  <c r="Y105" i="2"/>
  <c r="X140" i="2"/>
  <c r="Z140" i="2"/>
  <c r="AA140" i="2"/>
  <c r="AB140" i="2"/>
  <c r="Y140" i="2"/>
  <c r="X156" i="2"/>
  <c r="AB156" i="2"/>
  <c r="Z156" i="2"/>
  <c r="AA156" i="2"/>
  <c r="Y156" i="2"/>
  <c r="X188" i="2"/>
  <c r="Z188" i="2"/>
  <c r="AA188" i="2"/>
  <c r="AB188" i="2"/>
  <c r="Y188" i="2"/>
  <c r="X223" i="2"/>
  <c r="Z223" i="2"/>
  <c r="AA223" i="2"/>
  <c r="AB223" i="2"/>
  <c r="Y223" i="2"/>
  <c r="X239" i="2"/>
  <c r="Z239" i="2"/>
  <c r="AA239" i="2"/>
  <c r="AB239" i="2"/>
  <c r="Y239" i="2"/>
  <c r="X271" i="2"/>
  <c r="Z271" i="2"/>
  <c r="AA271" i="2"/>
  <c r="AB271" i="2"/>
  <c r="Y271" i="2"/>
  <c r="X287" i="2"/>
  <c r="AB287" i="2"/>
  <c r="Z287" i="2"/>
  <c r="AA287" i="2"/>
  <c r="Y287" i="2"/>
  <c r="X319" i="2"/>
  <c r="AB319" i="2"/>
  <c r="Z319" i="2"/>
  <c r="Y319" i="2"/>
  <c r="AA319" i="2"/>
  <c r="X351" i="2"/>
  <c r="AA351" i="2"/>
  <c r="AB351" i="2"/>
  <c r="Z351" i="2"/>
  <c r="Y351" i="2"/>
  <c r="X383" i="2"/>
  <c r="AA383" i="2"/>
  <c r="Z383" i="2"/>
  <c r="AB383" i="2"/>
  <c r="Y383" i="2"/>
  <c r="X415" i="2"/>
  <c r="Z415" i="2"/>
  <c r="AA415" i="2"/>
  <c r="Y415" i="2"/>
  <c r="AB415" i="2"/>
  <c r="X431" i="2"/>
  <c r="Z431" i="2"/>
  <c r="AB431" i="2"/>
  <c r="AA431" i="2"/>
  <c r="Y431" i="2"/>
  <c r="X463" i="2"/>
  <c r="AA463" i="2"/>
  <c r="AB463" i="2"/>
  <c r="Y463" i="2"/>
  <c r="Z463" i="2"/>
  <c r="X495" i="2"/>
  <c r="Z495" i="2"/>
  <c r="AB495" i="2"/>
  <c r="Y495" i="2"/>
  <c r="AA495" i="2"/>
  <c r="X511" i="2"/>
  <c r="AA511" i="2"/>
  <c r="AB511" i="2"/>
  <c r="Y511" i="2"/>
  <c r="Z511" i="2"/>
  <c r="X543" i="2"/>
  <c r="AA543" i="2"/>
  <c r="Z543" i="2"/>
  <c r="Y543" i="2"/>
  <c r="AB543" i="2"/>
  <c r="X559" i="2"/>
  <c r="AA559" i="2"/>
  <c r="Z559" i="2"/>
  <c r="AB559" i="2"/>
  <c r="Y559" i="2"/>
  <c r="X594" i="2"/>
  <c r="AA594" i="2"/>
  <c r="Y594" i="2"/>
  <c r="Z594" i="2"/>
  <c r="AB594" i="2"/>
  <c r="X610" i="2"/>
  <c r="AA610" i="2"/>
  <c r="AB610" i="2"/>
  <c r="Y610" i="2"/>
  <c r="Z610" i="2"/>
  <c r="X642" i="2"/>
  <c r="AA642" i="2"/>
  <c r="AB642" i="2"/>
  <c r="Y642" i="2"/>
  <c r="Z642" i="2"/>
  <c r="X674" i="2"/>
  <c r="AA674" i="2"/>
  <c r="AB674" i="2"/>
  <c r="Y674" i="2"/>
  <c r="Z674" i="2"/>
  <c r="X706" i="2"/>
  <c r="AB706" i="2"/>
  <c r="Y706" i="2"/>
  <c r="AA706" i="2"/>
  <c r="Z706" i="2"/>
  <c r="X738" i="2"/>
  <c r="AB738" i="2"/>
  <c r="Z738" i="2"/>
  <c r="AA738" i="2"/>
  <c r="Y738" i="2"/>
  <c r="BL556" i="2"/>
  <c r="BM556" i="2" s="1"/>
  <c r="X71" i="2"/>
  <c r="AA71" i="2"/>
  <c r="Z71" i="2"/>
  <c r="AB71" i="2"/>
  <c r="Y71" i="2"/>
  <c r="X141" i="2"/>
  <c r="Z141" i="2"/>
  <c r="AA141" i="2"/>
  <c r="AB141" i="2"/>
  <c r="Y141" i="2"/>
  <c r="X173" i="2"/>
  <c r="AA173" i="2"/>
  <c r="AB173" i="2"/>
  <c r="Z173" i="2"/>
  <c r="Y173" i="2"/>
  <c r="X240" i="2"/>
  <c r="Z240" i="2"/>
  <c r="AA240" i="2"/>
  <c r="AB240" i="2"/>
  <c r="Y240" i="2"/>
  <c r="X304" i="2"/>
  <c r="Z304" i="2"/>
  <c r="AA304" i="2"/>
  <c r="AB304" i="2"/>
  <c r="Y304" i="2"/>
  <c r="X336" i="2"/>
  <c r="Z336" i="2"/>
  <c r="AA336" i="2"/>
  <c r="AB336" i="2"/>
  <c r="Y336" i="2"/>
  <c r="X400" i="2"/>
  <c r="Z400" i="2"/>
  <c r="Y400" i="2"/>
  <c r="AA400" i="2"/>
  <c r="AB400" i="2"/>
  <c r="X432" i="2"/>
  <c r="Z432" i="2"/>
  <c r="Y432" i="2"/>
  <c r="AB432" i="2"/>
  <c r="AA432" i="2"/>
  <c r="X496" i="2"/>
  <c r="AA496" i="2"/>
  <c r="AB496" i="2"/>
  <c r="Y496" i="2"/>
  <c r="Z496" i="2"/>
  <c r="X528" i="2"/>
  <c r="AB528" i="2"/>
  <c r="Y528" i="2"/>
  <c r="Z528" i="2"/>
  <c r="AA528" i="2"/>
  <c r="X595" i="2"/>
  <c r="AB595" i="2"/>
  <c r="Y595" i="2"/>
  <c r="Z595" i="2"/>
  <c r="AA595" i="2"/>
  <c r="X659" i="2"/>
  <c r="Y659" i="2"/>
  <c r="Z659" i="2"/>
  <c r="AA659" i="2"/>
  <c r="AB659" i="2"/>
  <c r="X723" i="2"/>
  <c r="AA723" i="2"/>
  <c r="Y723" i="2"/>
  <c r="Z723" i="2"/>
  <c r="AB723" i="2"/>
  <c r="X40" i="2"/>
  <c r="AB40" i="2"/>
  <c r="Z40" i="2"/>
  <c r="AA40" i="2"/>
  <c r="Y40" i="2"/>
  <c r="X107" i="2"/>
  <c r="AA107" i="2"/>
  <c r="AB107" i="2"/>
  <c r="Z107" i="2"/>
  <c r="Y107" i="2"/>
  <c r="X142" i="2"/>
  <c r="Z142" i="2"/>
  <c r="AA142" i="2"/>
  <c r="AB142" i="2"/>
  <c r="Y142" i="2"/>
  <c r="X209" i="2"/>
  <c r="AB209" i="2"/>
  <c r="Z209" i="2"/>
  <c r="AA209" i="2"/>
  <c r="Y209" i="2"/>
  <c r="X273" i="2"/>
  <c r="Z273" i="2"/>
  <c r="AA273" i="2"/>
  <c r="AB273" i="2"/>
  <c r="Y273" i="2"/>
  <c r="X305" i="2"/>
  <c r="AA305" i="2"/>
  <c r="AB305" i="2"/>
  <c r="Z305" i="2"/>
  <c r="Y305" i="2"/>
  <c r="X369" i="2"/>
  <c r="AB369" i="2"/>
  <c r="Z369" i="2"/>
  <c r="AA369" i="2"/>
  <c r="Y369" i="2"/>
  <c r="X433" i="2"/>
  <c r="Z433" i="2"/>
  <c r="AB433" i="2"/>
  <c r="AA433" i="2"/>
  <c r="Y433" i="2"/>
  <c r="X497" i="2"/>
  <c r="AB497" i="2"/>
  <c r="Z497" i="2"/>
  <c r="AA497" i="2"/>
  <c r="Y497" i="2"/>
  <c r="X561" i="2"/>
  <c r="AB561" i="2"/>
  <c r="Z561" i="2"/>
  <c r="AA561" i="2"/>
  <c r="Y561" i="2"/>
  <c r="X596" i="2"/>
  <c r="Z596" i="2"/>
  <c r="AA596" i="2"/>
  <c r="AB596" i="2"/>
  <c r="Y596" i="2"/>
  <c r="X660" i="2"/>
  <c r="Z660" i="2"/>
  <c r="AA660" i="2"/>
  <c r="AB660" i="2"/>
  <c r="Y660" i="2"/>
  <c r="X692" i="2"/>
  <c r="Z692" i="2"/>
  <c r="AA692" i="2"/>
  <c r="AB692" i="2"/>
  <c r="Y692" i="2"/>
  <c r="X21" i="2"/>
  <c r="AB21" i="2"/>
  <c r="Z21" i="2"/>
  <c r="AA21" i="2"/>
  <c r="Y21" i="2"/>
  <c r="X37" i="2"/>
  <c r="Z37" i="2"/>
  <c r="AA37" i="2"/>
  <c r="AB37" i="2"/>
  <c r="Y37" i="2"/>
  <c r="X53" i="2"/>
  <c r="AB53" i="2"/>
  <c r="AA53" i="2"/>
  <c r="Z53" i="2"/>
  <c r="Y53" i="2"/>
  <c r="X69" i="2"/>
  <c r="AB69" i="2"/>
  <c r="Z69" i="2"/>
  <c r="AA69" i="2"/>
  <c r="Y69" i="2"/>
  <c r="X88" i="2"/>
  <c r="AB88" i="2"/>
  <c r="Z88" i="2"/>
  <c r="AA88" i="2"/>
  <c r="Y88" i="2"/>
  <c r="X104" i="2"/>
  <c r="AB104" i="2"/>
  <c r="Z104" i="2"/>
  <c r="AA104" i="2"/>
  <c r="Y104" i="2"/>
  <c r="X120" i="2"/>
  <c r="AB120" i="2"/>
  <c r="Z120" i="2"/>
  <c r="AA120" i="2"/>
  <c r="Y120" i="2"/>
  <c r="X139" i="2"/>
  <c r="AB139" i="2"/>
  <c r="Z139" i="2"/>
  <c r="AA139" i="2"/>
  <c r="Y139" i="2"/>
  <c r="X155" i="2"/>
  <c r="AA155" i="2"/>
  <c r="AB155" i="2"/>
  <c r="Z155" i="2"/>
  <c r="Y155" i="2"/>
  <c r="X171" i="2"/>
  <c r="Z171" i="2"/>
  <c r="AA171" i="2"/>
  <c r="AB171" i="2"/>
  <c r="Y171" i="2"/>
  <c r="X187" i="2"/>
  <c r="AA187" i="2"/>
  <c r="AB187" i="2"/>
  <c r="Z187" i="2"/>
  <c r="Y187" i="2"/>
  <c r="X206" i="2"/>
  <c r="Z206" i="2"/>
  <c r="AA206" i="2"/>
  <c r="AB206" i="2"/>
  <c r="Y206" i="2"/>
  <c r="X222" i="2"/>
  <c r="AA222" i="2"/>
  <c r="AB222" i="2"/>
  <c r="Z222" i="2"/>
  <c r="Y222" i="2"/>
  <c r="X238" i="2"/>
  <c r="Z238" i="2"/>
  <c r="AB238" i="2"/>
  <c r="AA238" i="2"/>
  <c r="Y238" i="2"/>
  <c r="X254" i="2"/>
  <c r="Z254" i="2"/>
  <c r="AA254" i="2"/>
  <c r="AB254" i="2"/>
  <c r="Y254" i="2"/>
  <c r="X270" i="2"/>
  <c r="AA270" i="2"/>
  <c r="AB270" i="2"/>
  <c r="Z270" i="2"/>
  <c r="Y270" i="2"/>
  <c r="X286" i="2"/>
  <c r="AB286" i="2"/>
  <c r="Z286" i="2"/>
  <c r="AA286" i="2"/>
  <c r="Y286" i="2"/>
  <c r="X302" i="2"/>
  <c r="AB302" i="2"/>
  <c r="Z302" i="2"/>
  <c r="AA302" i="2"/>
  <c r="Y302" i="2"/>
  <c r="X318" i="2"/>
  <c r="AB318" i="2"/>
  <c r="Z318" i="2"/>
  <c r="Y318" i="2"/>
  <c r="AA318" i="2"/>
  <c r="X334" i="2"/>
  <c r="AA334" i="2"/>
  <c r="AB334" i="2"/>
  <c r="Y334" i="2"/>
  <c r="Z334" i="2"/>
  <c r="X350" i="2"/>
  <c r="AB350" i="2"/>
  <c r="Z350" i="2"/>
  <c r="AA350" i="2"/>
  <c r="Y350" i="2"/>
  <c r="X366" i="2"/>
  <c r="AB366" i="2"/>
  <c r="Z366" i="2"/>
  <c r="AA366" i="2"/>
  <c r="Y366" i="2"/>
  <c r="X382" i="2"/>
  <c r="AA382" i="2"/>
  <c r="Z382" i="2"/>
  <c r="Y382" i="2"/>
  <c r="AB382" i="2"/>
  <c r="X398" i="2"/>
  <c r="Z398" i="2"/>
  <c r="AA398" i="2"/>
  <c r="AB398" i="2"/>
  <c r="Y398" i="2"/>
  <c r="X418" i="2"/>
  <c r="AA418" i="2"/>
  <c r="AB418" i="2"/>
  <c r="Z418" i="2"/>
  <c r="Y418" i="2"/>
  <c r="X434" i="2"/>
  <c r="AA434" i="2"/>
  <c r="AB434" i="2"/>
  <c r="Z434" i="2"/>
  <c r="Y434" i="2"/>
  <c r="X450" i="2"/>
  <c r="Z450" i="2"/>
  <c r="AB450" i="2"/>
  <c r="AA450" i="2"/>
  <c r="Y450" i="2"/>
  <c r="X466" i="2"/>
  <c r="AA466" i="2"/>
  <c r="AB466" i="2"/>
  <c r="Z466" i="2"/>
  <c r="Y466" i="2"/>
  <c r="X482" i="2"/>
  <c r="AA482" i="2"/>
  <c r="Z482" i="2"/>
  <c r="AB482" i="2"/>
  <c r="Y482" i="2"/>
  <c r="X502" i="2"/>
  <c r="Z502" i="2"/>
  <c r="AA502" i="2"/>
  <c r="Y502" i="2"/>
  <c r="AB502" i="2"/>
  <c r="X526" i="2"/>
  <c r="AB526" i="2"/>
  <c r="Z526" i="2"/>
  <c r="Y526" i="2"/>
  <c r="AA526" i="2"/>
  <c r="X542" i="2"/>
  <c r="AB542" i="2"/>
  <c r="AA542" i="2"/>
  <c r="Y542" i="2"/>
  <c r="Z542" i="2"/>
  <c r="X558" i="2"/>
  <c r="AB558" i="2"/>
  <c r="Y558" i="2"/>
  <c r="Z558" i="2"/>
  <c r="AA558" i="2"/>
  <c r="X574" i="2"/>
  <c r="AB574" i="2"/>
  <c r="Y574" i="2"/>
  <c r="Z574" i="2"/>
  <c r="AA574" i="2"/>
  <c r="X597" i="2"/>
  <c r="AB597" i="2"/>
  <c r="Z597" i="2"/>
  <c r="Y597" i="2"/>
  <c r="AA597" i="2"/>
  <c r="X613" i="2"/>
  <c r="AA613" i="2"/>
  <c r="AB613" i="2"/>
  <c r="Z613" i="2"/>
  <c r="Y613" i="2"/>
  <c r="X629" i="2"/>
  <c r="Z629" i="2"/>
  <c r="AA629" i="2"/>
  <c r="AB629" i="2"/>
  <c r="Y629" i="2"/>
  <c r="X645" i="2"/>
  <c r="AA645" i="2"/>
  <c r="AB645" i="2"/>
  <c r="Y645" i="2"/>
  <c r="Z645" i="2"/>
  <c r="X661" i="2"/>
  <c r="Z661" i="2"/>
  <c r="AA661" i="2"/>
  <c r="AB661" i="2"/>
  <c r="Y661" i="2"/>
  <c r="X677" i="2"/>
  <c r="AA677" i="2"/>
  <c r="AB677" i="2"/>
  <c r="Y677" i="2"/>
  <c r="Z677" i="2"/>
  <c r="X697" i="2"/>
  <c r="Z697" i="2"/>
  <c r="Y697" i="2"/>
  <c r="AA697" i="2"/>
  <c r="AB697" i="2"/>
  <c r="X713" i="2"/>
  <c r="Z713" i="2"/>
  <c r="AA713" i="2"/>
  <c r="AB713" i="2"/>
  <c r="Y713" i="2"/>
  <c r="X729" i="2"/>
  <c r="Z729" i="2"/>
  <c r="AB729" i="2"/>
  <c r="Y729" i="2"/>
  <c r="AA729" i="2"/>
  <c r="X745" i="2"/>
  <c r="Z745" i="2"/>
  <c r="AB745" i="2"/>
  <c r="Y745" i="2"/>
  <c r="AA745" i="2"/>
  <c r="X7" i="2"/>
  <c r="Z7" i="2"/>
  <c r="AA7" i="2"/>
  <c r="AB7" i="2"/>
  <c r="Y7" i="2"/>
  <c r="X26" i="2"/>
  <c r="Z26" i="2"/>
  <c r="AA26" i="2"/>
  <c r="AB26" i="2"/>
  <c r="Y26" i="2"/>
  <c r="X42" i="2"/>
  <c r="Z42" i="2"/>
  <c r="AA42" i="2"/>
  <c r="AB42" i="2"/>
  <c r="Y42" i="2"/>
  <c r="X58" i="2"/>
  <c r="Z58" i="2"/>
  <c r="AA58" i="2"/>
  <c r="AB58" i="2"/>
  <c r="Y58" i="2"/>
  <c r="X74" i="2"/>
  <c r="Z74" i="2"/>
  <c r="AB74" i="2"/>
  <c r="AA74" i="2"/>
  <c r="Y74" i="2"/>
  <c r="X93" i="2"/>
  <c r="AA93" i="2"/>
  <c r="AB93" i="2"/>
  <c r="Z93" i="2"/>
  <c r="Y93" i="2"/>
  <c r="X109" i="2"/>
  <c r="AA109" i="2"/>
  <c r="AB109" i="2"/>
  <c r="Z109" i="2"/>
  <c r="Y109" i="2"/>
  <c r="X125" i="2"/>
  <c r="Z125" i="2"/>
  <c r="AA125" i="2"/>
  <c r="AB125" i="2"/>
  <c r="Y125" i="2"/>
  <c r="X144" i="2"/>
  <c r="Z144" i="2"/>
  <c r="AA144" i="2"/>
  <c r="AB144" i="2"/>
  <c r="Y144" i="2"/>
  <c r="X160" i="2"/>
  <c r="AB160" i="2"/>
  <c r="Z160" i="2"/>
  <c r="AA160" i="2"/>
  <c r="Y160" i="2"/>
  <c r="X176" i="2"/>
  <c r="Z176" i="2"/>
  <c r="AA176" i="2"/>
  <c r="AB176" i="2"/>
  <c r="Y176" i="2"/>
  <c r="X195" i="2"/>
  <c r="AB195" i="2"/>
  <c r="Z195" i="2"/>
  <c r="AA195" i="2"/>
  <c r="Y195" i="2"/>
  <c r="X211" i="2"/>
  <c r="Z211" i="2"/>
  <c r="AA211" i="2"/>
  <c r="AB211" i="2"/>
  <c r="Y211" i="2"/>
  <c r="X227" i="2"/>
  <c r="AB227" i="2"/>
  <c r="Z227" i="2"/>
  <c r="AA227" i="2"/>
  <c r="Y227" i="2"/>
  <c r="X243" i="2"/>
  <c r="Z243" i="2"/>
  <c r="AB243" i="2"/>
  <c r="AA243" i="2"/>
  <c r="Y243" i="2"/>
  <c r="X259" i="2"/>
  <c r="Z259" i="2"/>
  <c r="AA259" i="2"/>
  <c r="AB259" i="2"/>
  <c r="Y259" i="2"/>
  <c r="X275" i="2"/>
  <c r="AB275" i="2"/>
  <c r="Y275" i="2"/>
  <c r="Z275" i="2"/>
  <c r="AA275" i="2"/>
  <c r="X291" i="2"/>
  <c r="Z291" i="2"/>
  <c r="AA291" i="2"/>
  <c r="AB291" i="2"/>
  <c r="Y291" i="2"/>
  <c r="X307" i="2"/>
  <c r="Z307" i="2"/>
  <c r="AA307" i="2"/>
  <c r="AB307" i="2"/>
  <c r="Y307" i="2"/>
  <c r="X323" i="2"/>
  <c r="AA323" i="2"/>
  <c r="AB323" i="2"/>
  <c r="Z323" i="2"/>
  <c r="Y323" i="2"/>
  <c r="X339" i="2"/>
  <c r="Z339" i="2"/>
  <c r="AA339" i="2"/>
  <c r="AB339" i="2"/>
  <c r="Y339" i="2"/>
  <c r="X355" i="2"/>
  <c r="AB355" i="2"/>
  <c r="Y355" i="2"/>
  <c r="Z355" i="2"/>
  <c r="AA355" i="2"/>
  <c r="X371" i="2"/>
  <c r="AA371" i="2"/>
  <c r="AB371" i="2"/>
  <c r="Z371" i="2"/>
  <c r="Y371" i="2"/>
  <c r="X387" i="2"/>
  <c r="Z387" i="2"/>
  <c r="AA387" i="2"/>
  <c r="AB387" i="2"/>
  <c r="Y387" i="2"/>
  <c r="X403" i="2"/>
  <c r="AA403" i="2"/>
  <c r="AB403" i="2"/>
  <c r="Y403" i="2"/>
  <c r="Z403" i="2"/>
  <c r="X419" i="2"/>
  <c r="Z419" i="2"/>
  <c r="AB419" i="2"/>
  <c r="Y419" i="2"/>
  <c r="AA419" i="2"/>
  <c r="X435" i="2"/>
  <c r="AB435" i="2"/>
  <c r="AA435" i="2"/>
  <c r="Y435" i="2"/>
  <c r="Z435" i="2"/>
  <c r="X451" i="2"/>
  <c r="Z451" i="2"/>
  <c r="AA451" i="2"/>
  <c r="AB451" i="2"/>
  <c r="Y451" i="2"/>
  <c r="X467" i="2"/>
  <c r="AB467" i="2"/>
  <c r="AA467" i="2"/>
  <c r="Y467" i="2"/>
  <c r="Z467" i="2"/>
  <c r="X483" i="2"/>
  <c r="Z483" i="2"/>
  <c r="AA483" i="2"/>
  <c r="AB483" i="2"/>
  <c r="Y483" i="2"/>
  <c r="X499" i="2"/>
  <c r="Z499" i="2"/>
  <c r="AA499" i="2"/>
  <c r="Y499" i="2"/>
  <c r="AB499" i="2"/>
  <c r="X515" i="2"/>
  <c r="Z515" i="2"/>
  <c r="AB515" i="2"/>
  <c r="Y515" i="2"/>
  <c r="AA515" i="2"/>
  <c r="X531" i="2"/>
  <c r="Z531" i="2"/>
  <c r="Y531" i="2"/>
  <c r="AA531" i="2"/>
  <c r="AB531" i="2"/>
  <c r="X547" i="2"/>
  <c r="Z547" i="2"/>
  <c r="Y547" i="2"/>
  <c r="AA547" i="2"/>
  <c r="AB547" i="2"/>
  <c r="X563" i="2"/>
  <c r="Z563" i="2"/>
  <c r="AA563" i="2"/>
  <c r="Y563" i="2"/>
  <c r="AB563" i="2"/>
  <c r="X582" i="2"/>
  <c r="Z582" i="2"/>
  <c r="AB582" i="2"/>
  <c r="Y582" i="2"/>
  <c r="AA582" i="2"/>
  <c r="X598" i="2"/>
  <c r="Y598" i="2"/>
  <c r="Z598" i="2"/>
  <c r="AA598" i="2"/>
  <c r="AB598" i="2"/>
  <c r="X614" i="2"/>
  <c r="Z614" i="2"/>
  <c r="Y614" i="2"/>
  <c r="AA614" i="2"/>
  <c r="AB614" i="2"/>
  <c r="X630" i="2"/>
  <c r="AB630" i="2"/>
  <c r="Y630" i="2"/>
  <c r="Z630" i="2"/>
  <c r="AA630" i="2"/>
  <c r="X646" i="2"/>
  <c r="Z646" i="2"/>
  <c r="Y646" i="2"/>
  <c r="AA646" i="2"/>
  <c r="AB646" i="2"/>
  <c r="X662" i="2"/>
  <c r="Z662" i="2"/>
  <c r="Y662" i="2"/>
  <c r="AA662" i="2"/>
  <c r="AB662" i="2"/>
  <c r="X678" i="2"/>
  <c r="Z678" i="2"/>
  <c r="AB678" i="2"/>
  <c r="Y678" i="2"/>
  <c r="AA678" i="2"/>
  <c r="X694" i="2"/>
  <c r="AA694" i="2"/>
  <c r="Z694" i="2"/>
  <c r="Y694" i="2"/>
  <c r="AB694" i="2"/>
  <c r="X710" i="2"/>
  <c r="AA710" i="2"/>
  <c r="Y710" i="2"/>
  <c r="Z710" i="2"/>
  <c r="AB710" i="2"/>
  <c r="X726" i="2"/>
  <c r="AA726" i="2"/>
  <c r="Z726" i="2"/>
  <c r="Y726" i="2"/>
  <c r="AB726" i="2"/>
  <c r="X742" i="2"/>
  <c r="AB742" i="2"/>
  <c r="Z742" i="2"/>
  <c r="AA742" i="2"/>
  <c r="Y742" i="2"/>
  <c r="X12" i="2"/>
  <c r="AB12" i="2"/>
  <c r="Z12" i="2"/>
  <c r="AA12" i="2"/>
  <c r="Y12" i="2"/>
  <c r="X47" i="2"/>
  <c r="AB47" i="2"/>
  <c r="Z47" i="2"/>
  <c r="AA47" i="2"/>
  <c r="Y47" i="2"/>
  <c r="X82" i="2"/>
  <c r="AB82" i="2"/>
  <c r="Z82" i="2"/>
  <c r="AA82" i="2"/>
  <c r="Y82" i="2"/>
  <c r="X114" i="2"/>
  <c r="AA114" i="2"/>
  <c r="AB114" i="2"/>
  <c r="Z114" i="2"/>
  <c r="Y114" i="2"/>
  <c r="X149" i="2"/>
  <c r="Z149" i="2"/>
  <c r="AA149" i="2"/>
  <c r="AB149" i="2"/>
  <c r="Y149" i="2"/>
  <c r="X181" i="2"/>
  <c r="AA181" i="2"/>
  <c r="AB181" i="2"/>
  <c r="Z181" i="2"/>
  <c r="Y181" i="2"/>
  <c r="X216" i="2"/>
  <c r="Z216" i="2"/>
  <c r="AA216" i="2"/>
  <c r="AB216" i="2"/>
  <c r="Y216" i="2"/>
  <c r="X248" i="2"/>
  <c r="AA248" i="2"/>
  <c r="AB248" i="2"/>
  <c r="Z248" i="2"/>
  <c r="Y248" i="2"/>
  <c r="X280" i="2"/>
  <c r="AA280" i="2"/>
  <c r="AB280" i="2"/>
  <c r="Z280" i="2"/>
  <c r="Y280" i="2"/>
  <c r="X312" i="2"/>
  <c r="Z312" i="2"/>
  <c r="Y312" i="2"/>
  <c r="AA312" i="2"/>
  <c r="AB312" i="2"/>
  <c r="X344" i="2"/>
  <c r="Z344" i="2"/>
  <c r="AA344" i="2"/>
  <c r="AB344" i="2"/>
  <c r="Y344" i="2"/>
  <c r="X376" i="2"/>
  <c r="AA376" i="2"/>
  <c r="AB376" i="2"/>
  <c r="Y376" i="2"/>
  <c r="Z376" i="2"/>
  <c r="X408" i="2"/>
  <c r="Z408" i="2"/>
  <c r="AA408" i="2"/>
  <c r="Y408" i="2"/>
  <c r="AB408" i="2"/>
  <c r="X440" i="2"/>
  <c r="AA440" i="2"/>
  <c r="AB440" i="2"/>
  <c r="Z440" i="2"/>
  <c r="Y440" i="2"/>
  <c r="X472" i="2"/>
  <c r="AA472" i="2"/>
  <c r="Y472" i="2"/>
  <c r="AB472" i="2"/>
  <c r="Z472" i="2"/>
  <c r="X504" i="2"/>
  <c r="Z504" i="2"/>
  <c r="Y504" i="2"/>
  <c r="AA504" i="2"/>
  <c r="AB504" i="2"/>
  <c r="X536" i="2"/>
  <c r="Z536" i="2"/>
  <c r="Y536" i="2"/>
  <c r="AB536" i="2"/>
  <c r="AA536" i="2"/>
  <c r="X568" i="2"/>
  <c r="Z568" i="2"/>
  <c r="Y568" i="2"/>
  <c r="AA568" i="2"/>
  <c r="AB568" i="2"/>
  <c r="X603" i="2"/>
  <c r="Y603" i="2"/>
  <c r="AA603" i="2"/>
  <c r="AB603" i="2"/>
  <c r="Z603" i="2"/>
  <c r="X635" i="2"/>
  <c r="Y635" i="2"/>
  <c r="AA635" i="2"/>
  <c r="AB635" i="2"/>
  <c r="Z635" i="2"/>
  <c r="X667" i="2"/>
  <c r="Y667" i="2"/>
  <c r="Z667" i="2"/>
  <c r="AA667" i="2"/>
  <c r="AB667" i="2"/>
  <c r="X699" i="2"/>
  <c r="Z699" i="2"/>
  <c r="Y699" i="2"/>
  <c r="AA699" i="2"/>
  <c r="AB699" i="2"/>
  <c r="X731" i="2"/>
  <c r="AB731" i="2"/>
  <c r="Y731" i="2"/>
  <c r="AA731" i="2"/>
  <c r="Z731" i="2"/>
  <c r="BH357" i="2"/>
  <c r="BI357" i="2" s="1"/>
  <c r="X13" i="2"/>
  <c r="AB13" i="2"/>
  <c r="Z13" i="2"/>
  <c r="AA13" i="2"/>
  <c r="Y13" i="2"/>
  <c r="X48" i="2"/>
  <c r="AA48" i="2"/>
  <c r="AB48" i="2"/>
  <c r="Z48" i="2"/>
  <c r="Y48" i="2"/>
  <c r="X83" i="2"/>
  <c r="AA83" i="2"/>
  <c r="AB83" i="2"/>
  <c r="Z83" i="2"/>
  <c r="Y83" i="2"/>
  <c r="X115" i="2"/>
  <c r="AA115" i="2"/>
  <c r="AB115" i="2"/>
  <c r="Z115" i="2"/>
  <c r="Y115" i="2"/>
  <c r="X150" i="2"/>
  <c r="AB150" i="2"/>
  <c r="Z150" i="2"/>
  <c r="AA150" i="2"/>
  <c r="Y150" i="2"/>
  <c r="X182" i="2"/>
  <c r="Z182" i="2"/>
  <c r="Y182" i="2"/>
  <c r="AA182" i="2"/>
  <c r="AB182" i="2"/>
  <c r="X217" i="2"/>
  <c r="Z217" i="2"/>
  <c r="AA217" i="2"/>
  <c r="P217" i="2" s="1"/>
  <c r="AB217" i="2"/>
  <c r="Y217" i="2"/>
  <c r="X249" i="2"/>
  <c r="AA249" i="2"/>
  <c r="AB249" i="2"/>
  <c r="Z249" i="2"/>
  <c r="Y249" i="2"/>
  <c r="X281" i="2"/>
  <c r="AA281" i="2"/>
  <c r="AB281" i="2"/>
  <c r="Z281" i="2"/>
  <c r="Y281" i="2"/>
  <c r="X313" i="2"/>
  <c r="AB313" i="2"/>
  <c r="Z313" i="2"/>
  <c r="AA313" i="2"/>
  <c r="Y313" i="2"/>
  <c r="X345" i="2"/>
  <c r="AA345" i="2"/>
  <c r="AB345" i="2"/>
  <c r="Z345" i="2"/>
  <c r="Y345" i="2"/>
  <c r="X377" i="2"/>
  <c r="AB377" i="2"/>
  <c r="Z377" i="2"/>
  <c r="AA377" i="2"/>
  <c r="Y377" i="2"/>
  <c r="X409" i="2"/>
  <c r="Z409" i="2"/>
  <c r="Y409" i="2"/>
  <c r="AB409" i="2"/>
  <c r="AA409" i="2"/>
  <c r="X441" i="2"/>
  <c r="AA441" i="2"/>
  <c r="AB441" i="2"/>
  <c r="Y441" i="2"/>
  <c r="Z441" i="2"/>
  <c r="X473" i="2"/>
  <c r="AA473" i="2"/>
  <c r="AB473" i="2"/>
  <c r="Z473" i="2"/>
  <c r="Y473" i="2"/>
  <c r="X505" i="2"/>
  <c r="Z505" i="2"/>
  <c r="AA505" i="2"/>
  <c r="Y505" i="2"/>
  <c r="AB505" i="2"/>
  <c r="X537" i="2"/>
  <c r="Z537" i="2"/>
  <c r="Y537" i="2"/>
  <c r="AA537" i="2"/>
  <c r="AB537" i="2"/>
  <c r="X569" i="2"/>
  <c r="Z569" i="2"/>
  <c r="AA569" i="2"/>
  <c r="Y569" i="2"/>
  <c r="AB569" i="2"/>
  <c r="X604" i="2"/>
  <c r="AA604" i="2"/>
  <c r="Y604" i="2"/>
  <c r="AB604" i="2"/>
  <c r="Z604" i="2"/>
  <c r="X636" i="2"/>
  <c r="AA636" i="2"/>
  <c r="Y636" i="2"/>
  <c r="AB636" i="2"/>
  <c r="Z636" i="2"/>
  <c r="X668" i="2"/>
  <c r="AB668" i="2"/>
  <c r="AA668" i="2"/>
  <c r="Y668" i="2"/>
  <c r="Z668" i="2"/>
  <c r="X700" i="2"/>
  <c r="AB700" i="2"/>
  <c r="Y700" i="2"/>
  <c r="Z700" i="2"/>
  <c r="AA700" i="2"/>
  <c r="X732" i="2"/>
  <c r="Z732" i="2"/>
  <c r="Y732" i="2"/>
  <c r="AA732" i="2"/>
  <c r="AB732" i="2"/>
  <c r="BD365" i="2"/>
  <c r="BE365" i="2" s="1"/>
  <c r="X29" i="2"/>
  <c r="AB29" i="2"/>
  <c r="Z29" i="2"/>
  <c r="AA29" i="2"/>
  <c r="Y29" i="2"/>
  <c r="X61" i="2"/>
  <c r="Z61" i="2"/>
  <c r="AA61" i="2"/>
  <c r="AB61" i="2"/>
  <c r="Y61" i="2"/>
  <c r="X96" i="2"/>
  <c r="Z96" i="2"/>
  <c r="AA96" i="2"/>
  <c r="AB96" i="2"/>
  <c r="Y96" i="2"/>
  <c r="X112" i="2"/>
  <c r="AA112" i="2"/>
  <c r="AB112" i="2"/>
  <c r="Z112" i="2"/>
  <c r="Y112" i="2"/>
  <c r="X147" i="2"/>
  <c r="AB147" i="2"/>
  <c r="Z147" i="2"/>
  <c r="AA147" i="2"/>
  <c r="Y147" i="2"/>
  <c r="X163" i="2"/>
  <c r="Z163" i="2"/>
  <c r="AA163" i="2"/>
  <c r="AB163" i="2"/>
  <c r="Y163" i="2"/>
  <c r="X198" i="2"/>
  <c r="Z198" i="2"/>
  <c r="AA198" i="2"/>
  <c r="AB198" i="2"/>
  <c r="Y198" i="2"/>
  <c r="X230" i="2"/>
  <c r="AB230" i="2"/>
  <c r="Z230" i="2"/>
  <c r="AA230" i="2"/>
  <c r="Y230" i="2"/>
  <c r="X246" i="2"/>
  <c r="AB246" i="2"/>
  <c r="Z246" i="2"/>
  <c r="AA246" i="2"/>
  <c r="Y246" i="2"/>
  <c r="X278" i="2"/>
  <c r="AB278" i="2"/>
  <c r="Z278" i="2"/>
  <c r="AA278" i="2"/>
  <c r="Y278" i="2"/>
  <c r="X294" i="2"/>
  <c r="AB294" i="2"/>
  <c r="Z294" i="2"/>
  <c r="AA294" i="2"/>
  <c r="Y294" i="2"/>
  <c r="X326" i="2"/>
  <c r="Z326" i="2"/>
  <c r="AA326" i="2"/>
  <c r="AB326" i="2"/>
  <c r="Y326" i="2"/>
  <c r="X358" i="2"/>
  <c r="Z358" i="2"/>
  <c r="AA358" i="2"/>
  <c r="AB358" i="2"/>
  <c r="Y358" i="2"/>
  <c r="X390" i="2"/>
  <c r="AA390" i="2"/>
  <c r="Z390" i="2"/>
  <c r="Y390" i="2"/>
  <c r="AB390" i="2"/>
  <c r="X406" i="2"/>
  <c r="Z406" i="2"/>
  <c r="AA406" i="2"/>
  <c r="AB406" i="2"/>
  <c r="Y406" i="2"/>
  <c r="X442" i="2"/>
  <c r="Z442" i="2"/>
  <c r="AA442" i="2"/>
  <c r="Y442" i="2"/>
  <c r="AB442" i="2"/>
  <c r="X474" i="2"/>
  <c r="Z474" i="2"/>
  <c r="AB474" i="2"/>
  <c r="Y474" i="2"/>
  <c r="AA474" i="2"/>
  <c r="X490" i="2"/>
  <c r="AB490" i="2"/>
  <c r="AA490" i="2"/>
  <c r="Z490" i="2"/>
  <c r="Y490" i="2"/>
  <c r="X534" i="2"/>
  <c r="Z534" i="2"/>
  <c r="AA534" i="2"/>
  <c r="AB534" i="2"/>
  <c r="Y534" i="2"/>
  <c r="X566" i="2"/>
  <c r="Z566" i="2"/>
  <c r="AA566" i="2"/>
  <c r="Y566" i="2"/>
  <c r="AB566" i="2"/>
  <c r="X589" i="2"/>
  <c r="Z589" i="2"/>
  <c r="AA589" i="2"/>
  <c r="Y589" i="2"/>
  <c r="AB589" i="2"/>
  <c r="X621" i="2"/>
  <c r="AB621" i="2"/>
  <c r="AA621" i="2"/>
  <c r="Y621" i="2"/>
  <c r="Z621" i="2"/>
  <c r="X653" i="2"/>
  <c r="AB653" i="2"/>
  <c r="AA653" i="2"/>
  <c r="Y653" i="2"/>
  <c r="Z653" i="2"/>
  <c r="X685" i="2"/>
  <c r="Z685" i="2"/>
  <c r="AA685" i="2"/>
  <c r="Y685" i="2"/>
  <c r="AB685" i="2"/>
  <c r="X705" i="2"/>
  <c r="AA705" i="2"/>
  <c r="Y705" i="2"/>
  <c r="AB705" i="2"/>
  <c r="Z705" i="2"/>
  <c r="X737" i="2"/>
  <c r="AB737" i="2"/>
  <c r="Y737" i="2"/>
  <c r="Z737" i="2"/>
  <c r="AA737" i="2"/>
  <c r="X152" i="2"/>
  <c r="Z152" i="2"/>
  <c r="AA152" i="2"/>
  <c r="AB152" i="2"/>
  <c r="Y152" i="2"/>
  <c r="X184" i="2"/>
  <c r="AB184" i="2"/>
  <c r="Z184" i="2"/>
  <c r="AA184" i="2"/>
  <c r="Y184" i="2"/>
  <c r="X219" i="2"/>
  <c r="AB219" i="2"/>
  <c r="Z219" i="2"/>
  <c r="AA219" i="2"/>
  <c r="Y219" i="2"/>
  <c r="X283" i="2"/>
  <c r="AA283" i="2"/>
  <c r="AB283" i="2"/>
  <c r="Z283" i="2"/>
  <c r="Y283" i="2"/>
  <c r="X315" i="2"/>
  <c r="Z315" i="2"/>
  <c r="AA315" i="2"/>
  <c r="AB315" i="2"/>
  <c r="Y315" i="2"/>
  <c r="X331" i="2"/>
  <c r="Z331" i="2"/>
  <c r="AA331" i="2"/>
  <c r="AB331" i="2"/>
  <c r="Y331" i="2"/>
  <c r="X363" i="2"/>
  <c r="AA363" i="2"/>
  <c r="AB363" i="2"/>
  <c r="Z363" i="2"/>
  <c r="Y363" i="2"/>
  <c r="X379" i="2"/>
  <c r="AB379" i="2"/>
  <c r="Z379" i="2"/>
  <c r="Y379" i="2"/>
  <c r="AA379" i="2"/>
  <c r="X411" i="2"/>
  <c r="AB411" i="2"/>
  <c r="AA411" i="2"/>
  <c r="Z411" i="2"/>
  <c r="Y411" i="2"/>
  <c r="X427" i="2"/>
  <c r="AB427" i="2"/>
  <c r="Z427" i="2"/>
  <c r="Y427" i="2"/>
  <c r="AA427" i="2"/>
  <c r="X459" i="2"/>
  <c r="Z459" i="2"/>
  <c r="AA459" i="2"/>
  <c r="Y459" i="2"/>
  <c r="AB459" i="2"/>
  <c r="X491" i="2"/>
  <c r="AA491" i="2"/>
  <c r="AB491" i="2"/>
  <c r="Z491" i="2"/>
  <c r="Y491" i="2"/>
  <c r="X523" i="2"/>
  <c r="AB523" i="2"/>
  <c r="Z523" i="2"/>
  <c r="Y523" i="2"/>
  <c r="AA523" i="2"/>
  <c r="X539" i="2"/>
  <c r="AB539" i="2"/>
  <c r="Z539" i="2"/>
  <c r="AA539" i="2"/>
  <c r="Y539" i="2"/>
  <c r="X571" i="2"/>
  <c r="AB571" i="2"/>
  <c r="AA571" i="2"/>
  <c r="Z571" i="2"/>
  <c r="Y571" i="2"/>
  <c r="X606" i="2"/>
  <c r="Z606" i="2"/>
  <c r="AA606" i="2"/>
  <c r="Y606" i="2"/>
  <c r="AB606" i="2"/>
  <c r="X622" i="2"/>
  <c r="AA622" i="2"/>
  <c r="AB622" i="2"/>
  <c r="Y622" i="2"/>
  <c r="Z622" i="2"/>
  <c r="X654" i="2"/>
  <c r="AA654" i="2"/>
  <c r="AB654" i="2"/>
  <c r="Y654" i="2"/>
  <c r="Z654" i="2"/>
  <c r="X670" i="2"/>
  <c r="Z670" i="2"/>
  <c r="AA670" i="2"/>
  <c r="Y670" i="2"/>
  <c r="AB670" i="2"/>
  <c r="X702" i="2"/>
  <c r="AA702" i="2"/>
  <c r="Z702" i="2"/>
  <c r="Y702" i="2"/>
  <c r="AB702" i="2"/>
  <c r="X718" i="2"/>
  <c r="AA718" i="2"/>
  <c r="AB718" i="2"/>
  <c r="Y718" i="2"/>
  <c r="Z718" i="2"/>
  <c r="X63" i="2"/>
  <c r="AA63" i="2"/>
  <c r="Z63" i="2"/>
  <c r="AB63" i="2"/>
  <c r="Y63" i="2"/>
  <c r="X98" i="2"/>
  <c r="Z98" i="2"/>
  <c r="AA98" i="2"/>
  <c r="AB98" i="2"/>
  <c r="Y98" i="2"/>
  <c r="X130" i="2"/>
  <c r="AB130" i="2"/>
  <c r="Z130" i="2"/>
  <c r="AA130" i="2"/>
  <c r="Y130" i="2"/>
  <c r="X200" i="2"/>
  <c r="Z200" i="2"/>
  <c r="AA200" i="2"/>
  <c r="AB200" i="2"/>
  <c r="Y200" i="2"/>
  <c r="X232" i="2"/>
  <c r="Z232" i="2"/>
  <c r="AA232" i="2"/>
  <c r="AB232" i="2"/>
  <c r="Y232" i="2"/>
  <c r="X296" i="2"/>
  <c r="AA296" i="2"/>
  <c r="AB296" i="2"/>
  <c r="Z296" i="2"/>
  <c r="Y296" i="2"/>
  <c r="X360" i="2"/>
  <c r="Z360" i="2"/>
  <c r="Y360" i="2"/>
  <c r="AA360" i="2"/>
  <c r="AB360" i="2"/>
  <c r="X424" i="2"/>
  <c r="Z424" i="2"/>
  <c r="AA424" i="2"/>
  <c r="Y424" i="2"/>
  <c r="AB424" i="2"/>
  <c r="X456" i="2"/>
  <c r="Z456" i="2"/>
  <c r="AB456" i="2"/>
  <c r="Y456" i="2"/>
  <c r="AA456" i="2"/>
  <c r="X520" i="2"/>
  <c r="Z520" i="2"/>
  <c r="Y520" i="2"/>
  <c r="AB520" i="2"/>
  <c r="AA520" i="2"/>
  <c r="X552" i="2"/>
  <c r="Z552" i="2"/>
  <c r="Y552" i="2"/>
  <c r="AA552" i="2"/>
  <c r="AB552" i="2"/>
  <c r="X619" i="2"/>
  <c r="Y619" i="2"/>
  <c r="Z619" i="2"/>
  <c r="AA619" i="2"/>
  <c r="AB619" i="2"/>
  <c r="X651" i="2"/>
  <c r="Y651" i="2"/>
  <c r="Z651" i="2"/>
  <c r="AA651" i="2"/>
  <c r="AB651" i="2"/>
  <c r="X715" i="2"/>
  <c r="Z715" i="2"/>
  <c r="Y715" i="2"/>
  <c r="AB715" i="2"/>
  <c r="AA715" i="2"/>
  <c r="BD703" i="2"/>
  <c r="BE703" i="2" s="1"/>
  <c r="X32" i="2"/>
  <c r="AA32" i="2"/>
  <c r="AB32" i="2"/>
  <c r="Z32" i="2"/>
  <c r="Y32" i="2"/>
  <c r="X64" i="2"/>
  <c r="AA64" i="2"/>
  <c r="AB64" i="2"/>
  <c r="Z64" i="2"/>
  <c r="Y64" i="2"/>
  <c r="X131" i="2"/>
  <c r="Z131" i="2"/>
  <c r="AA131" i="2"/>
  <c r="AB131" i="2"/>
  <c r="Y131" i="2"/>
  <c r="X201" i="2"/>
  <c r="Z201" i="2"/>
  <c r="AA201" i="2"/>
  <c r="AB201" i="2"/>
  <c r="Y201" i="2"/>
  <c r="X265" i="2"/>
  <c r="Z265" i="2"/>
  <c r="AA265" i="2"/>
  <c r="Y265" i="2"/>
  <c r="AB265" i="2"/>
  <c r="X297" i="2"/>
  <c r="AB297" i="2"/>
  <c r="Z297" i="2"/>
  <c r="AA297" i="2"/>
  <c r="Y297" i="2"/>
  <c r="X361" i="2"/>
  <c r="AB361" i="2"/>
  <c r="Z361" i="2"/>
  <c r="AA361" i="2"/>
  <c r="Y361" i="2"/>
  <c r="X425" i="2"/>
  <c r="Z425" i="2"/>
  <c r="AB425" i="2"/>
  <c r="AA425" i="2"/>
  <c r="Y425" i="2"/>
  <c r="X457" i="2"/>
  <c r="Z457" i="2"/>
  <c r="Y457" i="2"/>
  <c r="AA457" i="2"/>
  <c r="AB457" i="2"/>
  <c r="X521" i="2"/>
  <c r="Z521" i="2"/>
  <c r="AB521" i="2"/>
  <c r="Y521" i="2"/>
  <c r="AA521" i="2"/>
  <c r="X553" i="2"/>
  <c r="Z553" i="2"/>
  <c r="Y553" i="2"/>
  <c r="AA553" i="2"/>
  <c r="AB553" i="2"/>
  <c r="X620" i="2"/>
  <c r="Y620" i="2"/>
  <c r="Z620" i="2"/>
  <c r="AA620" i="2"/>
  <c r="AB620" i="2"/>
  <c r="X684" i="2"/>
  <c r="AB684" i="2"/>
  <c r="Y684" i="2"/>
  <c r="Z684" i="2"/>
  <c r="AA684" i="2"/>
  <c r="X716" i="2"/>
  <c r="Z716" i="2"/>
  <c r="Y716" i="2"/>
  <c r="AA716" i="2"/>
  <c r="AB716" i="2"/>
  <c r="AR197" i="2"/>
  <c r="AJ505" i="2"/>
  <c r="X14" i="2"/>
  <c r="AB14" i="2"/>
  <c r="Z14" i="2"/>
  <c r="AA14" i="2"/>
  <c r="Y14" i="2"/>
  <c r="X65" i="2"/>
  <c r="AA65" i="2"/>
  <c r="Z65" i="2"/>
  <c r="AB65" i="2"/>
  <c r="Y65" i="2"/>
  <c r="X100" i="2"/>
  <c r="Z100" i="2"/>
  <c r="AA100" i="2"/>
  <c r="AB100" i="2"/>
  <c r="Y100" i="2"/>
  <c r="X132" i="2"/>
  <c r="AB132" i="2"/>
  <c r="Z132" i="2"/>
  <c r="AA132" i="2"/>
  <c r="Y132" i="2"/>
  <c r="X167" i="2"/>
  <c r="Z167" i="2"/>
  <c r="AA167" i="2"/>
  <c r="AB167" i="2"/>
  <c r="Y167" i="2"/>
  <c r="X218" i="2"/>
  <c r="Z218" i="2"/>
  <c r="AA218" i="2"/>
  <c r="AB218" i="2"/>
  <c r="Y218" i="2"/>
  <c r="X234" i="2"/>
  <c r="AB234" i="2"/>
  <c r="Z234" i="2"/>
  <c r="AA234" i="2"/>
  <c r="Y234" i="2"/>
  <c r="X250" i="2"/>
  <c r="Z250" i="2"/>
  <c r="AA250" i="2"/>
  <c r="AB250" i="2"/>
  <c r="Y250" i="2"/>
  <c r="X282" i="2"/>
  <c r="Z282" i="2"/>
  <c r="AA282" i="2"/>
  <c r="AB282" i="2"/>
  <c r="Y282" i="2"/>
  <c r="X298" i="2"/>
  <c r="Z298" i="2"/>
  <c r="AA298" i="2"/>
  <c r="AB298" i="2"/>
  <c r="Y298" i="2"/>
  <c r="X314" i="2"/>
  <c r="Z314" i="2"/>
  <c r="AA314" i="2"/>
  <c r="AB314" i="2"/>
  <c r="Y314" i="2"/>
  <c r="X330" i="2"/>
  <c r="AB330" i="2"/>
  <c r="Z330" i="2"/>
  <c r="AA330" i="2"/>
  <c r="Y330" i="2"/>
  <c r="X346" i="2"/>
  <c r="Z346" i="2"/>
  <c r="AA346" i="2"/>
  <c r="AB346" i="2"/>
  <c r="Y346" i="2"/>
  <c r="X362" i="2"/>
  <c r="Z362" i="2"/>
  <c r="AA362" i="2"/>
  <c r="AB362" i="2"/>
  <c r="Y362" i="2"/>
  <c r="X378" i="2"/>
  <c r="AA378" i="2"/>
  <c r="Z378" i="2"/>
  <c r="AB378" i="2"/>
  <c r="Y378" i="2"/>
  <c r="X394" i="2"/>
  <c r="Z394" i="2"/>
  <c r="Y394" i="2"/>
  <c r="AA394" i="2"/>
  <c r="AB394" i="2"/>
  <c r="X410" i="2"/>
  <c r="AA410" i="2"/>
  <c r="AB410" i="2"/>
  <c r="Z410" i="2"/>
  <c r="Y410" i="2"/>
  <c r="X430" i="2"/>
  <c r="Z430" i="2"/>
  <c r="AB430" i="2"/>
  <c r="Y430" i="2"/>
  <c r="AA430" i="2"/>
  <c r="X446" i="2"/>
  <c r="Z446" i="2"/>
  <c r="AB446" i="2"/>
  <c r="Y446" i="2"/>
  <c r="AA446" i="2"/>
  <c r="X462" i="2"/>
  <c r="AA462" i="2"/>
  <c r="Y462" i="2"/>
  <c r="Z462" i="2"/>
  <c r="AB462" i="2"/>
  <c r="X478" i="2"/>
  <c r="AB478" i="2"/>
  <c r="BL478" i="2"/>
  <c r="BM478" i="2" s="1"/>
  <c r="Z478" i="2"/>
  <c r="Y478" i="2"/>
  <c r="AA478" i="2"/>
  <c r="X498" i="2"/>
  <c r="AA498" i="2"/>
  <c r="Z498" i="2"/>
  <c r="AB498" i="2"/>
  <c r="Y498" i="2"/>
  <c r="X522" i="2"/>
  <c r="Z522" i="2"/>
  <c r="AB522" i="2"/>
  <c r="AA522" i="2"/>
  <c r="Y522" i="2"/>
  <c r="X538" i="2"/>
  <c r="AA538" i="2"/>
  <c r="AB538" i="2"/>
  <c r="Y538" i="2"/>
  <c r="Z538" i="2"/>
  <c r="X554" i="2"/>
  <c r="AB554" i="2"/>
  <c r="Y554" i="2"/>
  <c r="Z554" i="2"/>
  <c r="AA554" i="2"/>
  <c r="X570" i="2"/>
  <c r="Z570" i="2"/>
  <c r="Y570" i="2"/>
  <c r="AA570" i="2"/>
  <c r="AB570" i="2"/>
  <c r="X593" i="2"/>
  <c r="AB593" i="2"/>
  <c r="Z593" i="2"/>
  <c r="Y593" i="2"/>
  <c r="AA593" i="2"/>
  <c r="X609" i="2"/>
  <c r="AA609" i="2"/>
  <c r="Y609" i="2"/>
  <c r="AB609" i="2"/>
  <c r="Z609" i="2"/>
  <c r="X625" i="2"/>
  <c r="AA625" i="2"/>
  <c r="Z625" i="2"/>
  <c r="Y625" i="2"/>
  <c r="AB625" i="2"/>
  <c r="X641" i="2"/>
  <c r="AA641" i="2"/>
  <c r="Y641" i="2"/>
  <c r="Z641" i="2"/>
  <c r="AB641" i="2"/>
  <c r="X657" i="2"/>
  <c r="AA657" i="2"/>
  <c r="Z657" i="2"/>
  <c r="Y657" i="2"/>
  <c r="AB657" i="2"/>
  <c r="X673" i="2"/>
  <c r="Z673" i="2"/>
  <c r="AB673" i="2"/>
  <c r="Y673" i="2"/>
  <c r="AA673" i="2"/>
  <c r="X689" i="2"/>
  <c r="Z689" i="2"/>
  <c r="Y689" i="2"/>
  <c r="AA689" i="2"/>
  <c r="AB689" i="2"/>
  <c r="X709" i="2"/>
  <c r="Z709" i="2"/>
  <c r="AB709" i="2"/>
  <c r="AA709" i="2"/>
  <c r="Y709" i="2"/>
  <c r="X725" i="2"/>
  <c r="Z725" i="2"/>
  <c r="AA725" i="2"/>
  <c r="AB725" i="2"/>
  <c r="Y725" i="2"/>
  <c r="X741" i="2"/>
  <c r="AA741" i="2"/>
  <c r="Z741" i="2"/>
  <c r="Y741" i="2"/>
  <c r="AB741" i="2"/>
  <c r="BB37" i="2"/>
  <c r="AI318" i="2"/>
  <c r="X38" i="2"/>
  <c r="Z38" i="2"/>
  <c r="AA38" i="2"/>
  <c r="AB38" i="2"/>
  <c r="Y38" i="2"/>
  <c r="X70" i="2"/>
  <c r="AB70" i="2"/>
  <c r="Z70" i="2"/>
  <c r="AA70" i="2"/>
  <c r="Y70" i="2"/>
  <c r="X121" i="2"/>
  <c r="Z121" i="2"/>
  <c r="AA121" i="2"/>
  <c r="AB121" i="2"/>
  <c r="Y121" i="2"/>
  <c r="X172" i="2"/>
  <c r="AA172" i="2"/>
  <c r="AB172" i="2"/>
  <c r="Z172" i="2"/>
  <c r="Y172" i="2"/>
  <c r="X207" i="2"/>
  <c r="AB207" i="2"/>
  <c r="Z207" i="2"/>
  <c r="AA207" i="2"/>
  <c r="Y207" i="2"/>
  <c r="X255" i="2"/>
  <c r="AA255" i="2"/>
  <c r="AB255" i="2"/>
  <c r="Z255" i="2"/>
  <c r="Y255" i="2"/>
  <c r="X303" i="2"/>
  <c r="AB303" i="2"/>
  <c r="Z303" i="2"/>
  <c r="AA303" i="2"/>
  <c r="Y303" i="2"/>
  <c r="X335" i="2"/>
  <c r="Z335" i="2"/>
  <c r="AA335" i="2"/>
  <c r="AB335" i="2"/>
  <c r="Y335" i="2"/>
  <c r="X367" i="2"/>
  <c r="AB367" i="2"/>
  <c r="Z367" i="2"/>
  <c r="AA367" i="2"/>
  <c r="Y367" i="2"/>
  <c r="X399" i="2"/>
  <c r="Z399" i="2"/>
  <c r="AA399" i="2"/>
  <c r="AB399" i="2"/>
  <c r="Y399" i="2"/>
  <c r="X447" i="2"/>
  <c r="AA447" i="2"/>
  <c r="AB447" i="2"/>
  <c r="Z447" i="2"/>
  <c r="Y447" i="2"/>
  <c r="X479" i="2"/>
  <c r="AA479" i="2"/>
  <c r="Y479" i="2"/>
  <c r="Z479" i="2"/>
  <c r="AB479" i="2"/>
  <c r="X527" i="2"/>
  <c r="AA527" i="2"/>
  <c r="Y527" i="2"/>
  <c r="Z527" i="2"/>
  <c r="AB527" i="2"/>
  <c r="X575" i="2"/>
  <c r="AA575" i="2"/>
  <c r="AB575" i="2"/>
  <c r="Y575" i="2"/>
  <c r="Z575" i="2"/>
  <c r="X626" i="2"/>
  <c r="AA626" i="2"/>
  <c r="Z626" i="2"/>
  <c r="Y626" i="2"/>
  <c r="AB626" i="2"/>
  <c r="X658" i="2"/>
  <c r="AA658" i="2"/>
  <c r="Z658" i="2"/>
  <c r="Y658" i="2"/>
  <c r="AB658" i="2"/>
  <c r="X690" i="2"/>
  <c r="AB690" i="2"/>
  <c r="Z690" i="2"/>
  <c r="AA690" i="2"/>
  <c r="Y690" i="2"/>
  <c r="X722" i="2"/>
  <c r="Z722" i="2"/>
  <c r="AA722" i="2"/>
  <c r="AB722" i="2"/>
  <c r="Y722" i="2"/>
  <c r="X39" i="2"/>
  <c r="AA39" i="2"/>
  <c r="AB39" i="2"/>
  <c r="Z39" i="2"/>
  <c r="Y39" i="2"/>
  <c r="X106" i="2"/>
  <c r="Z106" i="2"/>
  <c r="AA106" i="2"/>
  <c r="AB106" i="2"/>
  <c r="Y106" i="2"/>
  <c r="X208" i="2"/>
  <c r="AA208" i="2"/>
  <c r="AB208" i="2"/>
  <c r="Z208" i="2"/>
  <c r="Y208" i="2"/>
  <c r="X272" i="2"/>
  <c r="Z272" i="2"/>
  <c r="AA272" i="2"/>
  <c r="AB272" i="2"/>
  <c r="Y272" i="2"/>
  <c r="X368" i="2"/>
  <c r="AB368" i="2"/>
  <c r="Y368" i="2"/>
  <c r="Z368" i="2"/>
  <c r="AA368" i="2"/>
  <c r="X464" i="2"/>
  <c r="AA464" i="2"/>
  <c r="Y464" i="2"/>
  <c r="Z464" i="2"/>
  <c r="AB464" i="2"/>
  <c r="X560" i="2"/>
  <c r="AB560" i="2"/>
  <c r="Y560" i="2"/>
  <c r="Z560" i="2"/>
  <c r="AA560" i="2"/>
  <c r="X627" i="2"/>
  <c r="Y627" i="2"/>
  <c r="Z627" i="2"/>
  <c r="AA627" i="2"/>
  <c r="AB627" i="2"/>
  <c r="X691" i="2"/>
  <c r="Z691" i="2"/>
  <c r="Y691" i="2"/>
  <c r="AA691" i="2"/>
  <c r="AB691" i="2"/>
  <c r="X72" i="2"/>
  <c r="AB72" i="2"/>
  <c r="Z72" i="2"/>
  <c r="AA72" i="2"/>
  <c r="Y72" i="2"/>
  <c r="X174" i="2"/>
  <c r="Z174" i="2"/>
  <c r="AA174" i="2"/>
  <c r="AB174" i="2"/>
  <c r="Y174" i="2"/>
  <c r="X241" i="2"/>
  <c r="AA241" i="2"/>
  <c r="Z241" i="2"/>
  <c r="AB241" i="2"/>
  <c r="Y241" i="2"/>
  <c r="X337" i="2"/>
  <c r="AB337" i="2"/>
  <c r="Z337" i="2"/>
  <c r="AA337" i="2"/>
  <c r="Y337" i="2"/>
  <c r="X401" i="2"/>
  <c r="AB401" i="2"/>
  <c r="Z401" i="2"/>
  <c r="AA401" i="2"/>
  <c r="Y401" i="2"/>
  <c r="X465" i="2"/>
  <c r="Z465" i="2"/>
  <c r="AB465" i="2"/>
  <c r="AA465" i="2"/>
  <c r="Y465" i="2"/>
  <c r="X529" i="2"/>
  <c r="AB529" i="2"/>
  <c r="Z529" i="2"/>
  <c r="AA529" i="2"/>
  <c r="Y529" i="2"/>
  <c r="X628" i="2"/>
  <c r="Z628" i="2"/>
  <c r="AA628" i="2"/>
  <c r="AB628" i="2"/>
  <c r="Y628" i="2"/>
  <c r="X724" i="2"/>
  <c r="Z724" i="2"/>
  <c r="AA724" i="2"/>
  <c r="AB724" i="2"/>
  <c r="Y724" i="2"/>
  <c r="AJ318" i="2"/>
  <c r="BD262" i="2"/>
  <c r="BE262" i="2" s="1"/>
  <c r="X25" i="2"/>
  <c r="Z25" i="2"/>
  <c r="AA25" i="2"/>
  <c r="AB25" i="2"/>
  <c r="Y25" i="2"/>
  <c r="X41" i="2"/>
  <c r="AB41" i="2"/>
  <c r="Z41" i="2"/>
  <c r="AA41" i="2"/>
  <c r="Y41" i="2"/>
  <c r="X57" i="2"/>
  <c r="AA57" i="2"/>
  <c r="Z57" i="2"/>
  <c r="AB57" i="2"/>
  <c r="Y57" i="2"/>
  <c r="X73" i="2"/>
  <c r="Z73" i="2"/>
  <c r="AB73" i="2"/>
  <c r="AA73" i="2"/>
  <c r="Y73" i="2"/>
  <c r="X92" i="2"/>
  <c r="Z92" i="2"/>
  <c r="AA92" i="2"/>
  <c r="AB92" i="2"/>
  <c r="Y92" i="2"/>
  <c r="X108" i="2"/>
  <c r="Z108" i="2"/>
  <c r="AA108" i="2"/>
  <c r="AB108" i="2"/>
  <c r="Y108" i="2"/>
  <c r="X124" i="2"/>
  <c r="AB124" i="2"/>
  <c r="Z124" i="2"/>
  <c r="AA124" i="2"/>
  <c r="Y124" i="2"/>
  <c r="X143" i="2"/>
  <c r="AB143" i="2"/>
  <c r="Z143" i="2"/>
  <c r="AA143" i="2"/>
  <c r="Y143" i="2"/>
  <c r="X159" i="2"/>
  <c r="Z159" i="2"/>
  <c r="AA159" i="2"/>
  <c r="AB159" i="2"/>
  <c r="Y159" i="2"/>
  <c r="X175" i="2"/>
  <c r="Z175" i="2"/>
  <c r="AA175" i="2"/>
  <c r="AB175" i="2"/>
  <c r="Y175" i="2"/>
  <c r="X194" i="2"/>
  <c r="Z194" i="2"/>
  <c r="AA194" i="2"/>
  <c r="AB194" i="2"/>
  <c r="Y194" i="2"/>
  <c r="X210" i="2"/>
  <c r="AB210" i="2"/>
  <c r="Z210" i="2"/>
  <c r="AA210" i="2"/>
  <c r="Y210" i="2"/>
  <c r="X226" i="2"/>
  <c r="Z226" i="2"/>
  <c r="AA226" i="2"/>
  <c r="AB226" i="2"/>
  <c r="Y226" i="2"/>
  <c r="X242" i="2"/>
  <c r="AA242" i="2"/>
  <c r="Z242" i="2"/>
  <c r="AB242" i="2"/>
  <c r="Y242" i="2"/>
  <c r="X258" i="2"/>
  <c r="Z258" i="2"/>
  <c r="AA258" i="2"/>
  <c r="AB258" i="2"/>
  <c r="Y258" i="2"/>
  <c r="X274" i="2"/>
  <c r="AA274" i="2"/>
  <c r="AB274" i="2"/>
  <c r="Z274" i="2"/>
  <c r="Y274" i="2"/>
  <c r="X290" i="2"/>
  <c r="Z290" i="2"/>
  <c r="AA290" i="2"/>
  <c r="AB290" i="2"/>
  <c r="Y290" i="2"/>
  <c r="X306" i="2"/>
  <c r="AB306" i="2"/>
  <c r="Z306" i="2"/>
  <c r="AA306" i="2"/>
  <c r="Y306" i="2"/>
  <c r="X322" i="2"/>
  <c r="Z322" i="2"/>
  <c r="AA322" i="2"/>
  <c r="AB322" i="2"/>
  <c r="Y322" i="2"/>
  <c r="X338" i="2"/>
  <c r="AA338" i="2"/>
  <c r="AB338" i="2"/>
  <c r="Z338" i="2"/>
  <c r="Y338" i="2"/>
  <c r="X354" i="2"/>
  <c r="Z354" i="2"/>
  <c r="AA354" i="2"/>
  <c r="AB354" i="2"/>
  <c r="Y354" i="2"/>
  <c r="X370" i="2"/>
  <c r="Z370" i="2"/>
  <c r="AA370" i="2"/>
  <c r="AB370" i="2"/>
  <c r="Y370" i="2"/>
  <c r="X386" i="2"/>
  <c r="Z386" i="2"/>
  <c r="AA386" i="2"/>
  <c r="AB386" i="2"/>
  <c r="Y386" i="2"/>
  <c r="X402" i="2"/>
  <c r="Z402" i="2"/>
  <c r="AA402" i="2"/>
  <c r="AB402" i="2"/>
  <c r="Y402" i="2"/>
  <c r="X422" i="2"/>
  <c r="AA422" i="2"/>
  <c r="AB422" i="2"/>
  <c r="Z422" i="2"/>
  <c r="Y422" i="2"/>
  <c r="X438" i="2"/>
  <c r="AB438" i="2"/>
  <c r="Z438" i="2"/>
  <c r="AA438" i="2"/>
  <c r="Y438" i="2"/>
  <c r="X454" i="2"/>
  <c r="Z454" i="2"/>
  <c r="AA454" i="2"/>
  <c r="AB454" i="2"/>
  <c r="Y454" i="2"/>
  <c r="X470" i="2"/>
  <c r="AB470" i="2"/>
  <c r="Z470" i="2"/>
  <c r="AA470" i="2"/>
  <c r="Y470" i="2"/>
  <c r="X486" i="2"/>
  <c r="Z486" i="2"/>
  <c r="AB486" i="2"/>
  <c r="AA486" i="2"/>
  <c r="Y486" i="2"/>
  <c r="X506" i="2"/>
  <c r="AA506" i="2"/>
  <c r="Z506" i="2"/>
  <c r="Y506" i="2"/>
  <c r="AB506" i="2"/>
  <c r="X530" i="2"/>
  <c r="AA530" i="2"/>
  <c r="Z530" i="2"/>
  <c r="AB530" i="2"/>
  <c r="Y530" i="2"/>
  <c r="X546" i="2"/>
  <c r="AA546" i="2"/>
  <c r="AB546" i="2"/>
  <c r="Z546" i="2"/>
  <c r="Y546" i="2"/>
  <c r="X562" i="2"/>
  <c r="AA562" i="2"/>
  <c r="Z562" i="2"/>
  <c r="AB562" i="2"/>
  <c r="Y562" i="2"/>
  <c r="X585" i="2"/>
  <c r="Z585" i="2"/>
  <c r="AA585" i="2"/>
  <c r="AB585" i="2"/>
  <c r="Y585" i="2"/>
  <c r="X601" i="2"/>
  <c r="Z601" i="2"/>
  <c r="AA601" i="2"/>
  <c r="AB601" i="2"/>
  <c r="Y601" i="2"/>
  <c r="X617" i="2"/>
  <c r="Z617" i="2"/>
  <c r="AA617" i="2"/>
  <c r="AB617" i="2"/>
  <c r="Y617" i="2"/>
  <c r="X633" i="2"/>
  <c r="Z633" i="2"/>
  <c r="AA633" i="2"/>
  <c r="AB633" i="2"/>
  <c r="Y633" i="2"/>
  <c r="X649" i="2"/>
  <c r="Z649" i="2"/>
  <c r="AA649" i="2"/>
  <c r="Y649" i="2"/>
  <c r="AB649" i="2"/>
  <c r="X665" i="2"/>
  <c r="AB665" i="2"/>
  <c r="Z665" i="2"/>
  <c r="Y665" i="2"/>
  <c r="AA665" i="2"/>
  <c r="X681" i="2"/>
  <c r="Z681" i="2"/>
  <c r="AA681" i="2"/>
  <c r="Y681" i="2"/>
  <c r="AB681" i="2"/>
  <c r="X701" i="2"/>
  <c r="Z701" i="2"/>
  <c r="Y701" i="2"/>
  <c r="AA701" i="2"/>
  <c r="AB701" i="2"/>
  <c r="X717" i="2"/>
  <c r="Z717" i="2"/>
  <c r="AA717" i="2"/>
  <c r="AB717" i="2"/>
  <c r="Y717" i="2"/>
  <c r="X733" i="2"/>
  <c r="AA733" i="2"/>
  <c r="AB733" i="2"/>
  <c r="Y733" i="2"/>
  <c r="Z733" i="2"/>
  <c r="X11" i="2"/>
  <c r="Z11" i="2"/>
  <c r="AA11" i="2"/>
  <c r="AB11" i="2"/>
  <c r="Y11" i="2"/>
  <c r="X30" i="2"/>
  <c r="Z30" i="2"/>
  <c r="AA30" i="2"/>
  <c r="AB30" i="2"/>
  <c r="Y30" i="2"/>
  <c r="X46" i="2"/>
  <c r="Z46" i="2"/>
  <c r="AA46" i="2"/>
  <c r="AB46" i="2"/>
  <c r="Y46" i="2"/>
  <c r="X62" i="2"/>
  <c r="AB62" i="2"/>
  <c r="Z62" i="2"/>
  <c r="AA62" i="2"/>
  <c r="Y62" i="2"/>
  <c r="X81" i="2"/>
  <c r="AA81" i="2"/>
  <c r="AB81" i="2"/>
  <c r="Z81" i="2"/>
  <c r="Y81" i="2"/>
  <c r="X97" i="2"/>
  <c r="Z97" i="2"/>
  <c r="AA97" i="2"/>
  <c r="AB97" i="2"/>
  <c r="Y97" i="2"/>
  <c r="X113" i="2"/>
  <c r="AB113" i="2"/>
  <c r="Z113" i="2"/>
  <c r="AA113" i="2"/>
  <c r="Y113" i="2"/>
  <c r="X129" i="2"/>
  <c r="Z129" i="2"/>
  <c r="AA129" i="2"/>
  <c r="AB129" i="2"/>
  <c r="Y129" i="2"/>
  <c r="X148" i="2"/>
  <c r="Z148" i="2"/>
  <c r="AA148" i="2"/>
  <c r="AB148" i="2"/>
  <c r="Y148" i="2"/>
  <c r="X164" i="2"/>
  <c r="AA164" i="2"/>
  <c r="AB164" i="2"/>
  <c r="Z164" i="2"/>
  <c r="Y164" i="2"/>
  <c r="X180" i="2"/>
  <c r="Z180" i="2"/>
  <c r="AA180" i="2"/>
  <c r="AB180" i="2"/>
  <c r="Y180" i="2"/>
  <c r="X199" i="2"/>
  <c r="AB199" i="2"/>
  <c r="Z199" i="2"/>
  <c r="AA199" i="2"/>
  <c r="Y199" i="2"/>
  <c r="X215" i="2"/>
  <c r="AA215" i="2"/>
  <c r="AB215" i="2"/>
  <c r="Z215" i="2"/>
  <c r="Y215" i="2"/>
  <c r="X231" i="2"/>
  <c r="Z231" i="2"/>
  <c r="AA231" i="2"/>
  <c r="AB231" i="2"/>
  <c r="Y231" i="2"/>
  <c r="X247" i="2"/>
  <c r="Z247" i="2"/>
  <c r="AA247" i="2"/>
  <c r="AB247" i="2"/>
  <c r="Y247" i="2"/>
  <c r="X263" i="2"/>
  <c r="AA263" i="2"/>
  <c r="AB263" i="2"/>
  <c r="Z263" i="2"/>
  <c r="Y263" i="2"/>
  <c r="X279" i="2"/>
  <c r="Z279" i="2"/>
  <c r="AA279" i="2"/>
  <c r="AB279" i="2"/>
  <c r="Y279" i="2"/>
  <c r="X295" i="2"/>
  <c r="AB295" i="2"/>
  <c r="Z295" i="2"/>
  <c r="Y295" i="2"/>
  <c r="AA295" i="2"/>
  <c r="X311" i="2"/>
  <c r="Z311" i="2"/>
  <c r="AA311" i="2"/>
  <c r="AB311" i="2"/>
  <c r="Y311" i="2"/>
  <c r="X327" i="2"/>
  <c r="AB327" i="2"/>
  <c r="Z327" i="2"/>
  <c r="AA327" i="2"/>
  <c r="Y327" i="2"/>
  <c r="X343" i="2"/>
  <c r="Z343" i="2"/>
  <c r="AA343" i="2"/>
  <c r="AB343" i="2"/>
  <c r="Y343" i="2"/>
  <c r="X359" i="2"/>
  <c r="Z359" i="2"/>
  <c r="AA359" i="2"/>
  <c r="AB359" i="2"/>
  <c r="Y359" i="2"/>
  <c r="X375" i="2"/>
  <c r="AA375" i="2"/>
  <c r="AB375" i="2"/>
  <c r="Z375" i="2"/>
  <c r="Y375" i="2"/>
  <c r="X391" i="2"/>
  <c r="Z391" i="2"/>
  <c r="AA391" i="2"/>
  <c r="AB391" i="2"/>
  <c r="Y391" i="2"/>
  <c r="X407" i="2"/>
  <c r="AB407" i="2"/>
  <c r="AA407" i="2"/>
  <c r="Z407" i="2"/>
  <c r="Y407" i="2"/>
  <c r="X423" i="2"/>
  <c r="Z423" i="2"/>
  <c r="AA423" i="2"/>
  <c r="AB423" i="2"/>
  <c r="Y423" i="2"/>
  <c r="X439" i="2"/>
  <c r="Z439" i="2"/>
  <c r="AB439" i="2"/>
  <c r="AA439" i="2"/>
  <c r="Y439" i="2"/>
  <c r="X455" i="2"/>
  <c r="AA455" i="2"/>
  <c r="AB455" i="2"/>
  <c r="Z455" i="2"/>
  <c r="Y455" i="2"/>
  <c r="X471" i="2"/>
  <c r="AB471" i="2"/>
  <c r="AA471" i="2"/>
  <c r="Z471" i="2"/>
  <c r="Y471" i="2"/>
  <c r="X487" i="2"/>
  <c r="AA487" i="2"/>
  <c r="AB487" i="2"/>
  <c r="Z487" i="2"/>
  <c r="Y487" i="2"/>
  <c r="X503" i="2"/>
  <c r="AA503" i="2"/>
  <c r="AB503" i="2"/>
  <c r="Z503" i="2"/>
  <c r="N503" i="2" s="1"/>
  <c r="Y503" i="2"/>
  <c r="X519" i="2"/>
  <c r="AB519" i="2"/>
  <c r="Z519" i="2"/>
  <c r="AA519" i="2"/>
  <c r="Y519" i="2"/>
  <c r="X535" i="2"/>
  <c r="Z535" i="2"/>
  <c r="AB535" i="2"/>
  <c r="Y535" i="2"/>
  <c r="AA535" i="2"/>
  <c r="X551" i="2"/>
  <c r="Z551" i="2"/>
  <c r="AA551" i="2"/>
  <c r="Y551" i="2"/>
  <c r="AB551" i="2"/>
  <c r="X567" i="2"/>
  <c r="AA567" i="2"/>
  <c r="AB567" i="2"/>
  <c r="Z567" i="2"/>
  <c r="Y567" i="2"/>
  <c r="X586" i="2"/>
  <c r="AB586" i="2"/>
  <c r="Z586" i="2"/>
  <c r="AA586" i="2"/>
  <c r="Y586" i="2"/>
  <c r="X602" i="2"/>
  <c r="AA602" i="2"/>
  <c r="Z602" i="2"/>
  <c r="AB602" i="2"/>
  <c r="Y602" i="2"/>
  <c r="X618" i="2"/>
  <c r="AA618" i="2"/>
  <c r="Z618" i="2"/>
  <c r="Y618" i="2"/>
  <c r="AB618" i="2"/>
  <c r="X634" i="2"/>
  <c r="AA634" i="2"/>
  <c r="Z634" i="2"/>
  <c r="AB634" i="2"/>
  <c r="Y634" i="2"/>
  <c r="X650" i="2"/>
  <c r="AA650" i="2"/>
  <c r="Z650" i="2"/>
  <c r="Y650" i="2"/>
  <c r="AB650" i="2"/>
  <c r="X666" i="2"/>
  <c r="AA666" i="2"/>
  <c r="Z666" i="2"/>
  <c r="AB666" i="2"/>
  <c r="Y666" i="2"/>
  <c r="X682" i="2"/>
  <c r="AA682" i="2"/>
  <c r="Z682" i="2"/>
  <c r="AB682" i="2"/>
  <c r="Y682" i="2"/>
  <c r="X698" i="2"/>
  <c r="AB698" i="2"/>
  <c r="Z698" i="2"/>
  <c r="AA698" i="2"/>
  <c r="Y698" i="2"/>
  <c r="X714" i="2"/>
  <c r="AB714" i="2"/>
  <c r="AA714" i="2"/>
  <c r="Z714" i="2"/>
  <c r="Y714" i="2"/>
  <c r="X730" i="2"/>
  <c r="Z730" i="2"/>
  <c r="AB730" i="2"/>
  <c r="AA730" i="2"/>
  <c r="Y730" i="2"/>
  <c r="X746" i="2"/>
  <c r="Z746" i="2"/>
  <c r="AB746" i="2"/>
  <c r="Y746" i="2"/>
  <c r="AA746" i="2"/>
  <c r="AZ34" i="2"/>
  <c r="AZ560" i="2"/>
  <c r="X23" i="2"/>
  <c r="Z23" i="2"/>
  <c r="AA23" i="2"/>
  <c r="AB23" i="2"/>
  <c r="Y23" i="2"/>
  <c r="X55" i="2"/>
  <c r="AA55" i="2"/>
  <c r="Z55" i="2"/>
  <c r="AB55" i="2"/>
  <c r="Y55" i="2"/>
  <c r="X90" i="2"/>
  <c r="Z90" i="2"/>
  <c r="AA90" i="2"/>
  <c r="AB90" i="2"/>
  <c r="Y90" i="2"/>
  <c r="X122" i="2"/>
  <c r="AB122" i="2"/>
  <c r="Z122" i="2"/>
  <c r="AA122" i="2"/>
  <c r="Y122" i="2"/>
  <c r="X157" i="2"/>
  <c r="AB157" i="2"/>
  <c r="Z157" i="2"/>
  <c r="AA157" i="2"/>
  <c r="Y157" i="2"/>
  <c r="X189" i="2"/>
  <c r="AA189" i="2"/>
  <c r="AB189" i="2"/>
  <c r="Y189" i="2"/>
  <c r="Z189" i="2"/>
  <c r="X224" i="2"/>
  <c r="AB224" i="2"/>
  <c r="Z224" i="2"/>
  <c r="AA224" i="2"/>
  <c r="Y224" i="2"/>
  <c r="X256" i="2"/>
  <c r="AA256" i="2"/>
  <c r="AB256" i="2"/>
  <c r="Z256" i="2"/>
  <c r="Y256" i="2"/>
  <c r="X288" i="2"/>
  <c r="AA288" i="2"/>
  <c r="AB288" i="2"/>
  <c r="Z288" i="2"/>
  <c r="Y288" i="2"/>
  <c r="X320" i="2"/>
  <c r="Z320" i="2"/>
  <c r="AA320" i="2"/>
  <c r="AB320" i="2"/>
  <c r="Y320" i="2"/>
  <c r="X352" i="2"/>
  <c r="AA352" i="2"/>
  <c r="AB352" i="2"/>
  <c r="Z352" i="2"/>
  <c r="Y352" i="2"/>
  <c r="X384" i="2"/>
  <c r="AA384" i="2"/>
  <c r="Z384" i="2"/>
  <c r="AB384" i="2"/>
  <c r="Y384" i="2"/>
  <c r="X416" i="2"/>
  <c r="Z416" i="2"/>
  <c r="AA416" i="2"/>
  <c r="Y416" i="2"/>
  <c r="AB416" i="2"/>
  <c r="X448" i="2"/>
  <c r="AA448" i="2"/>
  <c r="AB448" i="2"/>
  <c r="Z448" i="2"/>
  <c r="Y448" i="2"/>
  <c r="X480" i="2"/>
  <c r="AA480" i="2"/>
  <c r="Z480" i="2"/>
  <c r="Y480" i="2"/>
  <c r="AB480" i="2"/>
  <c r="X512" i="2"/>
  <c r="AB512" i="2"/>
  <c r="Y512" i="2"/>
  <c r="AA512" i="2"/>
  <c r="Z512" i="2"/>
  <c r="X544" i="2"/>
  <c r="AB544" i="2"/>
  <c r="Y544" i="2"/>
  <c r="Z544" i="2"/>
  <c r="AA544" i="2"/>
  <c r="X576" i="2"/>
  <c r="AB576" i="2"/>
  <c r="Y576" i="2"/>
  <c r="AA576" i="2"/>
  <c r="Z576" i="2"/>
  <c r="X611" i="2"/>
  <c r="Y611" i="2"/>
  <c r="AB611" i="2"/>
  <c r="AA611" i="2"/>
  <c r="Z611" i="2"/>
  <c r="X643" i="2"/>
  <c r="Y643" i="2"/>
  <c r="AB643" i="2"/>
  <c r="Z643" i="2"/>
  <c r="AA643" i="2"/>
  <c r="X675" i="2"/>
  <c r="Y675" i="2"/>
  <c r="AB675" i="2"/>
  <c r="Z675" i="2"/>
  <c r="AA675" i="2"/>
  <c r="X707" i="2"/>
  <c r="Z707" i="2"/>
  <c r="Y707" i="2"/>
  <c r="AB707" i="2"/>
  <c r="AA707" i="2"/>
  <c r="X739" i="2"/>
  <c r="Z739" i="2"/>
  <c r="AB739" i="2"/>
  <c r="AA739" i="2"/>
  <c r="Y739" i="2"/>
  <c r="X24" i="2"/>
  <c r="Z24" i="2"/>
  <c r="AA24" i="2"/>
  <c r="AB24" i="2"/>
  <c r="Y24" i="2"/>
  <c r="X56" i="2"/>
  <c r="AB56" i="2"/>
  <c r="Z56" i="2"/>
  <c r="AA56" i="2"/>
  <c r="Y56" i="2"/>
  <c r="X91" i="2"/>
  <c r="Z91" i="2"/>
  <c r="AA91" i="2"/>
  <c r="AB91" i="2"/>
  <c r="Y91" i="2"/>
  <c r="X123" i="2"/>
  <c r="AA123" i="2"/>
  <c r="AB123" i="2"/>
  <c r="Z123" i="2"/>
  <c r="Y123" i="2"/>
  <c r="X158" i="2"/>
  <c r="AA158" i="2"/>
  <c r="AB158" i="2"/>
  <c r="Z158" i="2"/>
  <c r="Y158" i="2"/>
  <c r="X190" i="2"/>
  <c r="Z190" i="2"/>
  <c r="AA190" i="2"/>
  <c r="AB190" i="2"/>
  <c r="Y190" i="2"/>
  <c r="X225" i="2"/>
  <c r="Z225" i="2"/>
  <c r="AA225" i="2"/>
  <c r="AB225" i="2"/>
  <c r="Y225" i="2"/>
  <c r="X257" i="2"/>
  <c r="AA257" i="2"/>
  <c r="AB257" i="2"/>
  <c r="Z257" i="2"/>
  <c r="Y257" i="2"/>
  <c r="X289" i="2"/>
  <c r="AB289" i="2"/>
  <c r="Z289" i="2"/>
  <c r="AA289" i="2"/>
  <c r="Y289" i="2"/>
  <c r="X321" i="2"/>
  <c r="AB321" i="2"/>
  <c r="Z321" i="2"/>
  <c r="AA321" i="2"/>
  <c r="Y321" i="2"/>
  <c r="X353" i="2"/>
  <c r="AA353" i="2"/>
  <c r="AB353" i="2"/>
  <c r="Y353" i="2"/>
  <c r="Z353" i="2"/>
  <c r="X385" i="2"/>
  <c r="AA385" i="2"/>
  <c r="AB385" i="2"/>
  <c r="Z385" i="2"/>
  <c r="Y385" i="2"/>
  <c r="X417" i="2"/>
  <c r="BL417" i="2"/>
  <c r="BM417" i="2" s="1"/>
  <c r="Z417" i="2"/>
  <c r="AB417" i="2"/>
  <c r="Y417" i="2"/>
  <c r="AA417" i="2"/>
  <c r="X449" i="2"/>
  <c r="AA449" i="2"/>
  <c r="AB449" i="2"/>
  <c r="Z449" i="2"/>
  <c r="Y449" i="2"/>
  <c r="X481" i="2"/>
  <c r="AA481" i="2"/>
  <c r="Z481" i="2"/>
  <c r="AB481" i="2"/>
  <c r="Y481" i="2"/>
  <c r="X513" i="2"/>
  <c r="AB513" i="2"/>
  <c r="AA513" i="2"/>
  <c r="Y513" i="2"/>
  <c r="Z513" i="2"/>
  <c r="X545" i="2"/>
  <c r="AB545" i="2"/>
  <c r="Z545" i="2"/>
  <c r="AA545" i="2"/>
  <c r="Y545" i="2"/>
  <c r="X577" i="2"/>
  <c r="AB577" i="2"/>
  <c r="AA577" i="2"/>
  <c r="Y577" i="2"/>
  <c r="Z577" i="2"/>
  <c r="X612" i="2"/>
  <c r="Z612" i="2"/>
  <c r="AA612" i="2"/>
  <c r="Y612" i="2"/>
  <c r="AB612" i="2"/>
  <c r="X644" i="2"/>
  <c r="Z644" i="2"/>
  <c r="Y644" i="2"/>
  <c r="AA644" i="2"/>
  <c r="AB644" i="2"/>
  <c r="X676" i="2"/>
  <c r="AB676" i="2"/>
  <c r="Z676" i="2"/>
  <c r="AA676" i="2"/>
  <c r="Y676" i="2"/>
  <c r="X708" i="2"/>
  <c r="AA708" i="2"/>
  <c r="AB708" i="2"/>
  <c r="Y708" i="2"/>
  <c r="Z708" i="2"/>
  <c r="X740" i="2"/>
  <c r="Z740" i="2"/>
  <c r="Y740" i="2"/>
  <c r="AA740" i="2"/>
  <c r="AB740" i="2"/>
  <c r="AR36" i="2"/>
  <c r="AS162" i="2"/>
  <c r="AZ652" i="2"/>
  <c r="BH325" i="2"/>
  <c r="BI325" i="2" s="1"/>
  <c r="BA217" i="2"/>
  <c r="BN460" i="2"/>
  <c r="AI705" i="2"/>
  <c r="BA30" i="2"/>
  <c r="AQ94" i="2"/>
  <c r="AS179" i="2"/>
  <c r="AR179" i="2"/>
  <c r="AZ205" i="2"/>
  <c r="AJ319" i="2"/>
  <c r="AJ291" i="2"/>
  <c r="AZ333" i="2"/>
  <c r="AR459" i="2"/>
  <c r="AS633" i="2"/>
  <c r="AH697" i="2"/>
  <c r="AS721" i="2"/>
  <c r="AS143" i="2"/>
  <c r="AQ73" i="2"/>
  <c r="AR199" i="2"/>
  <c r="AR326" i="2"/>
  <c r="AR330" i="2"/>
  <c r="AQ330" i="2"/>
  <c r="AI608" i="2"/>
  <c r="AI648" i="2"/>
  <c r="BL2" i="2"/>
  <c r="AZ2" i="2"/>
  <c r="BA131" i="2" l="1"/>
  <c r="AZ311" i="2"/>
  <c r="P517" i="2"/>
  <c r="AS55" i="2"/>
  <c r="AJ176" i="2"/>
  <c r="AI632" i="2"/>
  <c r="AI604" i="2"/>
  <c r="N525" i="2"/>
  <c r="N111" i="2"/>
  <c r="AS729" i="2"/>
  <c r="AR619" i="2"/>
  <c r="K29" i="8"/>
  <c r="AR2" i="2"/>
  <c r="K30" i="8" s="1"/>
  <c r="AS2" i="2"/>
  <c r="AT2" i="2"/>
  <c r="O2" i="2" s="1"/>
  <c r="K33" i="8" s="1"/>
  <c r="AQ2" i="2"/>
  <c r="AR733" i="2"/>
  <c r="AT733" i="2"/>
  <c r="AZ697" i="2"/>
  <c r="BC697" i="2"/>
  <c r="AS641" i="2"/>
  <c r="AT641" i="2"/>
  <c r="AJ242" i="2"/>
  <c r="AK242" i="2"/>
  <c r="AJ57" i="2"/>
  <c r="AK57" i="2"/>
  <c r="AQ744" i="2"/>
  <c r="AT744" i="2"/>
  <c r="AS680" i="2"/>
  <c r="AT680" i="2"/>
  <c r="AJ588" i="2"/>
  <c r="AK588" i="2"/>
  <c r="AR493" i="2"/>
  <c r="AT493" i="2"/>
  <c r="AH485" i="2"/>
  <c r="AK485" i="2"/>
  <c r="AI477" i="2"/>
  <c r="AK477" i="2"/>
  <c r="AZ429" i="2"/>
  <c r="BC429" i="2"/>
  <c r="AR421" i="2"/>
  <c r="AT421" i="2"/>
  <c r="AJ413" i="2"/>
  <c r="AK413" i="2"/>
  <c r="AS389" i="2"/>
  <c r="AT389" i="2"/>
  <c r="AJ381" i="2"/>
  <c r="AK381" i="2"/>
  <c r="AQ341" i="2"/>
  <c r="AT341" i="2"/>
  <c r="AJ333" i="2"/>
  <c r="AK333" i="2"/>
  <c r="AQ301" i="2"/>
  <c r="AT301" i="2"/>
  <c r="AJ269" i="2"/>
  <c r="AK269" i="2"/>
  <c r="AJ237" i="2"/>
  <c r="AK237" i="2"/>
  <c r="AH205" i="2"/>
  <c r="AK205" i="2"/>
  <c r="AJ170" i="2"/>
  <c r="AK170" i="2"/>
  <c r="AI138" i="2"/>
  <c r="AK138" i="2"/>
  <c r="AQ111" i="2"/>
  <c r="AT111" i="2"/>
  <c r="BB729" i="2"/>
  <c r="BC729" i="2"/>
  <c r="AR705" i="2"/>
  <c r="AT705" i="2"/>
  <c r="AR601" i="2"/>
  <c r="AT601" i="2"/>
  <c r="AJ143" i="2"/>
  <c r="AK143" i="2"/>
  <c r="AH37" i="2"/>
  <c r="AK37" i="2"/>
  <c r="AS659" i="2"/>
  <c r="AT659" i="2"/>
  <c r="AJ480" i="2"/>
  <c r="AK480" i="2"/>
  <c r="AZ456" i="2"/>
  <c r="BC456" i="2"/>
  <c r="AI173" i="2"/>
  <c r="AK173" i="2"/>
  <c r="AQ701" i="2"/>
  <c r="AT701" i="2"/>
  <c r="BB665" i="2"/>
  <c r="BC665" i="2"/>
  <c r="AH482" i="2"/>
  <c r="AK482" i="2"/>
  <c r="AH458" i="2"/>
  <c r="AK458" i="2"/>
  <c r="AH274" i="2"/>
  <c r="AK274" i="2"/>
  <c r="AI230" i="2"/>
  <c r="AK230" i="2"/>
  <c r="AH139" i="2"/>
  <c r="AK139" i="2"/>
  <c r="AI642" i="2"/>
  <c r="AK642" i="2"/>
  <c r="AJ543" i="2"/>
  <c r="AK543" i="2"/>
  <c r="AQ531" i="2"/>
  <c r="AT531" i="2"/>
  <c r="AI395" i="2"/>
  <c r="AK395" i="2"/>
  <c r="AJ363" i="2"/>
  <c r="AK363" i="2"/>
  <c r="AR168" i="2"/>
  <c r="AT168" i="2"/>
  <c r="AJ81" i="2"/>
  <c r="AK81" i="2"/>
  <c r="AH46" i="2"/>
  <c r="AK46" i="2"/>
  <c r="AZ638" i="2"/>
  <c r="BC638" i="2"/>
  <c r="AI598" i="2"/>
  <c r="AK598" i="2"/>
  <c r="AH531" i="2"/>
  <c r="AK531" i="2"/>
  <c r="AH447" i="2"/>
  <c r="AK447" i="2"/>
  <c r="AS403" i="2"/>
  <c r="AT403" i="2"/>
  <c r="AR387" i="2"/>
  <c r="AT387" i="2"/>
  <c r="AJ299" i="2"/>
  <c r="AK299" i="2"/>
  <c r="AJ85" i="2"/>
  <c r="AK85" i="2"/>
  <c r="AH15" i="2"/>
  <c r="AK15" i="2"/>
  <c r="AI520" i="2"/>
  <c r="AK520" i="2"/>
  <c r="BA444" i="2"/>
  <c r="BC444" i="2"/>
  <c r="BB388" i="2"/>
  <c r="BC388" i="2"/>
  <c r="AI372" i="2"/>
  <c r="AK372" i="2"/>
  <c r="BB328" i="2"/>
  <c r="BC328" i="2"/>
  <c r="AZ260" i="2"/>
  <c r="BC260" i="2"/>
  <c r="AI248" i="2"/>
  <c r="AK248" i="2"/>
  <c r="AS224" i="2"/>
  <c r="AT224" i="2"/>
  <c r="AZ137" i="2"/>
  <c r="BC137" i="2"/>
  <c r="AR98" i="2"/>
  <c r="AT98" i="2"/>
  <c r="AZ71" i="2"/>
  <c r="BC71" i="2"/>
  <c r="AH55" i="2"/>
  <c r="AK55" i="2"/>
  <c r="AI665" i="2"/>
  <c r="AK665" i="2"/>
  <c r="BA482" i="2"/>
  <c r="BC482" i="2"/>
  <c r="AS358" i="2"/>
  <c r="AT358" i="2"/>
  <c r="AQ65" i="2"/>
  <c r="AT65" i="2"/>
  <c r="BB658" i="2"/>
  <c r="BC658" i="2"/>
  <c r="BB543" i="2"/>
  <c r="BC543" i="2"/>
  <c r="BB527" i="2"/>
  <c r="BC527" i="2"/>
  <c r="AQ507" i="2"/>
  <c r="AT507" i="2"/>
  <c r="AI419" i="2"/>
  <c r="AK419" i="2"/>
  <c r="BA395" i="2"/>
  <c r="BC395" i="2"/>
  <c r="AI355" i="2"/>
  <c r="AK355" i="2"/>
  <c r="AQ291" i="2"/>
  <c r="AT291" i="2"/>
  <c r="AS275" i="2"/>
  <c r="AT275" i="2"/>
  <c r="AZ247" i="2"/>
  <c r="BC247" i="2"/>
  <c r="AR227" i="2"/>
  <c r="AT227" i="2"/>
  <c r="BB109" i="2"/>
  <c r="BC109" i="2"/>
  <c r="BB30" i="2"/>
  <c r="BC30" i="2"/>
  <c r="AH566" i="2"/>
  <c r="AK566" i="2"/>
  <c r="AI518" i="2"/>
  <c r="AK518" i="2"/>
  <c r="AH234" i="2"/>
  <c r="AK234" i="2"/>
  <c r="AR541" i="2"/>
  <c r="AT541" i="2"/>
  <c r="AJ282" i="2"/>
  <c r="AK282" i="2"/>
  <c r="AS472" i="2"/>
  <c r="AT472" i="2"/>
  <c r="AJ161" i="2"/>
  <c r="AK161" i="2"/>
  <c r="AJ98" i="2"/>
  <c r="AK98" i="2"/>
  <c r="BA198" i="2"/>
  <c r="BC198" i="2"/>
  <c r="AR139" i="2"/>
  <c r="AT139" i="2"/>
  <c r="AQ686" i="2"/>
  <c r="AT686" i="2"/>
  <c r="AH491" i="2"/>
  <c r="AK491" i="2"/>
  <c r="AI195" i="2"/>
  <c r="AK195" i="2"/>
  <c r="N195" i="2" s="1"/>
  <c r="AR697" i="2"/>
  <c r="AT697" i="2"/>
  <c r="AS187" i="2"/>
  <c r="AT187" i="2"/>
  <c r="BB45" i="2"/>
  <c r="BC45" i="2"/>
  <c r="AI720" i="2"/>
  <c r="AK720" i="2"/>
  <c r="AS688" i="2"/>
  <c r="AT688" i="2"/>
  <c r="AJ545" i="2"/>
  <c r="AK545" i="2"/>
  <c r="AI497" i="2"/>
  <c r="AK497" i="2"/>
  <c r="AR123" i="2"/>
  <c r="AT123" i="2"/>
  <c r="AS60" i="2"/>
  <c r="AT60" i="2"/>
  <c r="BB36" i="2"/>
  <c r="BC36" i="2"/>
  <c r="AH20" i="2"/>
  <c r="AK20" i="2"/>
  <c r="AJ705" i="2"/>
  <c r="AK705" i="2"/>
  <c r="AI601" i="2"/>
  <c r="AK601" i="2"/>
  <c r="BA386" i="2"/>
  <c r="BC386" i="2"/>
  <c r="AR318" i="2"/>
  <c r="AT318" i="2"/>
  <c r="AS61" i="2"/>
  <c r="AT61" i="2"/>
  <c r="BA21" i="2"/>
  <c r="BC21" i="2"/>
  <c r="AH735" i="2"/>
  <c r="AK735" i="2"/>
  <c r="AJ623" i="2"/>
  <c r="AK623" i="2"/>
  <c r="AQ587" i="2"/>
  <c r="AT587" i="2"/>
  <c r="AR484" i="2"/>
  <c r="AT484" i="2"/>
  <c r="AH400" i="2"/>
  <c r="AK400" i="2"/>
  <c r="BB380" i="2"/>
  <c r="BC380" i="2"/>
  <c r="AQ372" i="2"/>
  <c r="AT372" i="2"/>
  <c r="AZ348" i="2"/>
  <c r="BC348" i="2"/>
  <c r="AR340" i="2"/>
  <c r="AT340" i="2"/>
  <c r="BB316" i="2"/>
  <c r="BC316" i="2"/>
  <c r="AS308" i="2"/>
  <c r="AT308" i="2"/>
  <c r="BB284" i="2"/>
  <c r="BC284" i="2"/>
  <c r="BB252" i="2"/>
  <c r="BC252" i="2"/>
  <c r="BB200" i="2"/>
  <c r="BC200" i="2"/>
  <c r="AZ130" i="2"/>
  <c r="BC130" i="2"/>
  <c r="AR122" i="2"/>
  <c r="AT122" i="2"/>
  <c r="AQ90" i="2"/>
  <c r="AT90" i="2"/>
  <c r="AJ12" i="2"/>
  <c r="AK12" i="2"/>
  <c r="AJ701" i="2"/>
  <c r="AK701" i="2"/>
  <c r="BB402" i="2"/>
  <c r="BC402" i="2"/>
  <c r="BA222" i="2"/>
  <c r="BC222" i="2"/>
  <c r="AR159" i="2"/>
  <c r="AT159" i="2"/>
  <c r="BA120" i="2"/>
  <c r="BC120" i="2"/>
  <c r="BB691" i="2"/>
  <c r="BC691" i="2"/>
  <c r="AZ622" i="2"/>
  <c r="BC622" i="2"/>
  <c r="AZ555" i="2"/>
  <c r="BC555" i="2"/>
  <c r="AQ535" i="2"/>
  <c r="AT535" i="2"/>
  <c r="AS471" i="2"/>
  <c r="AT471" i="2"/>
  <c r="AQ451" i="2"/>
  <c r="AT451" i="2"/>
  <c r="AH431" i="2"/>
  <c r="AK431" i="2"/>
  <c r="BB407" i="2"/>
  <c r="BC407" i="2"/>
  <c r="BB359" i="2"/>
  <c r="BC359" i="2"/>
  <c r="BA339" i="2"/>
  <c r="BC339" i="2"/>
  <c r="AI315" i="2"/>
  <c r="AK315" i="2"/>
  <c r="AZ243" i="2"/>
  <c r="BC243" i="2"/>
  <c r="AQ223" i="2"/>
  <c r="AT223" i="2"/>
  <c r="BA125" i="2"/>
  <c r="BC125" i="2"/>
  <c r="AS89" i="2"/>
  <c r="AT89" i="2"/>
  <c r="BB42" i="2"/>
  <c r="BC42" i="2"/>
  <c r="AQ22" i="2"/>
  <c r="AT22" i="2"/>
  <c r="BB468" i="2"/>
  <c r="BC468" i="2"/>
  <c r="AR404" i="2"/>
  <c r="AT404" i="2"/>
  <c r="AS384" i="2"/>
  <c r="AT384" i="2"/>
  <c r="AZ356" i="2"/>
  <c r="BC356" i="2"/>
  <c r="AH340" i="2"/>
  <c r="AK340" i="2"/>
  <c r="AQ316" i="2"/>
  <c r="AT316" i="2"/>
  <c r="AS252" i="2"/>
  <c r="AT252" i="2"/>
  <c r="AR94" i="2"/>
  <c r="AT94" i="2"/>
  <c r="AQ31" i="2"/>
  <c r="AT31" i="2"/>
  <c r="BA370" i="2"/>
  <c r="BC370" i="2"/>
  <c r="AS699" i="2"/>
  <c r="AT699" i="2"/>
  <c r="AS698" i="2"/>
  <c r="AT698" i="2"/>
  <c r="BB610" i="2"/>
  <c r="BC610" i="2"/>
  <c r="AS571" i="2"/>
  <c r="AT571" i="2"/>
  <c r="AQ523" i="2"/>
  <c r="AT523" i="2"/>
  <c r="BB459" i="2"/>
  <c r="BC459" i="2"/>
  <c r="AJ335" i="2"/>
  <c r="AK335" i="2"/>
  <c r="BA231" i="2"/>
  <c r="BC231" i="2"/>
  <c r="AQ211" i="2"/>
  <c r="AT211" i="2"/>
  <c r="BB148" i="2"/>
  <c r="BC148" i="2"/>
  <c r="BA62" i="2"/>
  <c r="BC62" i="2"/>
  <c r="AQ26" i="2"/>
  <c r="AT26" i="2"/>
  <c r="AS629" i="2"/>
  <c r="AT629" i="2"/>
  <c r="AH462" i="2"/>
  <c r="AK462" i="2"/>
  <c r="AJ270" i="2"/>
  <c r="AK270" i="2"/>
  <c r="AI680" i="2"/>
  <c r="AK680" i="2"/>
  <c r="AZ521" i="2"/>
  <c r="BC521" i="2"/>
  <c r="AI273" i="2"/>
  <c r="AK273" i="2"/>
  <c r="AJ229" i="2"/>
  <c r="AK229" i="2"/>
  <c r="AJ197" i="2"/>
  <c r="AK197" i="2"/>
  <c r="AH36" i="2"/>
  <c r="AK36" i="2"/>
  <c r="AQ693" i="2"/>
  <c r="AT693" i="2"/>
  <c r="AQ645" i="2"/>
  <c r="AT645" i="2"/>
  <c r="AJ454" i="2"/>
  <c r="AK454" i="2"/>
  <c r="AJ179" i="2"/>
  <c r="AK179" i="2"/>
  <c r="AH719" i="2"/>
  <c r="AK719" i="2"/>
  <c r="AJ492" i="2"/>
  <c r="AK492" i="2"/>
  <c r="AI384" i="2"/>
  <c r="AK384" i="2"/>
  <c r="AJ252" i="2"/>
  <c r="AK252" i="2"/>
  <c r="AJ534" i="2"/>
  <c r="AK534" i="2"/>
  <c r="AJ358" i="2"/>
  <c r="AK358" i="2"/>
  <c r="BB731" i="2"/>
  <c r="BC731" i="2"/>
  <c r="AJ638" i="2"/>
  <c r="AK638" i="2"/>
  <c r="AZ614" i="2"/>
  <c r="BC614" i="2"/>
  <c r="AJ93" i="2"/>
  <c r="AK93" i="2"/>
  <c r="AQ709" i="2"/>
  <c r="AT709" i="2"/>
  <c r="AR621" i="2"/>
  <c r="AT621" i="2"/>
  <c r="AI554" i="2"/>
  <c r="AK554" i="2"/>
  <c r="AJ450" i="2"/>
  <c r="AK450" i="2"/>
  <c r="AH398" i="2"/>
  <c r="AK398" i="2"/>
  <c r="AI314" i="2"/>
  <c r="AK314" i="2"/>
  <c r="AQ728" i="2"/>
  <c r="AT728" i="2"/>
  <c r="AS537" i="2"/>
  <c r="AT537" i="2"/>
  <c r="AS469" i="2"/>
  <c r="AT469" i="2"/>
  <c r="AH461" i="2"/>
  <c r="AK461" i="2"/>
  <c r="AS441" i="2"/>
  <c r="AT441" i="2"/>
  <c r="AI433" i="2"/>
  <c r="AK433" i="2"/>
  <c r="AR409" i="2"/>
  <c r="AT409" i="2"/>
  <c r="AI401" i="2"/>
  <c r="AK401" i="2"/>
  <c r="AR377" i="2"/>
  <c r="AT377" i="2"/>
  <c r="AI369" i="2"/>
  <c r="AK369" i="2"/>
  <c r="AQ349" i="2"/>
  <c r="AT349" i="2"/>
  <c r="AQ329" i="2"/>
  <c r="AT329" i="2"/>
  <c r="AJ321" i="2"/>
  <c r="AK321" i="2"/>
  <c r="AI265" i="2"/>
  <c r="AK265" i="2"/>
  <c r="AJ201" i="2"/>
  <c r="AK201" i="2"/>
  <c r="AH190" i="2"/>
  <c r="AK190" i="2"/>
  <c r="AJ158" i="2"/>
  <c r="AK158" i="2"/>
  <c r="AQ131" i="2"/>
  <c r="AT131" i="2"/>
  <c r="AR741" i="2"/>
  <c r="AT741" i="2"/>
  <c r="AQ633" i="2"/>
  <c r="AT633" i="2"/>
  <c r="AI562" i="2"/>
  <c r="AK562" i="2"/>
  <c r="AJ502" i="2"/>
  <c r="AK502" i="2"/>
  <c r="AI442" i="2"/>
  <c r="AK442" i="2"/>
  <c r="AH318" i="2"/>
  <c r="AK318" i="2"/>
  <c r="AJ61" i="2"/>
  <c r="AK61" i="2"/>
  <c r="AH627" i="2"/>
  <c r="AK627" i="2"/>
  <c r="AR721" i="2"/>
  <c r="AT721" i="2"/>
  <c r="BA314" i="2"/>
  <c r="BC314" i="2"/>
  <c r="AZ258" i="2"/>
  <c r="BC258" i="2"/>
  <c r="AS218" i="2"/>
  <c r="AT218" i="2"/>
  <c r="AZ187" i="2"/>
  <c r="BC187" i="2"/>
  <c r="AR124" i="2"/>
  <c r="AT124" i="2"/>
  <c r="AJ704" i="2"/>
  <c r="AK704" i="2"/>
  <c r="AH660" i="2"/>
  <c r="AK660" i="2"/>
  <c r="BB648" i="2"/>
  <c r="BC648" i="2"/>
  <c r="AH640" i="2"/>
  <c r="AK640" i="2"/>
  <c r="AH616" i="2"/>
  <c r="AK616" i="2"/>
  <c r="BA525" i="2"/>
  <c r="BC525" i="2"/>
  <c r="BA397" i="2"/>
  <c r="BC397" i="2"/>
  <c r="AQ277" i="2"/>
  <c r="AT277" i="2"/>
  <c r="AS245" i="2"/>
  <c r="AT245" i="2"/>
  <c r="AS178" i="2"/>
  <c r="AT178" i="2"/>
  <c r="AQ146" i="2"/>
  <c r="AT146" i="2"/>
  <c r="BB99" i="2"/>
  <c r="BC99" i="2"/>
  <c r="P99" i="2" s="1"/>
  <c r="AH83" i="2"/>
  <c r="AK83" i="2"/>
  <c r="AS56" i="2"/>
  <c r="AT56" i="2"/>
  <c r="AH48" i="2"/>
  <c r="AK48" i="2"/>
  <c r="AQ13" i="2"/>
  <c r="AT13" i="2"/>
  <c r="BB669" i="2"/>
  <c r="BC669" i="2"/>
  <c r="BA562" i="2"/>
  <c r="BC562" i="2"/>
  <c r="AZ442" i="2"/>
  <c r="BC442" i="2"/>
  <c r="BB318" i="2"/>
  <c r="BC318" i="2"/>
  <c r="AS210" i="2"/>
  <c r="AT210" i="2"/>
  <c r="BA167" i="2"/>
  <c r="BC167" i="2"/>
  <c r="AS104" i="2"/>
  <c r="AT104" i="2"/>
  <c r="AR735" i="2"/>
  <c r="AT735" i="2"/>
  <c r="AH635" i="2"/>
  <c r="AK635" i="2"/>
  <c r="AR623" i="2"/>
  <c r="AT623" i="2"/>
  <c r="AQ603" i="2"/>
  <c r="AT603" i="2"/>
  <c r="BA572" i="2"/>
  <c r="BC572" i="2"/>
  <c r="AI532" i="2"/>
  <c r="AK532" i="2"/>
  <c r="AQ448" i="2"/>
  <c r="AT448" i="2"/>
  <c r="AS416" i="2"/>
  <c r="AT416" i="2"/>
  <c r="AZ400" i="2"/>
  <c r="BC400" i="2"/>
  <c r="AQ368" i="2"/>
  <c r="AT368" i="2"/>
  <c r="AZ344" i="2"/>
  <c r="BC344" i="2"/>
  <c r="AI336" i="2"/>
  <c r="AK336" i="2"/>
  <c r="AH328" i="2"/>
  <c r="AK328" i="2"/>
  <c r="BA312" i="2"/>
  <c r="BC312" i="2"/>
  <c r="AQ304" i="2"/>
  <c r="AT304" i="2"/>
  <c r="AH296" i="2"/>
  <c r="AK296" i="2"/>
  <c r="AQ272" i="2"/>
  <c r="AT272" i="2"/>
  <c r="AR240" i="2"/>
  <c r="AT240" i="2"/>
  <c r="BB216" i="2"/>
  <c r="BC216" i="2"/>
  <c r="BA122" i="2"/>
  <c r="BC122" i="2"/>
  <c r="AI71" i="2"/>
  <c r="AK71" i="2"/>
  <c r="AZ55" i="2"/>
  <c r="BC55" i="2"/>
  <c r="AS47" i="2"/>
  <c r="AT47" i="2"/>
  <c r="BA570" i="2"/>
  <c r="BC570" i="2"/>
  <c r="AZ298" i="2"/>
  <c r="BC298" i="2"/>
  <c r="AZ739" i="2"/>
  <c r="BC739" i="2"/>
  <c r="AS675" i="2"/>
  <c r="AT675" i="2"/>
  <c r="AI730" i="2"/>
  <c r="AK730" i="2"/>
  <c r="AZ694" i="2"/>
  <c r="BC694" i="2"/>
  <c r="AJ686" i="2"/>
  <c r="AK686" i="2"/>
  <c r="AS662" i="2"/>
  <c r="AT662" i="2"/>
  <c r="BB586" i="2"/>
  <c r="BC586" i="2"/>
  <c r="AR563" i="2"/>
  <c r="AT563" i="2"/>
  <c r="AQ499" i="2"/>
  <c r="AT499" i="2"/>
  <c r="BB487" i="2"/>
  <c r="BC487" i="2"/>
  <c r="AR447" i="2"/>
  <c r="AT447" i="2"/>
  <c r="AZ287" i="2"/>
  <c r="BC287" i="2"/>
  <c r="AZ255" i="2"/>
  <c r="BC255" i="2"/>
  <c r="BB156" i="2"/>
  <c r="BC156" i="2"/>
  <c r="AR618" i="2"/>
  <c r="AT618" i="2"/>
  <c r="BA571" i="2"/>
  <c r="BC571" i="2"/>
  <c r="AQ551" i="2"/>
  <c r="AT551" i="2"/>
  <c r="AZ507" i="2"/>
  <c r="BC507" i="2"/>
  <c r="AR487" i="2"/>
  <c r="AT487" i="2"/>
  <c r="AI367" i="2"/>
  <c r="AK367" i="2"/>
  <c r="AR335" i="2"/>
  <c r="AT335" i="2"/>
  <c r="BA275" i="2"/>
  <c r="BC275" i="2"/>
  <c r="BA259" i="2"/>
  <c r="BC259" i="2"/>
  <c r="BB195" i="2"/>
  <c r="BC195" i="2"/>
  <c r="AJ136" i="2"/>
  <c r="AK136" i="2"/>
  <c r="AS38" i="2"/>
  <c r="AT38" i="2"/>
  <c r="AH344" i="2"/>
  <c r="AK344" i="2"/>
  <c r="AI157" i="2"/>
  <c r="AK157" i="2"/>
  <c r="AH16" i="2"/>
  <c r="AK16" i="2"/>
  <c r="AQ625" i="2"/>
  <c r="AT625" i="2"/>
  <c r="AH159" i="2"/>
  <c r="AK159" i="2"/>
  <c r="AH471" i="2"/>
  <c r="AK471" i="2"/>
  <c r="AZ685" i="2"/>
  <c r="BC685" i="2"/>
  <c r="AZ641" i="2"/>
  <c r="BC641" i="2"/>
  <c r="AR278" i="2"/>
  <c r="AT278" i="2"/>
  <c r="BA175" i="2"/>
  <c r="BC175" i="2"/>
  <c r="AH100" i="2"/>
  <c r="AK100" i="2"/>
  <c r="BA616" i="2"/>
  <c r="BC616" i="2"/>
  <c r="AJ557" i="2"/>
  <c r="AK557" i="2"/>
  <c r="AI533" i="2"/>
  <c r="AK533" i="2"/>
  <c r="AI509" i="2"/>
  <c r="AK509" i="2"/>
  <c r="AH489" i="2"/>
  <c r="AK489" i="2"/>
  <c r="AI405" i="2"/>
  <c r="AK405" i="2"/>
  <c r="AS269" i="2"/>
  <c r="AT269" i="2"/>
  <c r="BA249" i="2"/>
  <c r="BC249" i="2"/>
  <c r="AR201" i="2"/>
  <c r="AT201" i="2"/>
  <c r="BA107" i="2"/>
  <c r="BC107" i="2"/>
  <c r="AQ79" i="2"/>
  <c r="AT79" i="2"/>
  <c r="BA550" i="2"/>
  <c r="BC550" i="2"/>
  <c r="BA490" i="2"/>
  <c r="BC490" i="2"/>
  <c r="BA426" i="2"/>
  <c r="BC426" i="2"/>
  <c r="AS92" i="2"/>
  <c r="AT92" i="2"/>
  <c r="AS687" i="2"/>
  <c r="AT687" i="2"/>
  <c r="AZ603" i="2"/>
  <c r="BC603" i="2"/>
  <c r="AQ560" i="2"/>
  <c r="AT560" i="2"/>
  <c r="AR292" i="2"/>
  <c r="AT292" i="2"/>
  <c r="BB208" i="2"/>
  <c r="BC208" i="2"/>
  <c r="AR137" i="2"/>
  <c r="AT137" i="2"/>
  <c r="AZ114" i="2"/>
  <c r="BC114" i="2"/>
  <c r="AQ546" i="2"/>
  <c r="AT546" i="2"/>
  <c r="BB422" i="2"/>
  <c r="BC422" i="2"/>
  <c r="AI699" i="2"/>
  <c r="AK699" i="2"/>
  <c r="AH746" i="2"/>
  <c r="AK746" i="2"/>
  <c r="BA706" i="2"/>
  <c r="BC706" i="2"/>
  <c r="AQ642" i="2"/>
  <c r="AT642" i="2"/>
  <c r="AR575" i="2"/>
  <c r="AT575" i="2"/>
  <c r="AZ547" i="2"/>
  <c r="BC547" i="2"/>
  <c r="BB531" i="2"/>
  <c r="BC531" i="2"/>
  <c r="AR511" i="2"/>
  <c r="AT511" i="2"/>
  <c r="BA463" i="2"/>
  <c r="BC463" i="2"/>
  <c r="AZ383" i="2"/>
  <c r="BC383" i="2"/>
  <c r="AR363" i="2"/>
  <c r="AT363" i="2"/>
  <c r="AI339" i="2"/>
  <c r="AK339" i="2"/>
  <c r="AS109" i="2"/>
  <c r="AT109" i="2"/>
  <c r="BA15" i="2"/>
  <c r="BC15" i="2"/>
  <c r="AI733" i="2"/>
  <c r="AK733" i="2"/>
  <c r="BA566" i="2"/>
  <c r="BC566" i="2"/>
  <c r="AJ302" i="2"/>
  <c r="AK302" i="2"/>
  <c r="AI250" i="2"/>
  <c r="AK250" i="2"/>
  <c r="AR664" i="2"/>
  <c r="AT664" i="2"/>
  <c r="AI620" i="2"/>
  <c r="AK620" i="2"/>
  <c r="AR549" i="2"/>
  <c r="AT549" i="2"/>
  <c r="AS529" i="2"/>
  <c r="AT529" i="2"/>
  <c r="AS501" i="2"/>
  <c r="AT501" i="2"/>
  <c r="AJ453" i="2"/>
  <c r="AK453" i="2"/>
  <c r="AH425" i="2"/>
  <c r="AK425" i="2"/>
  <c r="AQ317" i="2"/>
  <c r="AT317" i="2"/>
  <c r="AS221" i="2"/>
  <c r="AT221" i="2"/>
  <c r="AJ146" i="2"/>
  <c r="AK146" i="2"/>
  <c r="AS99" i="2"/>
  <c r="AT99" i="2"/>
  <c r="AI24" i="2"/>
  <c r="AK24" i="2"/>
  <c r="AR613" i="2"/>
  <c r="AT613" i="2"/>
  <c r="AJ490" i="2"/>
  <c r="AK490" i="2"/>
  <c r="AI306" i="2"/>
  <c r="AK306" i="2"/>
  <c r="AJ49" i="2"/>
  <c r="AK49" i="2"/>
  <c r="AI508" i="2"/>
  <c r="AK508" i="2"/>
  <c r="AH420" i="2"/>
  <c r="AK420" i="2"/>
  <c r="AS86" i="2"/>
  <c r="AT86" i="2"/>
  <c r="AQ713" i="2"/>
  <c r="AT713" i="2"/>
  <c r="AQ617" i="2"/>
  <c r="AT617" i="2"/>
  <c r="AH338" i="2"/>
  <c r="AK338" i="2"/>
  <c r="AH238" i="2"/>
  <c r="AK238" i="2"/>
  <c r="AJ614" i="2"/>
  <c r="AK614" i="2"/>
  <c r="AQ371" i="2"/>
  <c r="AT371" i="2"/>
  <c r="AQ239" i="2"/>
  <c r="AT239" i="2"/>
  <c r="AH117" i="2"/>
  <c r="AK117" i="2"/>
  <c r="AI101" i="2"/>
  <c r="AK101" i="2"/>
  <c r="AJ244" i="2"/>
  <c r="AK244" i="2"/>
  <c r="AS200" i="2"/>
  <c r="AT200" i="2"/>
  <c r="AH38" i="2"/>
  <c r="AK38" i="2"/>
  <c r="AS334" i="2"/>
  <c r="AT334" i="2"/>
  <c r="AS112" i="2"/>
  <c r="AT112" i="2"/>
  <c r="AR704" i="2"/>
  <c r="AT704" i="2"/>
  <c r="AH373" i="2"/>
  <c r="AK373" i="2"/>
  <c r="AH103" i="2"/>
  <c r="AK103" i="2"/>
  <c r="AR294" i="2"/>
  <c r="AT294" i="2"/>
  <c r="AJ679" i="2"/>
  <c r="AK679" i="2"/>
  <c r="AJ647" i="2"/>
  <c r="AK647" i="2"/>
  <c r="AJ631" i="2"/>
  <c r="AK631" i="2"/>
  <c r="BA448" i="2"/>
  <c r="BC448" i="2"/>
  <c r="AQ165" i="2"/>
  <c r="AT165" i="2"/>
  <c r="AZ110" i="2"/>
  <c r="BC110" i="2"/>
  <c r="AQ71" i="2"/>
  <c r="AT71" i="2"/>
  <c r="AQ410" i="2"/>
  <c r="AT410" i="2"/>
  <c r="AS730" i="2"/>
  <c r="AT730" i="2"/>
  <c r="AR379" i="2"/>
  <c r="AT379" i="2"/>
  <c r="BA315" i="2"/>
  <c r="BC315" i="2"/>
  <c r="AR279" i="2"/>
  <c r="AT279" i="2"/>
  <c r="AR164" i="2"/>
  <c r="AT164" i="2"/>
  <c r="AR113" i="2"/>
  <c r="AT113" i="2"/>
  <c r="AR46" i="2"/>
  <c r="AT46" i="2"/>
  <c r="AH649" i="2"/>
  <c r="AK649" i="2"/>
  <c r="BA418" i="2"/>
  <c r="BC418" i="2"/>
  <c r="AI624" i="2"/>
  <c r="AK624" i="2"/>
  <c r="AJ549" i="2"/>
  <c r="AK549" i="2"/>
  <c r="AI529" i="2"/>
  <c r="AK529" i="2"/>
  <c r="BA174" i="2"/>
  <c r="BC174" i="2"/>
  <c r="BB83" i="2"/>
  <c r="BC83" i="2"/>
  <c r="AI64" i="2"/>
  <c r="AK64" i="2"/>
  <c r="AZ48" i="2"/>
  <c r="BC48" i="2"/>
  <c r="AS40" i="2"/>
  <c r="AT40" i="2"/>
  <c r="AZ13" i="2"/>
  <c r="BC13" i="2"/>
  <c r="AZ693" i="2"/>
  <c r="BC693" i="2"/>
  <c r="AR282" i="2"/>
  <c r="AT282" i="2"/>
  <c r="AS128" i="2"/>
  <c r="AT128" i="2"/>
  <c r="AZ92" i="2"/>
  <c r="BC92" i="2"/>
  <c r="BA635" i="2"/>
  <c r="BC635" i="2"/>
  <c r="AH607" i="2"/>
  <c r="AK607" i="2"/>
  <c r="AQ591" i="2"/>
  <c r="AT591" i="2"/>
  <c r="AH7" i="2"/>
  <c r="AK7" i="2"/>
  <c r="AS685" i="2"/>
  <c r="AT685" i="2"/>
  <c r="BB649" i="2"/>
  <c r="BC649" i="2"/>
  <c r="AQ593" i="2"/>
  <c r="AT593" i="2"/>
  <c r="AI474" i="2"/>
  <c r="AK474" i="2"/>
  <c r="BB438" i="2"/>
  <c r="BC438" i="2"/>
  <c r="AH418" i="2"/>
  <c r="AK418" i="2"/>
  <c r="AJ278" i="2"/>
  <c r="AK278" i="2"/>
  <c r="AJ10" i="2"/>
  <c r="AK10" i="2"/>
  <c r="AR497" i="2"/>
  <c r="AT497" i="2"/>
  <c r="AS449" i="2"/>
  <c r="AT449" i="2"/>
  <c r="AI417" i="2"/>
  <c r="AK417" i="2"/>
  <c r="AS393" i="2"/>
  <c r="AT393" i="2"/>
  <c r="AI385" i="2"/>
  <c r="AK385" i="2"/>
  <c r="AI337" i="2"/>
  <c r="AK337" i="2"/>
  <c r="AR313" i="2"/>
  <c r="AT313" i="2"/>
  <c r="AJ305" i="2"/>
  <c r="AK305" i="2"/>
  <c r="AS249" i="2"/>
  <c r="AT249" i="2"/>
  <c r="BB225" i="2"/>
  <c r="BC225" i="2"/>
  <c r="AH174" i="2"/>
  <c r="AK174" i="2"/>
  <c r="AH142" i="2"/>
  <c r="AK142" i="2"/>
  <c r="AR115" i="2"/>
  <c r="AT115" i="2"/>
  <c r="AI44" i="2"/>
  <c r="AK44" i="2"/>
  <c r="AS717" i="2"/>
  <c r="AT717" i="2"/>
  <c r="AQ657" i="2"/>
  <c r="AT657" i="2"/>
  <c r="AJ478" i="2"/>
  <c r="AK478" i="2"/>
  <c r="AJ194" i="2"/>
  <c r="AK194" i="2"/>
  <c r="AS155" i="2"/>
  <c r="AT155" i="2"/>
  <c r="AJ651" i="2"/>
  <c r="AK651" i="2"/>
  <c r="AJ560" i="2"/>
  <c r="AK560" i="2"/>
  <c r="AH388" i="2"/>
  <c r="AK388" i="2"/>
  <c r="AJ324" i="2"/>
  <c r="AK324" i="2"/>
  <c r="AJ260" i="2"/>
  <c r="AK260" i="2"/>
  <c r="AI228" i="2"/>
  <c r="AK228" i="2"/>
  <c r="AI169" i="2"/>
  <c r="AK169" i="2"/>
  <c r="AI145" i="2"/>
  <c r="AK145" i="2"/>
  <c r="BB713" i="2"/>
  <c r="BC713" i="2"/>
  <c r="AS653" i="2"/>
  <c r="AT653" i="2"/>
  <c r="AQ558" i="2"/>
  <c r="AT558" i="2"/>
  <c r="AH470" i="2"/>
  <c r="AK470" i="2"/>
  <c r="AI410" i="2"/>
  <c r="AK410" i="2"/>
  <c r="AH322" i="2"/>
  <c r="AK322" i="2"/>
  <c r="AQ147" i="2"/>
  <c r="AT147" i="2"/>
  <c r="AI667" i="2"/>
  <c r="AK667" i="2"/>
  <c r="BB742" i="2"/>
  <c r="BC742" i="2"/>
  <c r="AZ710" i="2"/>
  <c r="BC710" i="2"/>
  <c r="AJ658" i="2"/>
  <c r="AK658" i="2"/>
  <c r="AJ626" i="2"/>
  <c r="AK626" i="2"/>
  <c r="AS515" i="2"/>
  <c r="AT515" i="2"/>
  <c r="AJ129" i="2"/>
  <c r="AK129" i="2"/>
  <c r="AI97" i="2"/>
  <c r="AK97" i="2"/>
  <c r="AI630" i="2"/>
  <c r="AK630" i="2"/>
  <c r="AQ435" i="2"/>
  <c r="AT435" i="2"/>
  <c r="AJ415" i="2"/>
  <c r="AK415" i="2"/>
  <c r="AQ355" i="2"/>
  <c r="AT355" i="2"/>
  <c r="AR188" i="2"/>
  <c r="AT188" i="2"/>
  <c r="AI121" i="2"/>
  <c r="AK121" i="2"/>
  <c r="AI50" i="2"/>
  <c r="AK50" i="2"/>
  <c r="AR492" i="2"/>
  <c r="AT492" i="2"/>
  <c r="AJ456" i="2"/>
  <c r="AK456" i="2"/>
  <c r="AS380" i="2"/>
  <c r="AT380" i="2"/>
  <c r="AR320" i="2"/>
  <c r="AT320" i="2"/>
  <c r="AQ256" i="2"/>
  <c r="AT256" i="2"/>
  <c r="AZ228" i="2"/>
  <c r="BC228" i="2"/>
  <c r="AR196" i="2"/>
  <c r="AT196" i="2"/>
  <c r="BB35" i="2"/>
  <c r="BC35" i="2"/>
  <c r="AR446" i="2"/>
  <c r="AT446" i="2"/>
  <c r="AZ322" i="2"/>
  <c r="BC322" i="2"/>
  <c r="AH96" i="2"/>
  <c r="AK96" i="2"/>
  <c r="BB667" i="2"/>
  <c r="BC667" i="2"/>
  <c r="AH650" i="2"/>
  <c r="AK650" i="2"/>
  <c r="AZ626" i="2"/>
  <c r="BC626" i="2"/>
  <c r="AS606" i="2"/>
  <c r="AT606" i="2"/>
  <c r="BA575" i="2"/>
  <c r="BC575" i="2"/>
  <c r="BB327" i="2"/>
  <c r="BC327" i="2"/>
  <c r="AS673" i="2"/>
  <c r="AT673" i="2"/>
  <c r="AH366" i="2"/>
  <c r="AK366" i="2"/>
  <c r="AQ517" i="2"/>
  <c r="AT517" i="2"/>
  <c r="AQ481" i="2"/>
  <c r="AT481" i="2"/>
  <c r="AJ377" i="2"/>
  <c r="AK377" i="2"/>
  <c r="AQ305" i="2"/>
  <c r="AT305" i="2"/>
  <c r="AI466" i="2"/>
  <c r="AK466" i="2"/>
  <c r="BA743" i="2"/>
  <c r="BC743" i="2"/>
  <c r="AI196" i="2"/>
  <c r="AK196" i="2"/>
  <c r="AI375" i="2"/>
  <c r="AK375" i="2"/>
  <c r="AH227" i="2"/>
  <c r="AK227" i="2"/>
  <c r="AH74" i="2"/>
  <c r="AK74" i="2"/>
  <c r="AS745" i="2"/>
  <c r="AT745" i="2"/>
  <c r="AR649" i="2"/>
  <c r="AT649" i="2"/>
  <c r="AJ498" i="2"/>
  <c r="AK498" i="2"/>
  <c r="BB270" i="2"/>
  <c r="BC270" i="2"/>
  <c r="AQ226" i="2"/>
  <c r="AT226" i="2"/>
  <c r="AZ202" i="2"/>
  <c r="BC202" i="2"/>
  <c r="AJ175" i="2"/>
  <c r="AK175" i="2"/>
  <c r="AR132" i="2"/>
  <c r="AT132" i="2"/>
  <c r="AS692" i="2"/>
  <c r="AT692" i="2"/>
  <c r="BB608" i="2"/>
  <c r="BC608" i="2"/>
  <c r="AJ592" i="2"/>
  <c r="AK592" i="2"/>
  <c r="AJ493" i="2"/>
  <c r="AK493" i="2"/>
  <c r="AZ377" i="2"/>
  <c r="BC377" i="2"/>
  <c r="BA349" i="2"/>
  <c r="BC349" i="2"/>
  <c r="AH341" i="2"/>
  <c r="AK341" i="2"/>
  <c r="AJ309" i="2"/>
  <c r="AK309" i="2"/>
  <c r="AH277" i="2"/>
  <c r="AK277" i="2"/>
  <c r="AZ197" i="2"/>
  <c r="BC197" i="2"/>
  <c r="BA72" i="2"/>
  <c r="BC72" i="2"/>
  <c r="AS32" i="2"/>
  <c r="AT32" i="2"/>
  <c r="BB741" i="2"/>
  <c r="BC741" i="2"/>
  <c r="AR116" i="2"/>
  <c r="AT116" i="2"/>
  <c r="BB73" i="2"/>
  <c r="BC73" i="2"/>
  <c r="AR627" i="2"/>
  <c r="AT627" i="2"/>
  <c r="BA611" i="2"/>
  <c r="BC611" i="2"/>
  <c r="AQ583" i="2"/>
  <c r="AT583" i="2"/>
  <c r="AZ524" i="2"/>
  <c r="BC524" i="2"/>
  <c r="BA436" i="2"/>
  <c r="BC436" i="2"/>
  <c r="BA384" i="2"/>
  <c r="BC384" i="2"/>
  <c r="AH368" i="2"/>
  <c r="AK368" i="2"/>
  <c r="BA352" i="2"/>
  <c r="BC352" i="2"/>
  <c r="AR344" i="2"/>
  <c r="AT344" i="2"/>
  <c r="AJ304" i="2"/>
  <c r="AK304" i="2"/>
  <c r="BB288" i="2"/>
  <c r="BC288" i="2"/>
  <c r="BB196" i="2"/>
  <c r="BC196" i="2"/>
  <c r="AQ185" i="2"/>
  <c r="AT185" i="2"/>
  <c r="BA59" i="2"/>
  <c r="BC59" i="2"/>
  <c r="AQ51" i="2"/>
  <c r="AT51" i="2"/>
  <c r="AZ254" i="2"/>
  <c r="BC254" i="2"/>
  <c r="AS108" i="2"/>
  <c r="AT108" i="2"/>
  <c r="AJ84" i="2"/>
  <c r="AK84" i="2"/>
  <c r="BB14" i="2"/>
  <c r="BC14" i="2"/>
  <c r="AH731" i="2"/>
  <c r="AK731" i="2"/>
  <c r="AZ718" i="2"/>
  <c r="BC718" i="2"/>
  <c r="P718" i="2" s="1"/>
  <c r="AS674" i="2"/>
  <c r="AT674" i="2"/>
  <c r="BA654" i="2"/>
  <c r="BC654" i="2"/>
  <c r="AQ634" i="2"/>
  <c r="AT634" i="2"/>
  <c r="AR567" i="2"/>
  <c r="AT567" i="2"/>
  <c r="AS503" i="2"/>
  <c r="AT503" i="2"/>
  <c r="AZ323" i="2"/>
  <c r="BC323" i="2"/>
  <c r="AR303" i="2"/>
  <c r="AT303" i="2"/>
  <c r="BB211" i="2"/>
  <c r="BC211" i="2"/>
  <c r="AZ160" i="2"/>
  <c r="BC160" i="2"/>
  <c r="AS140" i="2"/>
  <c r="AT140" i="2"/>
  <c r="AR54" i="2"/>
  <c r="AT54" i="2"/>
  <c r="BB7" i="2"/>
  <c r="BC7" i="2"/>
  <c r="BA532" i="2"/>
  <c r="BC532" i="2"/>
  <c r="AI488" i="2"/>
  <c r="AK488" i="2"/>
  <c r="AR440" i="2"/>
  <c r="AT440" i="2"/>
  <c r="BA412" i="2"/>
  <c r="BC412" i="2"/>
  <c r="AR348" i="2"/>
  <c r="AT348" i="2"/>
  <c r="AH308" i="2"/>
  <c r="AK308" i="2"/>
  <c r="AZ264" i="2"/>
  <c r="BC264" i="2"/>
  <c r="BB169" i="2"/>
  <c r="BC169" i="2"/>
  <c r="P169" i="2" s="1"/>
  <c r="AQ130" i="2"/>
  <c r="AT130" i="2"/>
  <c r="AZ102" i="2"/>
  <c r="BC102" i="2"/>
  <c r="AQ59" i="2"/>
  <c r="AT59" i="2"/>
  <c r="AH713" i="2"/>
  <c r="AK713" i="2"/>
  <c r="AZ274" i="2"/>
  <c r="BC274" i="2"/>
  <c r="AS171" i="2"/>
  <c r="AT171" i="2"/>
  <c r="AH108" i="2"/>
  <c r="AK108" i="2"/>
  <c r="BA715" i="2"/>
  <c r="BC715" i="2"/>
  <c r="AJ742" i="2"/>
  <c r="AK742" i="2"/>
  <c r="BA642" i="2"/>
  <c r="BC642" i="2"/>
  <c r="AI586" i="2"/>
  <c r="AK586" i="2"/>
  <c r="AQ539" i="2"/>
  <c r="AT539" i="2"/>
  <c r="AR475" i="2"/>
  <c r="AT475" i="2"/>
  <c r="AH371" i="2"/>
  <c r="AK371" i="2"/>
  <c r="AZ343" i="2"/>
  <c r="BC343" i="2"/>
  <c r="AI303" i="2"/>
  <c r="AK303" i="2"/>
  <c r="AR243" i="2"/>
  <c r="AT243" i="2"/>
  <c r="BA199" i="2"/>
  <c r="BC199" i="2"/>
  <c r="AQ160" i="2"/>
  <c r="AT160" i="2"/>
  <c r="AS74" i="2"/>
  <c r="AT74" i="2"/>
  <c r="AH151" i="2"/>
  <c r="AK151" i="2"/>
  <c r="AQ485" i="2"/>
  <c r="AT485" i="2"/>
  <c r="AJ409" i="2"/>
  <c r="AK409" i="2"/>
  <c r="AI325" i="2"/>
  <c r="AK325" i="2"/>
  <c r="N325" i="2" s="1"/>
  <c r="AH301" i="2"/>
  <c r="AK301" i="2"/>
  <c r="AI162" i="2"/>
  <c r="AK162" i="2"/>
  <c r="AQ595" i="2"/>
  <c r="AT595" i="2"/>
  <c r="AI460" i="2"/>
  <c r="AK460" i="2"/>
  <c r="AH440" i="2"/>
  <c r="AK440" i="2"/>
  <c r="AJ130" i="2"/>
  <c r="AK130" i="2"/>
  <c r="AS689" i="2"/>
  <c r="AT689" i="2"/>
  <c r="AH446" i="2"/>
  <c r="AK446" i="2"/>
  <c r="AI14" i="2"/>
  <c r="AK14" i="2"/>
  <c r="AI58" i="2"/>
  <c r="AK58" i="2"/>
  <c r="AS661" i="2"/>
  <c r="AT661" i="2"/>
  <c r="AJ438" i="2"/>
  <c r="AK438" i="2"/>
  <c r="AH354" i="2"/>
  <c r="AK354" i="2"/>
  <c r="AH258" i="2"/>
  <c r="AK258" i="2"/>
  <c r="AR151" i="2"/>
  <c r="AT151" i="2"/>
  <c r="AH628" i="2"/>
  <c r="AK628" i="2"/>
  <c r="AS489" i="2"/>
  <c r="AT489" i="2"/>
  <c r="AS437" i="2"/>
  <c r="AT437" i="2"/>
  <c r="AI365" i="2"/>
  <c r="AK365" i="2"/>
  <c r="AJ345" i="2"/>
  <c r="AK345" i="2"/>
  <c r="AR325" i="2"/>
  <c r="AT325" i="2"/>
  <c r="AJ317" i="2"/>
  <c r="AK317" i="2"/>
  <c r="AJ253" i="2"/>
  <c r="AK253" i="2"/>
  <c r="AI221" i="2"/>
  <c r="AK221" i="2"/>
  <c r="AH186" i="2"/>
  <c r="AK186" i="2"/>
  <c r="AJ154" i="2"/>
  <c r="AK154" i="2"/>
  <c r="AJ119" i="2"/>
  <c r="AK119" i="2"/>
  <c r="AI28" i="2"/>
  <c r="AK28" i="2"/>
  <c r="AQ681" i="2"/>
  <c r="AT681" i="2"/>
  <c r="AS574" i="2"/>
  <c r="AT574" i="2"/>
  <c r="AH374" i="2"/>
  <c r="AK374" i="2"/>
  <c r="BA294" i="2"/>
  <c r="BC294" i="2"/>
  <c r="AJ262" i="2"/>
  <c r="AK262" i="2"/>
  <c r="AH576" i="2"/>
  <c r="AK576" i="2"/>
  <c r="AS552" i="2"/>
  <c r="AT552" i="2"/>
  <c r="BA554" i="2"/>
  <c r="BC554" i="2"/>
  <c r="AS390" i="2"/>
  <c r="AT390" i="2"/>
  <c r="AQ302" i="2"/>
  <c r="AT302" i="2"/>
  <c r="AQ175" i="2"/>
  <c r="AT175" i="2"/>
  <c r="BA132" i="2"/>
  <c r="BC132" i="2"/>
  <c r="AH112" i="2"/>
  <c r="AK112" i="2"/>
  <c r="BB732" i="2"/>
  <c r="BC732" i="2"/>
  <c r="AJ716" i="2"/>
  <c r="AK716" i="2"/>
  <c r="AZ672" i="2"/>
  <c r="BC672" i="2"/>
  <c r="AH656" i="2"/>
  <c r="AK656" i="2"/>
  <c r="BB401" i="2"/>
  <c r="BC401" i="2"/>
  <c r="BB369" i="2"/>
  <c r="BC369" i="2"/>
  <c r="AZ361" i="2"/>
  <c r="BC361" i="2"/>
  <c r="AQ281" i="2"/>
  <c r="AT281" i="2"/>
  <c r="AS273" i="2"/>
  <c r="AT273" i="2"/>
  <c r="AQ241" i="2"/>
  <c r="AT241" i="2"/>
  <c r="AS182" i="2"/>
  <c r="AT182" i="2"/>
  <c r="AJ79" i="2"/>
  <c r="AK79" i="2"/>
  <c r="AS20" i="2"/>
  <c r="AT20" i="2"/>
  <c r="AH693" i="2"/>
  <c r="AK693" i="2"/>
  <c r="AI589" i="2"/>
  <c r="AK589" i="2"/>
  <c r="AS550" i="2"/>
  <c r="AT550" i="2"/>
  <c r="BB502" i="2"/>
  <c r="BC502" i="2"/>
  <c r="AR426" i="2"/>
  <c r="AT426" i="2"/>
  <c r="AQ306" i="2"/>
  <c r="AT306" i="2"/>
  <c r="BA116" i="2"/>
  <c r="BC116" i="2"/>
  <c r="AS49" i="2"/>
  <c r="AT49" i="2"/>
  <c r="AQ743" i="2"/>
  <c r="AT743" i="2"/>
  <c r="AR695" i="2"/>
  <c r="AT695" i="2"/>
  <c r="AI619" i="2"/>
  <c r="AK619" i="2"/>
  <c r="BB576" i="2"/>
  <c r="BC576" i="2"/>
  <c r="AZ544" i="2"/>
  <c r="BC544" i="2"/>
  <c r="BA520" i="2"/>
  <c r="BC520" i="2"/>
  <c r="AJ496" i="2"/>
  <c r="AK496" i="2"/>
  <c r="AZ484" i="2"/>
  <c r="BC484" i="2"/>
  <c r="AH444" i="2"/>
  <c r="AK444" i="2"/>
  <c r="AQ420" i="2"/>
  <c r="AT420" i="2"/>
  <c r="AZ396" i="2"/>
  <c r="BC396" i="2"/>
  <c r="AQ364" i="2"/>
  <c r="AT364" i="2"/>
  <c r="BB340" i="2"/>
  <c r="BC340" i="2"/>
  <c r="AR332" i="2"/>
  <c r="AT332" i="2"/>
  <c r="AZ308" i="2"/>
  <c r="BC308" i="2"/>
  <c r="BB244" i="2"/>
  <c r="BC244" i="2"/>
  <c r="BB212" i="2"/>
  <c r="BC212" i="2"/>
  <c r="BB185" i="2"/>
  <c r="BC185" i="2"/>
  <c r="AS177" i="2"/>
  <c r="AT177" i="2"/>
  <c r="BB153" i="2"/>
  <c r="BC153" i="2"/>
  <c r="AZ118" i="2"/>
  <c r="BC118" i="2"/>
  <c r="AR110" i="2"/>
  <c r="AT110" i="2"/>
  <c r="BA86" i="2"/>
  <c r="BC86" i="2"/>
  <c r="AR43" i="2"/>
  <c r="AT43" i="2"/>
  <c r="AH35" i="2"/>
  <c r="AK35" i="2"/>
  <c r="AR8" i="2"/>
  <c r="AT8" i="2"/>
  <c r="AJ597" i="2"/>
  <c r="AK597" i="2"/>
  <c r="BB522" i="2"/>
  <c r="BC522" i="2"/>
  <c r="AQ238" i="2"/>
  <c r="AT238" i="2"/>
  <c r="AI183" i="2"/>
  <c r="AK183" i="2"/>
  <c r="AQ84" i="2"/>
  <c r="AT84" i="2"/>
  <c r="BB53" i="2"/>
  <c r="BC53" i="2"/>
  <c r="AQ731" i="2"/>
  <c r="AT731" i="2"/>
  <c r="AJ715" i="2"/>
  <c r="AK715" i="2"/>
  <c r="BA683" i="2"/>
  <c r="BC683" i="2"/>
  <c r="AI702" i="2"/>
  <c r="AK702" i="2"/>
  <c r="AR690" i="2"/>
  <c r="AT690" i="2"/>
  <c r="AQ646" i="2"/>
  <c r="AT646" i="2"/>
  <c r="AS614" i="2"/>
  <c r="AT614" i="2"/>
  <c r="BA602" i="2"/>
  <c r="BC602" i="2"/>
  <c r="BA567" i="2"/>
  <c r="BC567" i="2"/>
  <c r="AH559" i="2"/>
  <c r="AK559" i="2"/>
  <c r="AS547" i="2"/>
  <c r="AT547" i="2"/>
  <c r="BB535" i="2"/>
  <c r="BC535" i="2"/>
  <c r="BA503" i="2"/>
  <c r="BC503" i="2"/>
  <c r="AH495" i="2"/>
  <c r="AK495" i="2"/>
  <c r="AQ483" i="2"/>
  <c r="AT483" i="2"/>
  <c r="AS463" i="2"/>
  <c r="AT463" i="2"/>
  <c r="AJ411" i="2"/>
  <c r="AK411" i="2"/>
  <c r="AQ399" i="2"/>
  <c r="AT399" i="2"/>
  <c r="BB387" i="2"/>
  <c r="BC387" i="2"/>
  <c r="AH379" i="2"/>
  <c r="AK379" i="2"/>
  <c r="AS367" i="2"/>
  <c r="AT367" i="2"/>
  <c r="BA355" i="2"/>
  <c r="BC355" i="2"/>
  <c r="AZ335" i="2"/>
  <c r="BC335" i="2"/>
  <c r="AJ295" i="2"/>
  <c r="AK295" i="2"/>
  <c r="AQ283" i="2"/>
  <c r="AT283" i="2"/>
  <c r="AS251" i="2"/>
  <c r="AT251" i="2"/>
  <c r="AZ207" i="2"/>
  <c r="BC207" i="2"/>
  <c r="AS152" i="2"/>
  <c r="AT152" i="2"/>
  <c r="AZ140" i="2"/>
  <c r="BC140" i="2"/>
  <c r="AS117" i="2"/>
  <c r="AT117" i="2"/>
  <c r="AS85" i="2"/>
  <c r="AT85" i="2"/>
  <c r="BA70" i="2"/>
  <c r="BC70" i="2"/>
  <c r="AR50" i="2"/>
  <c r="AT50" i="2"/>
  <c r="AR15" i="2"/>
  <c r="AT15" i="2"/>
  <c r="AR670" i="2"/>
  <c r="AT670" i="2"/>
  <c r="AZ606" i="2"/>
  <c r="BC606" i="2"/>
  <c r="BA455" i="2"/>
  <c r="BC455" i="2"/>
  <c r="AZ375" i="2"/>
  <c r="BC375" i="2"/>
  <c r="AS287" i="2"/>
  <c r="AT287" i="2"/>
  <c r="AS207" i="2"/>
  <c r="AT207" i="2"/>
  <c r="AJ484" i="2"/>
  <c r="AK484" i="2"/>
  <c r="AH185" i="2"/>
  <c r="AK185" i="2"/>
  <c r="AJ165" i="2"/>
  <c r="AK165" i="2"/>
  <c r="AH298" i="2"/>
  <c r="AK298" i="2"/>
  <c r="AR120" i="2"/>
  <c r="AT120" i="2"/>
  <c r="AR439" i="2"/>
  <c r="AT439" i="2"/>
  <c r="AR375" i="2"/>
  <c r="AT375" i="2"/>
  <c r="AH319" i="2"/>
  <c r="AK319" i="2"/>
  <c r="AR530" i="2"/>
  <c r="AT530" i="2"/>
  <c r="BB290" i="2"/>
  <c r="BC290" i="2"/>
  <c r="BB250" i="2"/>
  <c r="BC250" i="2"/>
  <c r="AS206" i="2"/>
  <c r="AT206" i="2"/>
  <c r="BA124" i="2"/>
  <c r="BC124" i="2"/>
  <c r="AQ57" i="2"/>
  <c r="AT57" i="2"/>
  <c r="AR10" i="2"/>
  <c r="AT10" i="2"/>
  <c r="AS716" i="2"/>
  <c r="AT716" i="2"/>
  <c r="AJ700" i="2"/>
  <c r="AK700" i="2"/>
  <c r="AJ676" i="2"/>
  <c r="AK676" i="2"/>
  <c r="AH636" i="2"/>
  <c r="AK636" i="2"/>
  <c r="AZ592" i="2"/>
  <c r="BC592" i="2"/>
  <c r="AH561" i="2"/>
  <c r="AK561" i="2"/>
  <c r="AI537" i="2"/>
  <c r="AK537" i="2"/>
  <c r="BB389" i="2"/>
  <c r="BC389" i="2"/>
  <c r="AR138" i="2"/>
  <c r="AT138" i="2"/>
  <c r="BB87" i="2"/>
  <c r="BC87" i="2"/>
  <c r="AR48" i="2"/>
  <c r="AT48" i="2"/>
  <c r="AH681" i="2"/>
  <c r="AK681" i="2"/>
  <c r="AH128" i="2"/>
  <c r="AK128" i="2"/>
  <c r="BA49" i="2"/>
  <c r="BC49" i="2"/>
  <c r="AH711" i="2"/>
  <c r="AK711" i="2"/>
  <c r="AH671" i="2"/>
  <c r="AK671" i="2"/>
  <c r="AZ639" i="2"/>
  <c r="BC639" i="2"/>
  <c r="BB599" i="2"/>
  <c r="BC599" i="2"/>
  <c r="AZ512" i="2"/>
  <c r="BC512" i="2"/>
  <c r="AJ436" i="2"/>
  <c r="AK436" i="2"/>
  <c r="AQ388" i="2"/>
  <c r="AT388" i="2"/>
  <c r="AS324" i="2"/>
  <c r="AT324" i="2"/>
  <c r="AR264" i="2"/>
  <c r="AT264" i="2"/>
  <c r="AZ236" i="2"/>
  <c r="BC236" i="2"/>
  <c r="AQ106" i="2"/>
  <c r="AT106" i="2"/>
  <c r="BA78" i="2"/>
  <c r="BC78" i="2"/>
  <c r="AI59" i="2"/>
  <c r="AK59" i="2"/>
  <c r="AQ39" i="2"/>
  <c r="AT39" i="2"/>
  <c r="AJ585" i="2"/>
  <c r="AK585" i="2"/>
  <c r="BB338" i="2"/>
  <c r="BC338" i="2"/>
  <c r="AR274" i="2"/>
  <c r="AT274" i="2"/>
  <c r="AQ29" i="2"/>
  <c r="AT29" i="2"/>
  <c r="AQ715" i="2"/>
  <c r="AT715" i="2"/>
  <c r="AJ722" i="2"/>
  <c r="AK722" i="2"/>
  <c r="AH590" i="2"/>
  <c r="AK590" i="2"/>
  <c r="AZ563" i="2"/>
  <c r="BC563" i="2"/>
  <c r="AH475" i="2"/>
  <c r="AK475" i="2"/>
  <c r="AJ455" i="2"/>
  <c r="AK455" i="2"/>
  <c r="AR411" i="2"/>
  <c r="AT411" i="2"/>
  <c r="BA283" i="2"/>
  <c r="BC283" i="2"/>
  <c r="AQ247" i="2"/>
  <c r="AT247" i="2"/>
  <c r="AQ180" i="2"/>
  <c r="AT180" i="2"/>
  <c r="BA117" i="2"/>
  <c r="BC117" i="2"/>
  <c r="AZ621" i="2"/>
  <c r="BC621" i="2"/>
  <c r="BA366" i="2"/>
  <c r="BC366" i="2"/>
  <c r="AJ218" i="2"/>
  <c r="AK218" i="2"/>
  <c r="AS616" i="2"/>
  <c r="AT616" i="2"/>
  <c r="AQ525" i="2"/>
  <c r="AT525" i="2"/>
  <c r="AR505" i="2"/>
  <c r="AT505" i="2"/>
  <c r="AS465" i="2"/>
  <c r="AT465" i="2"/>
  <c r="AI457" i="2"/>
  <c r="AK457" i="2"/>
  <c r="AQ321" i="2"/>
  <c r="AT321" i="2"/>
  <c r="AH281" i="2"/>
  <c r="AK281" i="2"/>
  <c r="AI52" i="2"/>
  <c r="AK52" i="2"/>
  <c r="AJ659" i="2"/>
  <c r="AK659" i="2"/>
  <c r="AI568" i="2"/>
  <c r="AK568" i="2"/>
  <c r="AI544" i="2"/>
  <c r="AK544" i="2"/>
  <c r="AJ332" i="2"/>
  <c r="AK332" i="2"/>
  <c r="AI300" i="2"/>
  <c r="AK300" i="2"/>
  <c r="AI268" i="2"/>
  <c r="AK268" i="2"/>
  <c r="AJ149" i="2"/>
  <c r="AK149" i="2"/>
  <c r="AI114" i="2"/>
  <c r="AK114" i="2"/>
  <c r="AS665" i="2"/>
  <c r="AT665" i="2"/>
  <c r="BA310" i="2"/>
  <c r="BC310" i="2"/>
  <c r="AJ41" i="2"/>
  <c r="AK41" i="2"/>
  <c r="BA722" i="2"/>
  <c r="BC722" i="2"/>
  <c r="AJ646" i="2"/>
  <c r="AK646" i="2"/>
  <c r="AJ383" i="2"/>
  <c r="AK383" i="2"/>
  <c r="AR271" i="2"/>
  <c r="AT271" i="2"/>
  <c r="AJ280" i="2"/>
  <c r="AK280" i="2"/>
  <c r="AJ189" i="2"/>
  <c r="AK189" i="2"/>
  <c r="AJ122" i="2"/>
  <c r="AK122" i="2"/>
  <c r="AS677" i="2"/>
  <c r="AT677" i="2"/>
  <c r="BB470" i="2"/>
  <c r="BC470" i="2"/>
  <c r="AI434" i="2"/>
  <c r="AK434" i="2"/>
  <c r="AJ214" i="2"/>
  <c r="AK214" i="2"/>
  <c r="AR423" i="2"/>
  <c r="AT423" i="2"/>
  <c r="AR359" i="2"/>
  <c r="AT359" i="2"/>
  <c r="AI105" i="2"/>
  <c r="AK105" i="2"/>
  <c r="AJ744" i="2"/>
  <c r="AK744" i="2"/>
  <c r="BB724" i="2"/>
  <c r="BC724" i="2"/>
  <c r="AI652" i="2"/>
  <c r="AK652" i="2"/>
  <c r="AJ469" i="2"/>
  <c r="AK469" i="2"/>
  <c r="BB178" i="2"/>
  <c r="BC178" i="2"/>
  <c r="AZ111" i="2"/>
  <c r="BC111" i="2"/>
  <c r="BA91" i="2"/>
  <c r="BC91" i="2"/>
  <c r="AI72" i="2"/>
  <c r="AK72" i="2"/>
  <c r="AR44" i="2"/>
  <c r="AT44" i="2"/>
  <c r="BA210" i="2"/>
  <c r="BC210" i="2"/>
  <c r="AQ556" i="2"/>
  <c r="AT556" i="2"/>
  <c r="BB364" i="2"/>
  <c r="BC364" i="2"/>
  <c r="AS260" i="2"/>
  <c r="AT260" i="2"/>
  <c r="AI224" i="2"/>
  <c r="AK224" i="2"/>
  <c r="AI200" i="2"/>
  <c r="AK200" i="2"/>
  <c r="AR145" i="2"/>
  <c r="AT145" i="2"/>
  <c r="AH625" i="2"/>
  <c r="AK625" i="2"/>
  <c r="AZ382" i="2"/>
  <c r="BC382" i="2"/>
  <c r="AR322" i="2"/>
  <c r="AT322" i="2"/>
  <c r="AQ80" i="2"/>
  <c r="AT80" i="2"/>
  <c r="AZ666" i="2"/>
  <c r="BC666" i="2"/>
  <c r="BB483" i="2"/>
  <c r="BC483" i="2"/>
  <c r="AI391" i="2"/>
  <c r="AK391" i="2"/>
  <c r="AI291" i="2"/>
  <c r="AK291" i="2"/>
  <c r="BB219" i="2"/>
  <c r="BC219" i="2"/>
  <c r="AH176" i="2"/>
  <c r="AK176" i="2"/>
  <c r="AS148" i="2"/>
  <c r="AT148" i="2"/>
  <c r="AQ129" i="2"/>
  <c r="AT129" i="2"/>
  <c r="AR81" i="2"/>
  <c r="AT81" i="2"/>
  <c r="AI697" i="2"/>
  <c r="AK697" i="2"/>
  <c r="AH88" i="2"/>
  <c r="AK88" i="2"/>
  <c r="AQ45" i="2"/>
  <c r="AT45" i="2"/>
  <c r="BB10" i="2"/>
  <c r="BC10" i="2"/>
  <c r="AH732" i="2"/>
  <c r="AK732" i="2"/>
  <c r="AZ716" i="2"/>
  <c r="BC716" i="2"/>
  <c r="BA680" i="2"/>
  <c r="BC680" i="2"/>
  <c r="BB541" i="2"/>
  <c r="BC541" i="2"/>
  <c r="AS261" i="2"/>
  <c r="AT261" i="2"/>
  <c r="BA205" i="2"/>
  <c r="BC205" i="2"/>
  <c r="AZ44" i="2"/>
  <c r="BC44" i="2"/>
  <c r="AH9" i="2"/>
  <c r="AK9" i="2"/>
  <c r="AQ514" i="2"/>
  <c r="AT514" i="2"/>
  <c r="BA414" i="2"/>
  <c r="BC414" i="2"/>
  <c r="AS330" i="2"/>
  <c r="AT330" i="2"/>
  <c r="AQ179" i="2"/>
  <c r="AT179" i="2"/>
  <c r="AR559" i="2"/>
  <c r="AT559" i="2"/>
  <c r="P78" i="2"/>
  <c r="N420" i="2"/>
  <c r="P185" i="2"/>
  <c r="P161" i="2"/>
  <c r="AJ157" i="2"/>
  <c r="AQ363" i="2"/>
  <c r="AJ24" i="2"/>
  <c r="AJ620" i="2"/>
  <c r="AI302" i="2"/>
  <c r="AH405" i="2"/>
  <c r="AH101" i="2"/>
  <c r="BN514" i="2"/>
  <c r="AJ733" i="2"/>
  <c r="AS335" i="2"/>
  <c r="AQ335" i="2"/>
  <c r="BB430" i="2"/>
  <c r="BA430" i="2"/>
  <c r="AS708" i="2"/>
  <c r="AR708" i="2"/>
  <c r="BE127" i="2"/>
  <c r="BF127" i="2"/>
  <c r="AZ155" i="2"/>
  <c r="BB155" i="2"/>
  <c r="AS727" i="2"/>
  <c r="AQ727" i="2"/>
  <c r="AS651" i="2"/>
  <c r="AR651" i="2"/>
  <c r="AJ256" i="2"/>
  <c r="AI256" i="2"/>
  <c r="AR295" i="2"/>
  <c r="AQ295" i="2"/>
  <c r="AZ235" i="2"/>
  <c r="BB235" i="2"/>
  <c r="BA235" i="2"/>
  <c r="AQ215" i="2"/>
  <c r="AS215" i="2"/>
  <c r="AI542" i="2"/>
  <c r="AH542" i="2"/>
  <c r="AJ542" i="2"/>
  <c r="AR461" i="2"/>
  <c r="AQ461" i="2"/>
  <c r="AS461" i="2"/>
  <c r="AR401" i="2"/>
  <c r="AQ401" i="2"/>
  <c r="AS401" i="2"/>
  <c r="AH393" i="2"/>
  <c r="AJ393" i="2"/>
  <c r="AI393" i="2"/>
  <c r="AS369" i="2"/>
  <c r="AQ369" i="2"/>
  <c r="AI213" i="2"/>
  <c r="AH213" i="2"/>
  <c r="AJ111" i="2"/>
  <c r="AH111" i="2"/>
  <c r="BA681" i="2"/>
  <c r="BB681" i="2"/>
  <c r="AQ419" i="2"/>
  <c r="AR419" i="2"/>
  <c r="AR371" i="2"/>
  <c r="AS371" i="2"/>
  <c r="AQ128" i="2"/>
  <c r="AR128" i="2"/>
  <c r="AR467" i="2"/>
  <c r="AQ467" i="2"/>
  <c r="BB58" i="2"/>
  <c r="BA58" i="2"/>
  <c r="AS233" i="2"/>
  <c r="AQ233" i="2"/>
  <c r="AH633" i="2"/>
  <c r="AI633" i="2"/>
  <c r="AQ346" i="2"/>
  <c r="AR346" i="2"/>
  <c r="BA500" i="2"/>
  <c r="AZ500" i="2"/>
  <c r="BB500" i="2"/>
  <c r="AI316" i="2"/>
  <c r="AH316" i="2"/>
  <c r="BB272" i="2"/>
  <c r="AZ272" i="2"/>
  <c r="BB177" i="2"/>
  <c r="BA177" i="2"/>
  <c r="AQ370" i="2"/>
  <c r="AS370" i="2"/>
  <c r="AS575" i="2"/>
  <c r="AQ575" i="2"/>
  <c r="AS443" i="2"/>
  <c r="AQ443" i="2"/>
  <c r="BB168" i="2"/>
  <c r="BA168" i="2"/>
  <c r="AJ390" i="2"/>
  <c r="AH390" i="2"/>
  <c r="BE684" i="2"/>
  <c r="BG684" i="2"/>
  <c r="N684" i="2" s="1"/>
  <c r="AS664" i="2"/>
  <c r="AQ664" i="2"/>
  <c r="AQ600" i="2"/>
  <c r="AR600" i="2"/>
  <c r="AR577" i="2"/>
  <c r="AS577" i="2"/>
  <c r="AI420" i="2"/>
  <c r="AJ420" i="2"/>
  <c r="AS713" i="2"/>
  <c r="AR713" i="2"/>
  <c r="AJ167" i="2"/>
  <c r="AI167" i="2"/>
  <c r="AR21" i="2"/>
  <c r="AS21" i="2"/>
  <c r="AS79" i="2"/>
  <c r="AI48" i="2"/>
  <c r="AJ250" i="2"/>
  <c r="AS511" i="2"/>
  <c r="AR215" i="2"/>
  <c r="BF684" i="2"/>
  <c r="AR443" i="2"/>
  <c r="AH24" i="2"/>
  <c r="AZ681" i="2"/>
  <c r="AR221" i="2"/>
  <c r="AZ168" i="2"/>
  <c r="AJ316" i="2"/>
  <c r="AR269" i="2"/>
  <c r="AZ423" i="2"/>
  <c r="BB423" i="2"/>
  <c r="BA423" i="2"/>
  <c r="AR38" i="2"/>
  <c r="AQ38" i="2"/>
  <c r="AI489" i="2"/>
  <c r="AJ489" i="2"/>
  <c r="BB56" i="2"/>
  <c r="BA56" i="2"/>
  <c r="AS228" i="2"/>
  <c r="AQ228" i="2"/>
  <c r="AZ47" i="2"/>
  <c r="BA47" i="2"/>
  <c r="BB609" i="2"/>
  <c r="BA609" i="2"/>
  <c r="AZ661" i="2"/>
  <c r="BB661" i="2"/>
  <c r="AH69" i="2"/>
  <c r="AI69" i="2"/>
  <c r="BM349" i="2"/>
  <c r="BN349" i="2"/>
  <c r="BO349" i="2"/>
  <c r="P349" i="2" s="1"/>
  <c r="AJ550" i="2"/>
  <c r="AI550" i="2"/>
  <c r="AI238" i="2"/>
  <c r="AJ238" i="2"/>
  <c r="BA213" i="2"/>
  <c r="AZ213" i="2"/>
  <c r="AH620" i="2"/>
  <c r="AJ405" i="2"/>
  <c r="AZ56" i="2"/>
  <c r="AS346" i="2"/>
  <c r="AS419" i="2"/>
  <c r="AR79" i="2"/>
  <c r="AQ21" i="2"/>
  <c r="AH250" i="2"/>
  <c r="AJ746" i="2"/>
  <c r="AQ511" i="2"/>
  <c r="BG127" i="2"/>
  <c r="N127" i="2" s="1"/>
  <c r="BA272" i="2"/>
  <c r="AS613" i="2"/>
  <c r="AR551" i="2"/>
  <c r="AR369" i="2"/>
  <c r="AQ708" i="2"/>
  <c r="AZ107" i="2"/>
  <c r="AI425" i="2"/>
  <c r="BA685" i="2"/>
  <c r="AJ213" i="2"/>
  <c r="AQ487" i="2"/>
  <c r="AS487" i="2"/>
  <c r="AQ319" i="2"/>
  <c r="AS319" i="2"/>
  <c r="AS156" i="2"/>
  <c r="AQ156" i="2"/>
  <c r="AH90" i="2"/>
  <c r="AJ90" i="2"/>
  <c r="AR407" i="2"/>
  <c r="AQ407" i="2"/>
  <c r="AJ287" i="2"/>
  <c r="AI287" i="2"/>
  <c r="AS174" i="2"/>
  <c r="AQ174" i="2"/>
  <c r="AR174" i="2"/>
  <c r="AI40" i="2"/>
  <c r="AH40" i="2"/>
  <c r="AI524" i="2"/>
  <c r="AH524" i="2"/>
  <c r="AI31" i="2"/>
  <c r="AH31" i="2"/>
  <c r="BB547" i="2"/>
  <c r="BA547" i="2"/>
  <c r="AJ423" i="2"/>
  <c r="AH423" i="2"/>
  <c r="BA251" i="2"/>
  <c r="AZ251" i="2"/>
  <c r="AJ361" i="2"/>
  <c r="AH361" i="2"/>
  <c r="AI361" i="2"/>
  <c r="AS253" i="2"/>
  <c r="AR253" i="2"/>
  <c r="AI426" i="2"/>
  <c r="AH426" i="2"/>
  <c r="AH306" i="2"/>
  <c r="AJ306" i="2"/>
  <c r="AH32" i="2"/>
  <c r="AI32" i="2"/>
  <c r="BA92" i="2"/>
  <c r="BB92" i="2"/>
  <c r="AJ663" i="2"/>
  <c r="AI663" i="2"/>
  <c r="AS295" i="2"/>
  <c r="AJ101" i="2"/>
  <c r="AR86" i="2"/>
  <c r="AS363" i="2"/>
  <c r="AS137" i="2"/>
  <c r="AI746" i="2"/>
  <c r="AR591" i="2"/>
  <c r="AJ38" i="2"/>
  <c r="AQ613" i="2"/>
  <c r="AS467" i="2"/>
  <c r="AZ430" i="2"/>
  <c r="AZ58" i="2"/>
  <c r="AR319" i="2"/>
  <c r="AH256" i="2"/>
  <c r="BA155" i="2"/>
  <c r="AS600" i="2"/>
  <c r="AQ253" i="2"/>
  <c r="AS317" i="2"/>
  <c r="AR92" i="2"/>
  <c r="AQ221" i="2"/>
  <c r="AJ372" i="2"/>
  <c r="AH85" i="2"/>
  <c r="AS377" i="2"/>
  <c r="AZ444" i="2"/>
  <c r="AQ61" i="2"/>
  <c r="AS111" i="2"/>
  <c r="AZ36" i="2"/>
  <c r="AS705" i="2"/>
  <c r="AI299" i="2"/>
  <c r="AQ721" i="2"/>
  <c r="BB638" i="2"/>
  <c r="AR507" i="2"/>
  <c r="AJ159" i="2"/>
  <c r="AS159" i="2"/>
  <c r="AS291" i="2"/>
  <c r="AI143" i="2"/>
  <c r="AS551" i="2"/>
  <c r="BA284" i="2"/>
  <c r="BB47" i="2"/>
  <c r="AZ388" i="2"/>
  <c r="AS329" i="2"/>
  <c r="AJ40" i="2"/>
  <c r="BO514" i="2"/>
  <c r="P514" i="2" s="1"/>
  <c r="AI390" i="2"/>
  <c r="AH302" i="2"/>
  <c r="BB490" i="2"/>
  <c r="AJ425" i="2"/>
  <c r="AR317" i="2"/>
  <c r="AI627" i="2"/>
  <c r="AR228" i="2"/>
  <c r="AQ577" i="2"/>
  <c r="BA531" i="2"/>
  <c r="AH442" i="2"/>
  <c r="AS211" i="2"/>
  <c r="AH665" i="2"/>
  <c r="AH242" i="2"/>
  <c r="AQ98" i="2"/>
  <c r="AQ227" i="2"/>
  <c r="BG52" i="2"/>
  <c r="BA252" i="2"/>
  <c r="AH138" i="2"/>
  <c r="AH433" i="2"/>
  <c r="BE712" i="2"/>
  <c r="BG712" i="2"/>
  <c r="N712" i="2" s="1"/>
  <c r="BF712" i="2"/>
  <c r="AR309" i="2"/>
  <c r="AS309" i="2"/>
  <c r="AJ414" i="2"/>
  <c r="AI414" i="2"/>
  <c r="AH294" i="2"/>
  <c r="AI294" i="2"/>
  <c r="AS172" i="2"/>
  <c r="AQ172" i="2"/>
  <c r="AR172" i="2"/>
  <c r="AI109" i="2"/>
  <c r="AJ109" i="2"/>
  <c r="BB597" i="2"/>
  <c r="BA597" i="2"/>
  <c r="BB183" i="2"/>
  <c r="BA183" i="2"/>
  <c r="AZ183" i="2"/>
  <c r="AZ81" i="2"/>
  <c r="BA81" i="2"/>
  <c r="AS167" i="2"/>
  <c r="AQ167" i="2"/>
  <c r="AZ440" i="2"/>
  <c r="BB440" i="2"/>
  <c r="AS310" i="2"/>
  <c r="AR310" i="2"/>
  <c r="AR14" i="2"/>
  <c r="AS14" i="2"/>
  <c r="AS195" i="2"/>
  <c r="AR195" i="2"/>
  <c r="AJ357" i="2"/>
  <c r="AI357" i="2"/>
  <c r="AJ311" i="2"/>
  <c r="AI311" i="2"/>
  <c r="AZ536" i="2"/>
  <c r="BA536" i="2"/>
  <c r="AJ464" i="2"/>
  <c r="AI464" i="2"/>
  <c r="AH618" i="2"/>
  <c r="AJ618" i="2"/>
  <c r="AQ58" i="2"/>
  <c r="AS58" i="2"/>
  <c r="AR58" i="2"/>
  <c r="AR111" i="2"/>
  <c r="AR641" i="2"/>
  <c r="AQ705" i="2"/>
  <c r="AH299" i="2"/>
  <c r="AZ109" i="2"/>
  <c r="AS65" i="2"/>
  <c r="AZ30" i="2"/>
  <c r="AR275" i="2"/>
  <c r="AS701" i="2"/>
  <c r="AR403" i="2"/>
  <c r="AJ355" i="2"/>
  <c r="AH143" i="2"/>
  <c r="AJ138" i="2"/>
  <c r="AR358" i="2"/>
  <c r="BA543" i="2"/>
  <c r="AJ477" i="2"/>
  <c r="BB536" i="2"/>
  <c r="AH357" i="2"/>
  <c r="AH598" i="2"/>
  <c r="AJ230" i="2"/>
  <c r="AH378" i="2"/>
  <c r="AJ378" i="2"/>
  <c r="AS453" i="2"/>
  <c r="AR453" i="2"/>
  <c r="AH538" i="2"/>
  <c r="AJ538" i="2"/>
  <c r="AH180" i="2"/>
  <c r="AI180" i="2"/>
  <c r="AH113" i="2"/>
  <c r="AJ113" i="2"/>
  <c r="AS601" i="2"/>
  <c r="BA109" i="2"/>
  <c r="AR224" i="2"/>
  <c r="AS227" i="2"/>
  <c r="AQ275" i="2"/>
  <c r="AQ403" i="2"/>
  <c r="AH355" i="2"/>
  <c r="AQ358" i="2"/>
  <c r="BB81" i="2"/>
  <c r="AZ543" i="2"/>
  <c r="AI618" i="2"/>
  <c r="AH464" i="2"/>
  <c r="AZ395" i="2"/>
  <c r="AI205" i="2"/>
  <c r="AJ205" i="2"/>
  <c r="AR609" i="2"/>
  <c r="AQ609" i="2"/>
  <c r="AJ662" i="2"/>
  <c r="AH662" i="2"/>
  <c r="BB71" i="2"/>
  <c r="BA71" i="2"/>
  <c r="AS27" i="2"/>
  <c r="AR27" i="2"/>
  <c r="BA638" i="2"/>
  <c r="AQ641" i="2"/>
  <c r="AQ733" i="2"/>
  <c r="AJ665" i="2"/>
  <c r="BB444" i="2"/>
  <c r="AJ274" i="2"/>
  <c r="AR65" i="2"/>
  <c r="AJ395" i="2"/>
  <c r="AS507" i="2"/>
  <c r="AQ387" i="2"/>
  <c r="AQ601" i="2"/>
  <c r="BB260" i="2"/>
  <c r="AS733" i="2"/>
  <c r="AI242" i="2"/>
  <c r="AQ168" i="2"/>
  <c r="AS98" i="2"/>
  <c r="AQ224" i="2"/>
  <c r="AR291" i="2"/>
  <c r="AI85" i="2"/>
  <c r="AI237" i="2"/>
  <c r="AH57" i="2"/>
  <c r="AQ27" i="2"/>
  <c r="AI538" i="2"/>
  <c r="BB395" i="2"/>
  <c r="AQ621" i="2"/>
  <c r="AI450" i="2"/>
  <c r="AI93" i="2"/>
  <c r="AJ401" i="2"/>
  <c r="AI423" i="2"/>
  <c r="AS278" i="2"/>
  <c r="AZ208" i="2"/>
  <c r="BB685" i="2"/>
  <c r="AH158" i="2"/>
  <c r="AJ31" i="2"/>
  <c r="AH550" i="2"/>
  <c r="AZ426" i="2"/>
  <c r="AI490" i="2"/>
  <c r="AI453" i="2"/>
  <c r="AZ9" i="2"/>
  <c r="BA9" i="2"/>
  <c r="AJ199" i="2"/>
  <c r="AH199" i="2"/>
  <c r="BM260" i="2"/>
  <c r="BN260" i="2"/>
  <c r="AJ246" i="2"/>
  <c r="AH246" i="2"/>
  <c r="AQ669" i="2"/>
  <c r="AS669" i="2"/>
  <c r="AZ98" i="2"/>
  <c r="BA98" i="2"/>
  <c r="AZ310" i="2"/>
  <c r="BB310" i="2"/>
  <c r="AZ302" i="2"/>
  <c r="BB302" i="2"/>
  <c r="BA302" i="2"/>
  <c r="BA69" i="2"/>
  <c r="BB69" i="2"/>
  <c r="AZ69" i="2"/>
  <c r="AH696" i="2"/>
  <c r="AJ696" i="2"/>
  <c r="AI696" i="2"/>
  <c r="AJ632" i="2"/>
  <c r="AH632" i="2"/>
  <c r="AQ588" i="2"/>
  <c r="AS588" i="2"/>
  <c r="AR588" i="2"/>
  <c r="AS265" i="2"/>
  <c r="AR265" i="2"/>
  <c r="AQ265" i="2"/>
  <c r="AS237" i="2"/>
  <c r="AR237" i="2"/>
  <c r="BE162" i="2"/>
  <c r="BF162" i="2"/>
  <c r="AS142" i="2"/>
  <c r="AR142" i="2"/>
  <c r="AQ142" i="2"/>
  <c r="BB717" i="2"/>
  <c r="AZ717" i="2"/>
  <c r="BA717" i="2"/>
  <c r="BB657" i="2"/>
  <c r="AZ657" i="2"/>
  <c r="BA657" i="2"/>
  <c r="BA601" i="2"/>
  <c r="M601" i="2" s="1"/>
  <c r="AZ601" i="2"/>
  <c r="BB601" i="2"/>
  <c r="AQ538" i="2"/>
  <c r="AS538" i="2"/>
  <c r="AR538" i="2"/>
  <c r="AR143" i="2"/>
  <c r="AQ143" i="2"/>
  <c r="BB695" i="2"/>
  <c r="AZ695" i="2"/>
  <c r="BA695" i="2"/>
  <c r="AS635" i="2"/>
  <c r="AR635" i="2"/>
  <c r="AQ635" i="2"/>
  <c r="AS619" i="2"/>
  <c r="AQ619" i="2"/>
  <c r="BB508" i="2"/>
  <c r="AZ508" i="2"/>
  <c r="BA508" i="2"/>
  <c r="AQ496" i="2"/>
  <c r="AS496" i="2"/>
  <c r="AR496" i="2"/>
  <c r="AS412" i="2"/>
  <c r="AQ412" i="2"/>
  <c r="AR412" i="2"/>
  <c r="BB392" i="2"/>
  <c r="AZ392" i="2"/>
  <c r="BA392" i="2"/>
  <c r="AS328" i="2"/>
  <c r="AR328" i="2"/>
  <c r="AZ304" i="2"/>
  <c r="BB304" i="2"/>
  <c r="BA304" i="2"/>
  <c r="AZ240" i="2"/>
  <c r="BB240" i="2"/>
  <c r="AS102" i="2"/>
  <c r="AR102" i="2"/>
  <c r="BA82" i="2"/>
  <c r="BB82" i="2"/>
  <c r="AZ82" i="2"/>
  <c r="AI63" i="2"/>
  <c r="AJ63" i="2"/>
  <c r="AH63" i="2"/>
  <c r="AR35" i="2"/>
  <c r="AS35" i="2"/>
  <c r="AQ35" i="2"/>
  <c r="AZ12" i="2"/>
  <c r="BB12" i="2"/>
  <c r="AZ147" i="2"/>
  <c r="BA147" i="2"/>
  <c r="BB147" i="2"/>
  <c r="AQ667" i="2"/>
  <c r="AS667" i="2"/>
  <c r="AR667" i="2"/>
  <c r="AZ738" i="2"/>
  <c r="BA738" i="2"/>
  <c r="BB690" i="2"/>
  <c r="AZ690" i="2"/>
  <c r="BA690" i="2"/>
  <c r="AZ582" i="2"/>
  <c r="BB582" i="2"/>
  <c r="BA582" i="2"/>
  <c r="AQ527" i="2"/>
  <c r="AS527" i="2"/>
  <c r="AQ459" i="2"/>
  <c r="AS459" i="2"/>
  <c r="BA415" i="2"/>
  <c r="AZ415" i="2"/>
  <c r="BB415" i="2"/>
  <c r="BB367" i="2"/>
  <c r="AZ367" i="2"/>
  <c r="BA367" i="2"/>
  <c r="BB351" i="2"/>
  <c r="AZ351" i="2"/>
  <c r="BA351" i="2"/>
  <c r="AZ267" i="2"/>
  <c r="BA267" i="2"/>
  <c r="BB267" i="2"/>
  <c r="AS199" i="2"/>
  <c r="AQ199" i="2"/>
  <c r="BA34" i="2"/>
  <c r="BB34" i="2"/>
  <c r="AQ11" i="2"/>
  <c r="AR11" i="2"/>
  <c r="AZ721" i="2"/>
  <c r="BA721" i="2"/>
  <c r="BB721" i="2"/>
  <c r="AZ629" i="2"/>
  <c r="BA629" i="2"/>
  <c r="BB629" i="2"/>
  <c r="AJ605" i="2"/>
  <c r="AH605" i="2"/>
  <c r="BB530" i="2"/>
  <c r="AZ530" i="2"/>
  <c r="AJ506" i="2"/>
  <c r="AH506" i="2"/>
  <c r="AI506" i="2"/>
  <c r="AS462" i="2"/>
  <c r="AR462" i="2"/>
  <c r="BE438" i="2"/>
  <c r="BF438" i="2"/>
  <c r="AR406" i="2"/>
  <c r="AQ406" i="2"/>
  <c r="AS406" i="2"/>
  <c r="BB378" i="2"/>
  <c r="AZ378" i="2"/>
  <c r="BA378" i="2"/>
  <c r="AS326" i="2"/>
  <c r="AQ326" i="2"/>
  <c r="AR234" i="2"/>
  <c r="AQ234" i="2"/>
  <c r="BB206" i="2"/>
  <c r="AZ206" i="2"/>
  <c r="BA206" i="2"/>
  <c r="AI88" i="2"/>
  <c r="AJ88" i="2"/>
  <c r="AQ740" i="2"/>
  <c r="AS740" i="2"/>
  <c r="AR740" i="2"/>
  <c r="BB708" i="2"/>
  <c r="BA708" i="2"/>
  <c r="AZ708" i="2"/>
  <c r="AS700" i="2"/>
  <c r="AQ700" i="2"/>
  <c r="AR700" i="2"/>
  <c r="AJ692" i="2"/>
  <c r="AI692" i="2"/>
  <c r="AJ648" i="2"/>
  <c r="AH648" i="2"/>
  <c r="AJ604" i="2"/>
  <c r="AH604" i="2"/>
  <c r="AH553" i="2"/>
  <c r="AI553" i="2"/>
  <c r="AH505" i="2"/>
  <c r="AI505" i="2"/>
  <c r="AZ413" i="2"/>
  <c r="BB413" i="2"/>
  <c r="AZ381" i="2"/>
  <c r="BB381" i="2"/>
  <c r="BA381" i="2"/>
  <c r="BB333" i="2"/>
  <c r="BA333" i="2"/>
  <c r="AS293" i="2"/>
  <c r="AR293" i="2"/>
  <c r="AQ293" i="2"/>
  <c r="AS229" i="2"/>
  <c r="AQ229" i="2"/>
  <c r="AQ197" i="2"/>
  <c r="AS197" i="2"/>
  <c r="AQ162" i="2"/>
  <c r="AR162" i="2"/>
  <c r="AS68" i="2"/>
  <c r="AQ68" i="2"/>
  <c r="AR68" i="2"/>
  <c r="AH60" i="2"/>
  <c r="AJ60" i="2"/>
  <c r="AI60" i="2"/>
  <c r="AS36" i="2"/>
  <c r="AQ36" i="2"/>
  <c r="AJ729" i="2"/>
  <c r="AI729" i="2"/>
  <c r="AH729" i="2"/>
  <c r="BA645" i="2"/>
  <c r="BB645" i="2"/>
  <c r="AZ645" i="2"/>
  <c r="BA538" i="2"/>
  <c r="AZ538" i="2"/>
  <c r="BB538" i="2"/>
  <c r="AZ143" i="2"/>
  <c r="BB143" i="2"/>
  <c r="BA143" i="2"/>
  <c r="AJ116" i="2"/>
  <c r="AH116" i="2"/>
  <c r="AI116" i="2"/>
  <c r="M116" i="2" s="1"/>
  <c r="AS73" i="2"/>
  <c r="AR73" i="2"/>
  <c r="BA37" i="2"/>
  <c r="AZ37" i="2"/>
  <c r="AS711" i="2"/>
  <c r="AR711" i="2"/>
  <c r="AQ711" i="2"/>
  <c r="AR671" i="2"/>
  <c r="AS671" i="2"/>
  <c r="AQ671" i="2"/>
  <c r="AH643" i="2"/>
  <c r="AI643" i="2"/>
  <c r="AS611" i="2"/>
  <c r="AR611" i="2"/>
  <c r="AQ611" i="2"/>
  <c r="BB595" i="2"/>
  <c r="AZ595" i="2"/>
  <c r="BB560" i="2"/>
  <c r="BA560" i="2"/>
  <c r="AQ544" i="2"/>
  <c r="AS544" i="2"/>
  <c r="BA733" i="2"/>
  <c r="BB733" i="2"/>
  <c r="AZ733" i="2"/>
  <c r="AH689" i="2"/>
  <c r="AJ689" i="2"/>
  <c r="AI726" i="2"/>
  <c r="AJ726" i="2"/>
  <c r="AZ480" i="2"/>
  <c r="BB480" i="2"/>
  <c r="AQ347" i="2"/>
  <c r="AS347" i="2"/>
  <c r="AS643" i="2"/>
  <c r="AR643" i="2"/>
  <c r="AJ198" i="2"/>
  <c r="AH198" i="2"/>
  <c r="AI198" i="2"/>
  <c r="AI582" i="2"/>
  <c r="AJ582" i="2"/>
  <c r="AH203" i="2"/>
  <c r="AJ203" i="2"/>
  <c r="AH452" i="2"/>
  <c r="AJ452" i="2"/>
  <c r="AI689" i="2"/>
  <c r="BB602" i="2"/>
  <c r="AH434" i="2"/>
  <c r="AQ367" i="2"/>
  <c r="AS322" i="2"/>
  <c r="AJ652" i="2"/>
  <c r="AI319" i="2"/>
  <c r="AZ724" i="2"/>
  <c r="AR544" i="2"/>
  <c r="BA452" i="2"/>
  <c r="AZ452" i="2"/>
  <c r="AH347" i="2"/>
  <c r="AI347" i="2"/>
  <c r="AQ219" i="2"/>
  <c r="AR219" i="2"/>
  <c r="AS219" i="2"/>
  <c r="AR729" i="2"/>
  <c r="AQ729" i="2"/>
  <c r="AJ286" i="2"/>
  <c r="AH286" i="2"/>
  <c r="AI286" i="2"/>
  <c r="BM125" i="2"/>
  <c r="BN125" i="2"/>
  <c r="AI89" i="2"/>
  <c r="AJ89" i="2"/>
  <c r="BA542" i="2"/>
  <c r="AZ542" i="2"/>
  <c r="AQ418" i="2"/>
  <c r="AR418" i="2"/>
  <c r="AQ242" i="2"/>
  <c r="AR242" i="2"/>
  <c r="AS242" i="2"/>
  <c r="AR712" i="2"/>
  <c r="AS712" i="2"/>
  <c r="AQ712" i="2"/>
  <c r="AJ608" i="2"/>
  <c r="AH608" i="2"/>
  <c r="AZ217" i="2"/>
  <c r="BB217" i="2"/>
  <c r="AQ423" i="2"/>
  <c r="AQ359" i="2"/>
  <c r="AS271" i="2"/>
  <c r="AS439" i="2"/>
  <c r="AQ328" i="2"/>
  <c r="BB683" i="2"/>
  <c r="AZ602" i="2"/>
  <c r="AR367" i="2"/>
  <c r="AQ322" i="2"/>
  <c r="BG162" i="2"/>
  <c r="AI246" i="2"/>
  <c r="AJ72" i="2"/>
  <c r="AS81" i="2"/>
  <c r="AH652" i="2"/>
  <c r="AR527" i="2"/>
  <c r="AH291" i="2"/>
  <c r="AQ271" i="2"/>
  <c r="BB91" i="2"/>
  <c r="BA724" i="2"/>
  <c r="AR669" i="2"/>
  <c r="BA240" i="2"/>
  <c r="AQ375" i="2"/>
  <c r="AI452" i="2"/>
  <c r="AJ643" i="2"/>
  <c r="AZ722" i="2"/>
  <c r="AR431" i="2"/>
  <c r="AQ431" i="2"/>
  <c r="AQ725" i="2"/>
  <c r="AS725" i="2"/>
  <c r="BB8" i="2"/>
  <c r="AZ8" i="2"/>
  <c r="BA50" i="2"/>
  <c r="BB50" i="2"/>
  <c r="AH300" i="2"/>
  <c r="AJ300" i="2"/>
  <c r="BM252" i="2"/>
  <c r="BO252" i="2"/>
  <c r="P252" i="2" s="1"/>
  <c r="BN252" i="2"/>
  <c r="AR55" i="2"/>
  <c r="AQ55" i="2"/>
  <c r="AQ439" i="2"/>
  <c r="AR665" i="2"/>
  <c r="AZ683" i="2"/>
  <c r="AQ411" i="2"/>
  <c r="AQ324" i="2"/>
  <c r="BB452" i="2"/>
  <c r="BO260" i="2"/>
  <c r="P260" i="2" s="1"/>
  <c r="AQ102" i="2"/>
  <c r="BG266" i="2"/>
  <c r="N266" i="2" s="1"/>
  <c r="AH72" i="2"/>
  <c r="AR725" i="2"/>
  <c r="AJ347" i="2"/>
  <c r="AZ91" i="2"/>
  <c r="AI203" i="2"/>
  <c r="AI199" i="2"/>
  <c r="AQ643" i="2"/>
  <c r="AH582" i="2"/>
  <c r="AJ732" i="2"/>
  <c r="AI41" i="2"/>
  <c r="AH692" i="2"/>
  <c r="AS234" i="2"/>
  <c r="BB738" i="2"/>
  <c r="AI732" i="2"/>
  <c r="AR45" i="2"/>
  <c r="AR156" i="2"/>
  <c r="AJ100" i="2"/>
  <c r="BB251" i="2"/>
  <c r="AJ69" i="2"/>
  <c r="AH509" i="2"/>
  <c r="AH305" i="2"/>
  <c r="AQ717" i="2"/>
  <c r="AJ470" i="2"/>
  <c r="AI388" i="2"/>
  <c r="AQ453" i="2"/>
  <c r="AQ309" i="2"/>
  <c r="AH414" i="2"/>
  <c r="BA328" i="2"/>
  <c r="AJ447" i="2"/>
  <c r="AH497" i="2"/>
  <c r="BO484" i="2"/>
  <c r="AH169" i="2"/>
  <c r="AQ449" i="2"/>
  <c r="AR74" i="2"/>
  <c r="AH50" i="2"/>
  <c r="AH474" i="2"/>
  <c r="AS147" i="2"/>
  <c r="AQ8" i="2"/>
  <c r="AH626" i="2"/>
  <c r="AI716" i="2"/>
  <c r="AR155" i="2"/>
  <c r="BA169" i="2"/>
  <c r="AS43" i="2"/>
  <c r="AH726" i="2"/>
  <c r="AJ713" i="2"/>
  <c r="AR653" i="2"/>
  <c r="AS313" i="2"/>
  <c r="AH490" i="2"/>
  <c r="AS560" i="2"/>
  <c r="AZ566" i="2"/>
  <c r="AH533" i="2"/>
  <c r="AI557" i="2"/>
  <c r="BB426" i="2"/>
  <c r="AJ524" i="2"/>
  <c r="AR727" i="2"/>
  <c r="BA661" i="2"/>
  <c r="AQ278" i="2"/>
  <c r="BA114" i="2"/>
  <c r="AJ426" i="2"/>
  <c r="AR642" i="2"/>
  <c r="AH733" i="2"/>
  <c r="AJ699" i="2"/>
  <c r="AQ687" i="2"/>
  <c r="AS642" i="2"/>
  <c r="AR109" i="2"/>
  <c r="AI49" i="2"/>
  <c r="AQ269" i="2"/>
  <c r="AR233" i="2"/>
  <c r="BB107" i="2"/>
  <c r="AQ651" i="2"/>
  <c r="AZ177" i="2"/>
  <c r="AR370" i="2"/>
  <c r="AJ367" i="2"/>
  <c r="AQ109" i="2"/>
  <c r="BA208" i="2"/>
  <c r="BB114" i="2"/>
  <c r="AI100" i="2"/>
  <c r="AS546" i="2"/>
  <c r="BA383" i="2"/>
  <c r="BA603" i="2"/>
  <c r="BB463" i="2"/>
  <c r="AI470" i="2"/>
  <c r="AR147" i="2"/>
  <c r="AI626" i="2"/>
  <c r="AQ437" i="2"/>
  <c r="AJ169" i="2"/>
  <c r="AJ97" i="2"/>
  <c r="AH667" i="2"/>
  <c r="AZ715" i="2"/>
  <c r="AR685" i="2"/>
  <c r="AJ368" i="2"/>
  <c r="AS355" i="2"/>
  <c r="AR661" i="2"/>
  <c r="AQ393" i="2"/>
  <c r="AI278" i="2"/>
  <c r="AJ50" i="2"/>
  <c r="AQ653" i="2"/>
  <c r="AH658" i="2"/>
  <c r="AI651" i="2"/>
  <c r="AR249" i="2"/>
  <c r="AS539" i="2"/>
  <c r="AQ475" i="2"/>
  <c r="BO333" i="2"/>
  <c r="P333" i="2" s="1"/>
  <c r="AQ43" i="2"/>
  <c r="AR355" i="2"/>
  <c r="AJ388" i="2"/>
  <c r="AR59" i="2"/>
  <c r="M59" i="2" s="1"/>
  <c r="AS130" i="2"/>
  <c r="BN212" i="2"/>
  <c r="AR681" i="2"/>
  <c r="BF470" i="2"/>
  <c r="AQ515" i="2"/>
  <c r="AI262" i="2"/>
  <c r="AS151" i="2"/>
  <c r="AI438" i="2"/>
  <c r="AQ489" i="2"/>
  <c r="AI658" i="2"/>
  <c r="AH651" i="2"/>
  <c r="AH260" i="2"/>
  <c r="AJ121" i="2"/>
  <c r="AH97" i="2"/>
  <c r="BB710" i="2"/>
  <c r="AJ586" i="2"/>
  <c r="AH568" i="2"/>
  <c r="AR171" i="2"/>
  <c r="AQ689" i="2"/>
  <c r="AS595" i="2"/>
  <c r="AZ642" i="2"/>
  <c r="BB264" i="2"/>
  <c r="BO212" i="2"/>
  <c r="P212" i="2" s="1"/>
  <c r="AI317" i="2"/>
  <c r="AQ243" i="2"/>
  <c r="BN484" i="2"/>
  <c r="AS175" i="2"/>
  <c r="AQ325" i="2"/>
  <c r="AI260" i="2"/>
  <c r="AH121" i="2"/>
  <c r="BA710" i="2"/>
  <c r="AI112" i="2"/>
  <c r="AH544" i="2"/>
  <c r="AJ37" i="2"/>
  <c r="AS69" i="2"/>
  <c r="AR69" i="2"/>
  <c r="M69" i="2" s="1"/>
  <c r="AQ69" i="2"/>
  <c r="AR33" i="2"/>
  <c r="AQ33" i="2"/>
  <c r="AS33" i="2"/>
  <c r="AS684" i="2"/>
  <c r="AQ684" i="2"/>
  <c r="AI656" i="2"/>
  <c r="AJ656" i="2"/>
  <c r="AR644" i="2"/>
  <c r="AS644" i="2"/>
  <c r="AS620" i="2"/>
  <c r="AR620" i="2"/>
  <c r="AH612" i="2"/>
  <c r="AI612" i="2"/>
  <c r="AS241" i="2"/>
  <c r="AR241" i="2"/>
  <c r="AQ209" i="2"/>
  <c r="AR209" i="2"/>
  <c r="AQ150" i="2"/>
  <c r="AS150" i="2"/>
  <c r="BA123" i="2"/>
  <c r="BB123" i="2"/>
  <c r="AQ107" i="2"/>
  <c r="AR107" i="2"/>
  <c r="AZ95" i="2"/>
  <c r="BB95" i="2"/>
  <c r="BA95" i="2"/>
  <c r="AR20" i="2"/>
  <c r="AQ20" i="2"/>
  <c r="BA613" i="2"/>
  <c r="BB613" i="2"/>
  <c r="AR306" i="2"/>
  <c r="AS306" i="2"/>
  <c r="BB262" i="2"/>
  <c r="BA262" i="2"/>
  <c r="AZ262" i="2"/>
  <c r="AI92" i="2"/>
  <c r="AJ92" i="2"/>
  <c r="AR49" i="2"/>
  <c r="AQ49" i="2"/>
  <c r="AJ619" i="2"/>
  <c r="AH619" i="2"/>
  <c r="BB587" i="2"/>
  <c r="AZ587" i="2"/>
  <c r="BA587" i="2"/>
  <c r="BA576" i="2"/>
  <c r="AZ576" i="2"/>
  <c r="AH468" i="2"/>
  <c r="AJ468" i="2"/>
  <c r="AJ444" i="2"/>
  <c r="AI444" i="2"/>
  <c r="AR420" i="2"/>
  <c r="AS420" i="2"/>
  <c r="AZ212" i="2"/>
  <c r="BA212" i="2"/>
  <c r="AZ185" i="2"/>
  <c r="BA185" i="2"/>
  <c r="AZ153" i="2"/>
  <c r="BA153" i="2"/>
  <c r="AS110" i="2"/>
  <c r="AQ110" i="2"/>
  <c r="BB434" i="2"/>
  <c r="BA434" i="2"/>
  <c r="AZ434" i="2"/>
  <c r="AR382" i="2"/>
  <c r="AS382" i="2"/>
  <c r="AS238" i="2"/>
  <c r="AR238" i="2"/>
  <c r="AH715" i="2"/>
  <c r="AI715" i="2"/>
  <c r="BB634" i="2"/>
  <c r="BA634" i="2"/>
  <c r="AQ547" i="2"/>
  <c r="AR547" i="2"/>
  <c r="AR483" i="2"/>
  <c r="AS483" i="2"/>
  <c r="AQ463" i="2"/>
  <c r="AR463" i="2"/>
  <c r="BA451" i="2"/>
  <c r="BB451" i="2"/>
  <c r="AH295" i="2"/>
  <c r="AI295" i="2"/>
  <c r="AR283" i="2"/>
  <c r="AS283" i="2"/>
  <c r="AQ251" i="2"/>
  <c r="AR251" i="2"/>
  <c r="BB239" i="2"/>
  <c r="AZ239" i="2"/>
  <c r="BA239" i="2"/>
  <c r="BA207" i="2"/>
  <c r="BB207" i="2"/>
  <c r="BA172" i="2"/>
  <c r="AZ172" i="2"/>
  <c r="BB172" i="2"/>
  <c r="AQ152" i="2"/>
  <c r="AR152" i="2"/>
  <c r="BB70" i="2"/>
  <c r="AZ70" i="2"/>
  <c r="BA226" i="2"/>
  <c r="BB226" i="2"/>
  <c r="BB9" i="2"/>
  <c r="AZ340" i="2"/>
  <c r="AH92" i="2"/>
  <c r="BA401" i="2"/>
  <c r="AS302" i="2"/>
  <c r="AZ613" i="2"/>
  <c r="AI332" i="2"/>
  <c r="AH332" i="2"/>
  <c r="AQ276" i="2"/>
  <c r="AS276" i="2"/>
  <c r="AJ268" i="2"/>
  <c r="AH268" i="2"/>
  <c r="AJ212" i="2"/>
  <c r="AI212" i="2"/>
  <c r="AH744" i="2"/>
  <c r="AI744" i="2"/>
  <c r="AH513" i="2"/>
  <c r="AI513" i="2"/>
  <c r="AH469" i="2"/>
  <c r="AI469" i="2"/>
  <c r="BB111" i="2"/>
  <c r="BA111" i="2"/>
  <c r="AQ145" i="2"/>
  <c r="AS145" i="2"/>
  <c r="AJ625" i="2"/>
  <c r="AI625" i="2"/>
  <c r="AR80" i="2"/>
  <c r="AS80" i="2"/>
  <c r="BA666" i="2"/>
  <c r="BB666" i="2"/>
  <c r="BA483" i="2"/>
  <c r="AZ483" i="2"/>
  <c r="BA219" i="2"/>
  <c r="AZ219" i="2"/>
  <c r="AQ148" i="2"/>
  <c r="AR148" i="2"/>
  <c r="AS375" i="2"/>
  <c r="AI185" i="2"/>
  <c r="AI165" i="2"/>
  <c r="AI149" i="2"/>
  <c r="AI659" i="2"/>
  <c r="BB98" i="2"/>
  <c r="AH41" i="2"/>
  <c r="AJ568" i="2"/>
  <c r="BB542" i="2"/>
  <c r="AH646" i="2"/>
  <c r="AH165" i="2"/>
  <c r="AI722" i="2"/>
  <c r="AH149" i="2"/>
  <c r="AH659" i="2"/>
  <c r="AH114" i="2"/>
  <c r="AI646" i="2"/>
  <c r="AI383" i="2"/>
  <c r="AJ544" i="2"/>
  <c r="AJ513" i="2"/>
  <c r="BB722" i="2"/>
  <c r="AJ114" i="2"/>
  <c r="AH383" i="2"/>
  <c r="AR276" i="2"/>
  <c r="AI378" i="2"/>
  <c r="BA716" i="2"/>
  <c r="AI57" i="2"/>
  <c r="AI324" i="2"/>
  <c r="AR229" i="2"/>
  <c r="AH410" i="2"/>
  <c r="BA595" i="2"/>
  <c r="AJ553" i="2"/>
  <c r="AI605" i="2"/>
  <c r="AQ462" i="2"/>
  <c r="AH560" i="2"/>
  <c r="BA413" i="2"/>
  <c r="BA530" i="2"/>
  <c r="AH516" i="2"/>
  <c r="AJ516" i="2"/>
  <c r="AI516" i="2"/>
  <c r="AQ440" i="2"/>
  <c r="AS440" i="2"/>
  <c r="AJ308" i="2"/>
  <c r="AI308" i="2"/>
  <c r="BA39" i="2"/>
  <c r="AZ39" i="2"/>
  <c r="AI570" i="2"/>
  <c r="AH570" i="2"/>
  <c r="AJ570" i="2"/>
  <c r="AJ683" i="2"/>
  <c r="AH683" i="2"/>
  <c r="AH602" i="2"/>
  <c r="AI602" i="2"/>
  <c r="AJ602" i="2"/>
  <c r="BA263" i="2"/>
  <c r="BB263" i="2"/>
  <c r="BB199" i="2"/>
  <c r="AZ199" i="2"/>
  <c r="AJ202" i="2"/>
  <c r="AI202" i="2"/>
  <c r="AI301" i="2"/>
  <c r="AJ301" i="2"/>
  <c r="AJ162" i="2"/>
  <c r="AH162" i="2"/>
  <c r="AJ73" i="2"/>
  <c r="AH73" i="2"/>
  <c r="AR536" i="2"/>
  <c r="AQ536" i="2"/>
  <c r="AS536" i="2"/>
  <c r="AI288" i="2"/>
  <c r="AH288" i="2"/>
  <c r="AH222" i="2"/>
  <c r="AJ222" i="2"/>
  <c r="AI222" i="2"/>
  <c r="AI439" i="2"/>
  <c r="AJ439" i="2"/>
  <c r="AH439" i="2"/>
  <c r="AR327" i="2"/>
  <c r="AQ327" i="2"/>
  <c r="BB112" i="2"/>
  <c r="AZ112" i="2"/>
  <c r="BA112" i="2"/>
  <c r="AR513" i="2"/>
  <c r="AS513" i="2"/>
  <c r="AQ513" i="2"/>
  <c r="AS473" i="2"/>
  <c r="AR473" i="2"/>
  <c r="BM413" i="2"/>
  <c r="BO413" i="2"/>
  <c r="P413" i="2" s="1"/>
  <c r="AQ373" i="2"/>
  <c r="AS373" i="2"/>
  <c r="AR373" i="2"/>
  <c r="AS103" i="2"/>
  <c r="AR103" i="2"/>
  <c r="AQ103" i="2"/>
  <c r="AH28" i="2"/>
  <c r="AJ28" i="2"/>
  <c r="AR574" i="2"/>
  <c r="AQ574" i="2"/>
  <c r="AJ374" i="2"/>
  <c r="AI374" i="2"/>
  <c r="BB727" i="2"/>
  <c r="AZ727" i="2"/>
  <c r="AR595" i="2"/>
  <c r="AJ303" i="2"/>
  <c r="AR539" i="2"/>
  <c r="BN333" i="2"/>
  <c r="BA264" i="2"/>
  <c r="AQ171" i="2"/>
  <c r="AZ654" i="2"/>
  <c r="AJ151" i="2"/>
  <c r="AI628" i="2"/>
  <c r="AQ661" i="2"/>
  <c r="BF608" i="2"/>
  <c r="BB436" i="2"/>
  <c r="AJ258" i="2"/>
  <c r="AZ169" i="2"/>
  <c r="BO178" i="2"/>
  <c r="BO79" i="2"/>
  <c r="P79" i="2" s="1"/>
  <c r="AQ74" i="2"/>
  <c r="AS59" i="2"/>
  <c r="AI713" i="2"/>
  <c r="AR130" i="2"/>
  <c r="BF632" i="2"/>
  <c r="AS681" i="2"/>
  <c r="AH262" i="2"/>
  <c r="AQ151" i="2"/>
  <c r="AH438" i="2"/>
  <c r="BN44" i="2"/>
  <c r="AR489" i="2"/>
  <c r="AR437" i="2"/>
  <c r="AS325" i="2"/>
  <c r="BB39" i="2"/>
  <c r="BA343" i="2"/>
  <c r="AI73" i="2"/>
  <c r="AI130" i="2"/>
  <c r="AZ263" i="2"/>
  <c r="AH586" i="2"/>
  <c r="AQ473" i="2"/>
  <c r="AJ288" i="2"/>
  <c r="AJ488" i="2"/>
  <c r="AH488" i="2"/>
  <c r="BA494" i="2"/>
  <c r="BB494" i="2"/>
  <c r="AZ494" i="2"/>
  <c r="AI742" i="2"/>
  <c r="AH742" i="2"/>
  <c r="BA686" i="2"/>
  <c r="BB686" i="2"/>
  <c r="AZ686" i="2"/>
  <c r="AZ411" i="2"/>
  <c r="BB411" i="2"/>
  <c r="BA411" i="2"/>
  <c r="AZ279" i="2"/>
  <c r="BA279" i="2"/>
  <c r="AS485" i="2"/>
  <c r="AR485" i="2"/>
  <c r="AH409" i="2"/>
  <c r="AI409" i="2"/>
  <c r="AS357" i="2"/>
  <c r="AQ357" i="2"/>
  <c r="AR357" i="2"/>
  <c r="AH325" i="2"/>
  <c r="AJ325" i="2"/>
  <c r="BB735" i="2"/>
  <c r="BA735" i="2"/>
  <c r="AZ735" i="2"/>
  <c r="AJ460" i="2"/>
  <c r="AH460" i="2"/>
  <c r="AQ494" i="2"/>
  <c r="AS494" i="2"/>
  <c r="AR494" i="2"/>
  <c r="AI606" i="2"/>
  <c r="AH606" i="2"/>
  <c r="BB278" i="2"/>
  <c r="AZ278" i="2"/>
  <c r="BM680" i="2"/>
  <c r="BO680" i="2"/>
  <c r="BN680" i="2"/>
  <c r="AI672" i="2"/>
  <c r="AH672" i="2"/>
  <c r="AJ672" i="2"/>
  <c r="AS561" i="2"/>
  <c r="AQ561" i="2"/>
  <c r="AR561" i="2"/>
  <c r="AR533" i="2"/>
  <c r="AS533" i="2"/>
  <c r="AQ533" i="2"/>
  <c r="AI465" i="2"/>
  <c r="AJ465" i="2"/>
  <c r="AH465" i="2"/>
  <c r="AJ365" i="2"/>
  <c r="AH365" i="2"/>
  <c r="AQ353" i="2"/>
  <c r="AR353" i="2"/>
  <c r="AS353" i="2"/>
  <c r="AI345" i="2"/>
  <c r="AH345" i="2"/>
  <c r="AI285" i="2"/>
  <c r="AJ285" i="2"/>
  <c r="AI154" i="2"/>
  <c r="AH154" i="2"/>
  <c r="AZ478" i="2"/>
  <c r="BB478" i="2"/>
  <c r="BA478" i="2"/>
  <c r="BB642" i="2"/>
  <c r="BB715" i="2"/>
  <c r="AH303" i="2"/>
  <c r="AS475" i="2"/>
  <c r="BO205" i="2"/>
  <c r="AI151" i="2"/>
  <c r="BG608" i="2"/>
  <c r="N608" i="2" s="1"/>
  <c r="AS303" i="2"/>
  <c r="AI258" i="2"/>
  <c r="BN178" i="2"/>
  <c r="AS116" i="2"/>
  <c r="BN79" i="2"/>
  <c r="BG632" i="2"/>
  <c r="N632" i="2" s="1"/>
  <c r="AS243" i="2"/>
  <c r="BO44" i="2"/>
  <c r="P44" i="2" s="1"/>
  <c r="BN413" i="2"/>
  <c r="BB532" i="2"/>
  <c r="BB343" i="2"/>
  <c r="AH202" i="2"/>
  <c r="AI108" i="2"/>
  <c r="AS327" i="2"/>
  <c r="AH221" i="2"/>
  <c r="AI683" i="2"/>
  <c r="BA102" i="2"/>
  <c r="AH285" i="2"/>
  <c r="AJ606" i="2"/>
  <c r="AZ412" i="2"/>
  <c r="AQ262" i="2"/>
  <c r="AS262" i="2"/>
  <c r="AR288" i="2"/>
  <c r="AQ288" i="2"/>
  <c r="AS288" i="2"/>
  <c r="BA458" i="2"/>
  <c r="AZ458" i="2"/>
  <c r="BB458" i="2"/>
  <c r="AQ402" i="2"/>
  <c r="AS402" i="2"/>
  <c r="BB274" i="2"/>
  <c r="BA274" i="2"/>
  <c r="AZ559" i="2"/>
  <c r="BB559" i="2"/>
  <c r="BA559" i="2"/>
  <c r="AJ371" i="2"/>
  <c r="AI371" i="2"/>
  <c r="BB180" i="2"/>
  <c r="BA180" i="2"/>
  <c r="AZ180" i="2"/>
  <c r="BB593" i="2"/>
  <c r="BA593" i="2"/>
  <c r="AZ593" i="2"/>
  <c r="AJ330" i="2"/>
  <c r="AI330" i="2"/>
  <c r="AH330" i="2"/>
  <c r="AJ440" i="2"/>
  <c r="AI440" i="2"/>
  <c r="BB558" i="2"/>
  <c r="BA558" i="2"/>
  <c r="AZ558" i="2"/>
  <c r="AI354" i="2"/>
  <c r="AJ354" i="2"/>
  <c r="BN205" i="2"/>
  <c r="AS51" i="2"/>
  <c r="AZ532" i="2"/>
  <c r="AJ108" i="2"/>
  <c r="AR402" i="2"/>
  <c r="AJ221" i="2"/>
  <c r="BB102" i="2"/>
  <c r="BA278" i="2"/>
  <c r="BB412" i="2"/>
  <c r="AH130" i="2"/>
  <c r="AZ438" i="2"/>
  <c r="AJ667" i="2"/>
  <c r="AZ742" i="2"/>
  <c r="AJ520" i="2"/>
  <c r="AH520" i="2"/>
  <c r="AQ284" i="2"/>
  <c r="AR284" i="2"/>
  <c r="AJ248" i="2"/>
  <c r="AH248" i="2"/>
  <c r="BB482" i="2"/>
  <c r="AZ482" i="2"/>
  <c r="AJ739" i="2"/>
  <c r="AI739" i="2"/>
  <c r="AQ682" i="2"/>
  <c r="AR682" i="2"/>
  <c r="AZ479" i="2"/>
  <c r="BB479" i="2"/>
  <c r="BA479" i="2"/>
  <c r="AJ419" i="2"/>
  <c r="AH419" i="2"/>
  <c r="BA247" i="2"/>
  <c r="BB247" i="2"/>
  <c r="AQ176" i="2"/>
  <c r="AR176" i="2"/>
  <c r="AH536" i="2"/>
  <c r="AI536" i="2"/>
  <c r="AZ372" i="2"/>
  <c r="BB372" i="2"/>
  <c r="AJ145" i="2"/>
  <c r="AH145" i="2"/>
  <c r="AH137" i="2"/>
  <c r="AI137" i="2"/>
  <c r="BB617" i="2"/>
  <c r="BA617" i="2"/>
  <c r="AI322" i="2"/>
  <c r="AJ322" i="2"/>
  <c r="AZ214" i="2"/>
  <c r="BB214" i="2"/>
  <c r="AH594" i="2"/>
  <c r="AJ594" i="2"/>
  <c r="AI594" i="2"/>
  <c r="AI129" i="2"/>
  <c r="AH129" i="2"/>
  <c r="BA195" i="2"/>
  <c r="AZ195" i="2"/>
  <c r="AH324" i="2"/>
  <c r="AR341" i="2"/>
  <c r="BA697" i="2"/>
  <c r="AH269" i="2"/>
  <c r="BO460" i="2"/>
  <c r="P460" i="2" s="1"/>
  <c r="AQ493" i="2"/>
  <c r="BA742" i="2"/>
  <c r="BA713" i="2"/>
  <c r="BO125" i="2"/>
  <c r="AI660" i="2"/>
  <c r="AJ660" i="2"/>
  <c r="BA119" i="2"/>
  <c r="AZ119" i="2"/>
  <c r="BB119" i="2"/>
  <c r="BA99" i="2"/>
  <c r="AZ99" i="2"/>
  <c r="AQ24" i="2"/>
  <c r="AS24" i="2"/>
  <c r="AR24" i="2"/>
  <c r="AQ362" i="2"/>
  <c r="AR362" i="2"/>
  <c r="AJ595" i="2"/>
  <c r="AI595" i="2"/>
  <c r="AZ572" i="2"/>
  <c r="BB572" i="2"/>
  <c r="AZ488" i="2"/>
  <c r="BA488" i="2"/>
  <c r="BB432" i="2"/>
  <c r="BA432" i="2"/>
  <c r="BA400" i="2"/>
  <c r="BB400" i="2"/>
  <c r="AZ280" i="2"/>
  <c r="BA280" i="2"/>
  <c r="BB280" i="2"/>
  <c r="AJ264" i="2"/>
  <c r="AH264" i="2"/>
  <c r="BB248" i="2"/>
  <c r="AZ248" i="2"/>
  <c r="AH232" i="2"/>
  <c r="AJ232" i="2"/>
  <c r="AI232" i="2"/>
  <c r="AR208" i="2"/>
  <c r="AS208" i="2"/>
  <c r="AZ90" i="2"/>
  <c r="BB90" i="2"/>
  <c r="AQ82" i="2"/>
  <c r="AR82" i="2"/>
  <c r="AS82" i="2"/>
  <c r="AQ47" i="2"/>
  <c r="AR47" i="2"/>
  <c r="AR338" i="2"/>
  <c r="AQ338" i="2"/>
  <c r="AR41" i="2"/>
  <c r="AS41" i="2"/>
  <c r="AH707" i="2"/>
  <c r="AJ707" i="2"/>
  <c r="AI707" i="2"/>
  <c r="AJ655" i="2"/>
  <c r="AH655" i="2"/>
  <c r="AS598" i="2"/>
  <c r="AQ598" i="2"/>
  <c r="AS563" i="2"/>
  <c r="AQ563" i="2"/>
  <c r="AR415" i="2"/>
  <c r="AS415" i="2"/>
  <c r="AQ415" i="2"/>
  <c r="AS299" i="2"/>
  <c r="AR299" i="2"/>
  <c r="BA223" i="2"/>
  <c r="AZ223" i="2"/>
  <c r="AS203" i="2"/>
  <c r="AR203" i="2"/>
  <c r="AH11" i="2"/>
  <c r="AI11" i="2"/>
  <c r="AR555" i="2"/>
  <c r="AQ555" i="2"/>
  <c r="AQ144" i="2"/>
  <c r="AR144" i="2"/>
  <c r="BB121" i="2"/>
  <c r="BA121" i="2"/>
  <c r="BB46" i="2"/>
  <c r="BA46" i="2"/>
  <c r="AJ326" i="2"/>
  <c r="AI326" i="2"/>
  <c r="AI473" i="2"/>
  <c r="AH473" i="2"/>
  <c r="AH13" i="2"/>
  <c r="AI13" i="2"/>
  <c r="AJ13" i="2"/>
  <c r="AQ737" i="2"/>
  <c r="AR737" i="2"/>
  <c r="AS737" i="2"/>
  <c r="AJ310" i="2"/>
  <c r="AH310" i="2"/>
  <c r="AH254" i="2"/>
  <c r="AI254" i="2"/>
  <c r="AJ254" i="2"/>
  <c r="AS139" i="2"/>
  <c r="AQ139" i="2"/>
  <c r="AH125" i="2"/>
  <c r="AI125" i="2"/>
  <c r="AJ125" i="2"/>
  <c r="AQ697" i="2"/>
  <c r="AS697" i="2"/>
  <c r="AR450" i="2"/>
  <c r="AQ450" i="2"/>
  <c r="AS450" i="2"/>
  <c r="AH644" i="2"/>
  <c r="AI644" i="2"/>
  <c r="AR624" i="2"/>
  <c r="AQ624" i="2"/>
  <c r="AS604" i="2"/>
  <c r="AQ604" i="2"/>
  <c r="AR604" i="2"/>
  <c r="BB584" i="2"/>
  <c r="AZ584" i="2"/>
  <c r="BA584" i="2"/>
  <c r="BB373" i="2"/>
  <c r="AZ373" i="2"/>
  <c r="AQ158" i="2"/>
  <c r="AS158" i="2"/>
  <c r="AR158" i="2"/>
  <c r="AR598" i="2"/>
  <c r="AH595" i="2"/>
  <c r="AQ208" i="2"/>
  <c r="AZ432" i="2"/>
  <c r="AS362" i="2"/>
  <c r="AH673" i="2"/>
  <c r="AI673" i="2"/>
  <c r="AJ673" i="2"/>
  <c r="AZ25" i="2"/>
  <c r="BA25" i="2"/>
  <c r="AZ61" i="2"/>
  <c r="BB61" i="2"/>
  <c r="BA61" i="2"/>
  <c r="BA516" i="2"/>
  <c r="AZ516" i="2"/>
  <c r="BB516" i="2"/>
  <c r="AQ114" i="2"/>
  <c r="AR114" i="2"/>
  <c r="AS114" i="2"/>
  <c r="BB246" i="2"/>
  <c r="BA246" i="2"/>
  <c r="AQ198" i="2"/>
  <c r="AS198" i="2"/>
  <c r="AR198" i="2"/>
  <c r="AZ650" i="2"/>
  <c r="BA650" i="2"/>
  <c r="BA618" i="2"/>
  <c r="BB618" i="2"/>
  <c r="BA403" i="2"/>
  <c r="AZ403" i="2"/>
  <c r="AS66" i="2"/>
  <c r="AR66" i="2"/>
  <c r="AS126" i="2"/>
  <c r="AR126" i="2"/>
  <c r="AH740" i="2"/>
  <c r="AJ740" i="2"/>
  <c r="AI740" i="2"/>
  <c r="AR445" i="2"/>
  <c r="AS445" i="2"/>
  <c r="AQ425" i="2"/>
  <c r="AR425" i="2"/>
  <c r="AS425" i="2"/>
  <c r="AR361" i="2"/>
  <c r="AQ361" i="2"/>
  <c r="AH282" i="2"/>
  <c r="AI282" i="2"/>
  <c r="BM662" i="2"/>
  <c r="BO662" i="2"/>
  <c r="P662" i="2" s="1"/>
  <c r="BN662" i="2"/>
  <c r="BB151" i="2"/>
  <c r="BA151" i="2"/>
  <c r="AS88" i="2"/>
  <c r="AR88" i="2"/>
  <c r="AQ88" i="2"/>
  <c r="BB652" i="2"/>
  <c r="BA652" i="2"/>
  <c r="BB201" i="2"/>
  <c r="AZ201" i="2"/>
  <c r="AR190" i="2"/>
  <c r="AS190" i="2"/>
  <c r="AQ190" i="2"/>
  <c r="BA248" i="2"/>
  <c r="AJ644" i="2"/>
  <c r="AS144" i="2"/>
  <c r="AQ41" i="2"/>
  <c r="AS361" i="2"/>
  <c r="BB650" i="2"/>
  <c r="BB488" i="2"/>
  <c r="AJ11" i="2"/>
  <c r="AZ618" i="2"/>
  <c r="AQ299" i="2"/>
  <c r="BA201" i="2"/>
  <c r="BB25" i="2"/>
  <c r="BA398" i="2"/>
  <c r="AZ398" i="2"/>
  <c r="BB398" i="2"/>
  <c r="AQ342" i="2"/>
  <c r="AR342" i="2"/>
  <c r="AS342" i="2"/>
  <c r="AI640" i="2"/>
  <c r="AJ640" i="2"/>
  <c r="AZ221" i="2"/>
  <c r="BB221" i="2"/>
  <c r="AJ336" i="2"/>
  <c r="AH336" i="2"/>
  <c r="AH39" i="2"/>
  <c r="AI39" i="2"/>
  <c r="AS12" i="2"/>
  <c r="AQ12" i="2"/>
  <c r="BB394" i="2"/>
  <c r="AZ394" i="2"/>
  <c r="AJ80" i="2"/>
  <c r="AH80" i="2"/>
  <c r="AI80" i="2"/>
  <c r="AR499" i="2"/>
  <c r="AS499" i="2"/>
  <c r="AS447" i="2"/>
  <c r="AQ447" i="2"/>
  <c r="AR383" i="2"/>
  <c r="AS383" i="2"/>
  <c r="AS351" i="2"/>
  <c r="AQ351" i="2"/>
  <c r="AR351" i="2"/>
  <c r="AS331" i="2"/>
  <c r="AQ331" i="2"/>
  <c r="AR331" i="2"/>
  <c r="AZ319" i="2"/>
  <c r="BA319" i="2"/>
  <c r="BB319" i="2"/>
  <c r="AQ267" i="2"/>
  <c r="AR267" i="2"/>
  <c r="AS267" i="2"/>
  <c r="AQ235" i="2"/>
  <c r="AR235" i="2"/>
  <c r="AS235" i="2"/>
  <c r="AZ188" i="2"/>
  <c r="BB188" i="2"/>
  <c r="BA188" i="2"/>
  <c r="AS101" i="2"/>
  <c r="AR101" i="2"/>
  <c r="AQ101" i="2"/>
  <c r="BB22" i="2"/>
  <c r="AZ22" i="2"/>
  <c r="BA22" i="2"/>
  <c r="BA472" i="2"/>
  <c r="AZ472" i="2"/>
  <c r="AR491" i="2"/>
  <c r="AS491" i="2"/>
  <c r="AS455" i="2"/>
  <c r="AQ455" i="2"/>
  <c r="AQ259" i="2"/>
  <c r="AR259" i="2"/>
  <c r="AI234" i="2"/>
  <c r="AJ234" i="2"/>
  <c r="AI297" i="2"/>
  <c r="AJ297" i="2"/>
  <c r="AH297" i="2"/>
  <c r="AJ127" i="2"/>
  <c r="AI127" i="2"/>
  <c r="AH127" i="2"/>
  <c r="BB424" i="2"/>
  <c r="AZ424" i="2"/>
  <c r="AH98" i="2"/>
  <c r="AI98" i="2"/>
  <c r="BB152" i="2"/>
  <c r="BA152" i="2"/>
  <c r="AS605" i="2"/>
  <c r="AQ605" i="2"/>
  <c r="AQ314" i="2"/>
  <c r="AR314" i="2"/>
  <c r="AS314" i="2"/>
  <c r="AQ187" i="2"/>
  <c r="AR187" i="2"/>
  <c r="AJ124" i="2"/>
  <c r="AH124" i="2"/>
  <c r="AI124" i="2"/>
  <c r="AS25" i="2"/>
  <c r="AQ25" i="2"/>
  <c r="BB561" i="2"/>
  <c r="BA561" i="2"/>
  <c r="AZ131" i="2"/>
  <c r="BB131" i="2"/>
  <c r="AZ121" i="2"/>
  <c r="AR455" i="2"/>
  <c r="AQ491" i="2"/>
  <c r="AS555" i="2"/>
  <c r="AQ383" i="2"/>
  <c r="AR605" i="2"/>
  <c r="AR12" i="2"/>
  <c r="AS338" i="2"/>
  <c r="AR25" i="2"/>
  <c r="BA394" i="2"/>
  <c r="AH686" i="2"/>
  <c r="AQ416" i="2"/>
  <c r="AQ502" i="2"/>
  <c r="AR502" i="2"/>
  <c r="AS502" i="2"/>
  <c r="BB176" i="2"/>
  <c r="BA176" i="2"/>
  <c r="AQ105" i="2"/>
  <c r="AS105" i="2"/>
  <c r="AR95" i="2"/>
  <c r="AS95" i="2"/>
  <c r="AQ95" i="2"/>
  <c r="AS562" i="2"/>
  <c r="AQ562" i="2"/>
  <c r="BB466" i="2"/>
  <c r="AZ466" i="2"/>
  <c r="BB282" i="2"/>
  <c r="BA282" i="2"/>
  <c r="BA534" i="2"/>
  <c r="BB534" i="2"/>
  <c r="AJ675" i="2"/>
  <c r="AI675" i="2"/>
  <c r="BA491" i="2"/>
  <c r="AZ491" i="2"/>
  <c r="AZ291" i="2"/>
  <c r="BA291" i="2"/>
  <c r="AZ232" i="2"/>
  <c r="BB232" i="2"/>
  <c r="BA311" i="2"/>
  <c r="BB311" i="2"/>
  <c r="BB231" i="2"/>
  <c r="AZ231" i="2"/>
  <c r="AS587" i="2"/>
  <c r="AS523" i="2"/>
  <c r="BB386" i="2"/>
  <c r="AQ308" i="2"/>
  <c r="AR211" i="2"/>
  <c r="BA36" i="2"/>
  <c r="AH335" i="2"/>
  <c r="AQ310" i="2"/>
  <c r="AS318" i="2"/>
  <c r="AQ195" i="2"/>
  <c r="AS90" i="2"/>
  <c r="BB356" i="2"/>
  <c r="BF52" i="2"/>
  <c r="AH705" i="2"/>
  <c r="BA232" i="2"/>
  <c r="AZ282" i="2"/>
  <c r="BA407" i="2"/>
  <c r="AI197" i="2"/>
  <c r="AZ200" i="2"/>
  <c r="BA130" i="2"/>
  <c r="BA103" i="2"/>
  <c r="BB103" i="2"/>
  <c r="AS28" i="2"/>
  <c r="AQ28" i="2"/>
  <c r="BB128" i="2"/>
  <c r="BA128" i="2"/>
  <c r="AZ128" i="2"/>
  <c r="AH104" i="2"/>
  <c r="AJ104" i="2"/>
  <c r="AI104" i="2"/>
  <c r="AQ23" i="2"/>
  <c r="AR23" i="2"/>
  <c r="AZ296" i="2"/>
  <c r="BB296" i="2"/>
  <c r="AS404" i="2"/>
  <c r="AR571" i="2"/>
  <c r="AR523" i="2"/>
  <c r="AZ386" i="2"/>
  <c r="AI400" i="2"/>
  <c r="AR167" i="2"/>
  <c r="BB125" i="2"/>
  <c r="AI335" i="2"/>
  <c r="AS693" i="2"/>
  <c r="AS94" i="2"/>
  <c r="BA356" i="2"/>
  <c r="AJ20" i="2"/>
  <c r="AR471" i="2"/>
  <c r="AQ404" i="2"/>
  <c r="AQ571" i="2"/>
  <c r="AS372" i="2"/>
  <c r="BA691" i="2"/>
  <c r="AQ14" i="2"/>
  <c r="AI454" i="2"/>
  <c r="AJ384" i="2"/>
  <c r="AR61" i="2"/>
  <c r="AI20" i="2"/>
  <c r="BA296" i="2"/>
  <c r="AZ42" i="2"/>
  <c r="BA380" i="2"/>
  <c r="AR28" i="2"/>
  <c r="AZ21" i="2"/>
  <c r="BB258" i="2"/>
  <c r="BA258" i="2"/>
  <c r="AS277" i="2"/>
  <c r="AR277" i="2"/>
  <c r="AQ178" i="2"/>
  <c r="AR178" i="2"/>
  <c r="AS146" i="2"/>
  <c r="AR146" i="2"/>
  <c r="BB442" i="2"/>
  <c r="BA442" i="2"/>
  <c r="AI635" i="2"/>
  <c r="M635" i="2" s="1"/>
  <c r="AJ635" i="2"/>
  <c r="AQ623" i="2"/>
  <c r="AS623" i="2"/>
  <c r="AS603" i="2"/>
  <c r="AR603" i="2"/>
  <c r="AZ583" i="2"/>
  <c r="BB583" i="2"/>
  <c r="BA376" i="2"/>
  <c r="AZ376" i="2"/>
  <c r="AI264" i="2"/>
  <c r="AJ39" i="2"/>
  <c r="AI655" i="2"/>
  <c r="AZ246" i="2"/>
  <c r="AZ103" i="2"/>
  <c r="BB243" i="2"/>
  <c r="AZ152" i="2"/>
  <c r="BB21" i="2"/>
  <c r="BA373" i="2"/>
  <c r="AS624" i="2"/>
  <c r="BA424" i="2"/>
  <c r="AZ151" i="2"/>
  <c r="BA466" i="2"/>
  <c r="AR562" i="2"/>
  <c r="M562" i="2" s="1"/>
  <c r="AH601" i="2"/>
  <c r="AS541" i="2"/>
  <c r="AI161" i="2"/>
  <c r="AZ156" i="2"/>
  <c r="AJ601" i="2"/>
  <c r="BB403" i="2"/>
  <c r="BB739" i="2"/>
  <c r="BA739" i="2"/>
  <c r="BA156" i="2"/>
  <c r="BB223" i="2"/>
  <c r="AQ66" i="2"/>
  <c r="AR304" i="2"/>
  <c r="BA90" i="2"/>
  <c r="AJ497" i="2"/>
  <c r="AZ561" i="2"/>
  <c r="AH161" i="2"/>
  <c r="AJ566" i="2"/>
  <c r="AI189" i="2"/>
  <c r="AQ541" i="2"/>
  <c r="BE676" i="2"/>
  <c r="BF676" i="2"/>
  <c r="AH209" i="2"/>
  <c r="AJ209" i="2"/>
  <c r="AI209" i="2"/>
  <c r="BM480" i="2"/>
  <c r="BO480" i="2"/>
  <c r="P480" i="2" s="1"/>
  <c r="AQ354" i="2"/>
  <c r="AS354" i="2"/>
  <c r="AQ628" i="2"/>
  <c r="AS628" i="2"/>
  <c r="BB591" i="2"/>
  <c r="AZ591" i="2"/>
  <c r="BA591" i="2"/>
  <c r="AI564" i="2"/>
  <c r="AH564" i="2"/>
  <c r="AI540" i="2"/>
  <c r="AJ540" i="2"/>
  <c r="AH540" i="2"/>
  <c r="BB464" i="2"/>
  <c r="AZ464" i="2"/>
  <c r="AS428" i="2"/>
  <c r="AR428" i="2"/>
  <c r="BB404" i="2"/>
  <c r="AZ404" i="2"/>
  <c r="BB320" i="2"/>
  <c r="AZ320" i="2"/>
  <c r="AZ288" i="2"/>
  <c r="BA288" i="2"/>
  <c r="BB256" i="2"/>
  <c r="AZ256" i="2"/>
  <c r="BB224" i="2"/>
  <c r="AZ224" i="2"/>
  <c r="AH208" i="2"/>
  <c r="AJ208" i="2"/>
  <c r="AI208" i="2"/>
  <c r="AS185" i="2"/>
  <c r="AR185" i="2"/>
  <c r="M185" i="2" s="1"/>
  <c r="AQ153" i="2"/>
  <c r="AR153" i="2"/>
  <c r="AS153" i="2"/>
  <c r="BB94" i="2"/>
  <c r="AZ94" i="2"/>
  <c r="BA94" i="2"/>
  <c r="AH43" i="2"/>
  <c r="AI43" i="2"/>
  <c r="AZ677" i="2"/>
  <c r="BB677" i="2"/>
  <c r="BA677" i="2"/>
  <c r="AH558" i="2"/>
  <c r="AI558" i="2"/>
  <c r="AJ558" i="2"/>
  <c r="AS298" i="2"/>
  <c r="AR298" i="2"/>
  <c r="AQ298" i="2"/>
  <c r="BB254" i="2"/>
  <c r="BA254" i="2"/>
  <c r="BA699" i="2"/>
  <c r="BB699" i="2"/>
  <c r="BB590" i="2"/>
  <c r="BA590" i="2"/>
  <c r="AZ590" i="2"/>
  <c r="AI547" i="2"/>
  <c r="AJ547" i="2"/>
  <c r="AH547" i="2"/>
  <c r="AQ503" i="2"/>
  <c r="AR503" i="2"/>
  <c r="AH399" i="2"/>
  <c r="AI399" i="2"/>
  <c r="AJ399" i="2"/>
  <c r="BB323" i="2"/>
  <c r="BA323" i="2"/>
  <c r="BB74" i="2"/>
  <c r="AZ74" i="2"/>
  <c r="AJ23" i="2"/>
  <c r="AH23" i="2"/>
  <c r="AI23" i="2"/>
  <c r="BB230" i="2"/>
  <c r="AZ230" i="2"/>
  <c r="AR378" i="2"/>
  <c r="AQ378" i="2"/>
  <c r="AQ660" i="2"/>
  <c r="AR660" i="2"/>
  <c r="AS660" i="2"/>
  <c r="AZ596" i="2"/>
  <c r="BB596" i="2"/>
  <c r="AQ170" i="2"/>
  <c r="AR170" i="2"/>
  <c r="AH574" i="2"/>
  <c r="AJ574" i="2"/>
  <c r="AS37" i="2"/>
  <c r="AR37" i="2"/>
  <c r="AH647" i="2"/>
  <c r="AI647" i="2"/>
  <c r="AZ336" i="2"/>
  <c r="BA336" i="2"/>
  <c r="AQ296" i="2"/>
  <c r="AS296" i="2"/>
  <c r="AR296" i="2"/>
  <c r="AZ43" i="2"/>
  <c r="BB43" i="2"/>
  <c r="AI725" i="2"/>
  <c r="AJ725" i="2"/>
  <c r="AI682" i="2"/>
  <c r="AH682" i="2"/>
  <c r="AQ495" i="2"/>
  <c r="AS495" i="2"/>
  <c r="AZ447" i="2"/>
  <c r="BB447" i="2"/>
  <c r="BA447" i="2"/>
  <c r="AQ427" i="2"/>
  <c r="AS427" i="2"/>
  <c r="BB184" i="2"/>
  <c r="BA184" i="2"/>
  <c r="AZ184" i="2"/>
  <c r="BB66" i="2"/>
  <c r="AZ66" i="2"/>
  <c r="BA66" i="2"/>
  <c r="BB673" i="2"/>
  <c r="BA673" i="2"/>
  <c r="AZ673" i="2"/>
  <c r="BA242" i="2"/>
  <c r="AZ242" i="2"/>
  <c r="BB242" i="2"/>
  <c r="AR696" i="2"/>
  <c r="AQ696" i="2"/>
  <c r="AZ588" i="2"/>
  <c r="BB588" i="2"/>
  <c r="BA588" i="2"/>
  <c r="BB385" i="2"/>
  <c r="AZ385" i="2"/>
  <c r="BA385" i="2"/>
  <c r="BB337" i="2"/>
  <c r="BA337" i="2"/>
  <c r="AQ297" i="2"/>
  <c r="AR297" i="2"/>
  <c r="AS297" i="2"/>
  <c r="AQ289" i="2"/>
  <c r="AR289" i="2"/>
  <c r="AS257" i="2"/>
  <c r="AR257" i="2"/>
  <c r="AQ257" i="2"/>
  <c r="AQ225" i="2"/>
  <c r="AS225" i="2"/>
  <c r="BB209" i="2"/>
  <c r="AZ209" i="2"/>
  <c r="AR166" i="2"/>
  <c r="AQ166" i="2"/>
  <c r="AH107" i="2"/>
  <c r="AJ107" i="2"/>
  <c r="AS379" i="2"/>
  <c r="AI368" i="2"/>
  <c r="AJ227" i="2"/>
  <c r="AJ74" i="2"/>
  <c r="AQ37" i="2"/>
  <c r="BG676" i="2"/>
  <c r="AS279" i="2"/>
  <c r="AR495" i="2"/>
  <c r="AZ436" i="2"/>
  <c r="AQ303" i="2"/>
  <c r="AI38" i="2"/>
  <c r="AR51" i="2"/>
  <c r="AS696" i="2"/>
  <c r="AQ428" i="2"/>
  <c r="BB336" i="2"/>
  <c r="AS170" i="2"/>
  <c r="BA596" i="2"/>
  <c r="AS289" i="2"/>
  <c r="AJ349" i="2"/>
  <c r="AH349" i="2"/>
  <c r="AI349" i="2"/>
  <c r="AH329" i="2"/>
  <c r="AI329" i="2"/>
  <c r="AJ329" i="2"/>
  <c r="AH416" i="2"/>
  <c r="AJ416" i="2"/>
  <c r="BA300" i="2"/>
  <c r="AZ300" i="2"/>
  <c r="AQ637" i="2"/>
  <c r="AR637" i="2"/>
  <c r="AS637" i="2"/>
  <c r="BM50" i="2"/>
  <c r="BO50" i="2"/>
  <c r="P50" i="2" s="1"/>
  <c r="BN50" i="2"/>
  <c r="BB100" i="2"/>
  <c r="BA100" i="2"/>
  <c r="AQ154" i="2"/>
  <c r="AR154" i="2"/>
  <c r="AQ480" i="2"/>
  <c r="AR480" i="2"/>
  <c r="AS480" i="2"/>
  <c r="AR456" i="2"/>
  <c r="AQ456" i="2"/>
  <c r="AS456" i="2"/>
  <c r="AR336" i="2"/>
  <c r="AQ336" i="2"/>
  <c r="AH304" i="2"/>
  <c r="AI304" i="2"/>
  <c r="AJ272" i="2"/>
  <c r="AI272" i="2"/>
  <c r="AH272" i="2"/>
  <c r="AZ161" i="2"/>
  <c r="BB161" i="2"/>
  <c r="BB126" i="2"/>
  <c r="AZ126" i="2"/>
  <c r="BA126" i="2"/>
  <c r="AR683" i="2"/>
  <c r="AQ683" i="2"/>
  <c r="AS683" i="2"/>
  <c r="AS391" i="2"/>
  <c r="AQ391" i="2"/>
  <c r="AJ54" i="2"/>
  <c r="AH54" i="2"/>
  <c r="AI54" i="2"/>
  <c r="AQ163" i="2"/>
  <c r="AR163" i="2"/>
  <c r="AS163" i="2"/>
  <c r="AS640" i="2"/>
  <c r="AQ640" i="2"/>
  <c r="AR640" i="2"/>
  <c r="AJ373" i="2"/>
  <c r="AI373" i="2"/>
  <c r="AS294" i="2"/>
  <c r="AQ294" i="2"/>
  <c r="AH611" i="2"/>
  <c r="AI611" i="2"/>
  <c r="M611" i="2" s="1"/>
  <c r="AJ611" i="2"/>
  <c r="AS528" i="2"/>
  <c r="AQ528" i="2"/>
  <c r="BA268" i="2"/>
  <c r="BB268" i="2"/>
  <c r="AS232" i="2"/>
  <c r="AR232" i="2"/>
  <c r="AQ232" i="2"/>
  <c r="BA110" i="2"/>
  <c r="BB110" i="2"/>
  <c r="AJ27" i="2"/>
  <c r="AH27" i="2"/>
  <c r="AI27" i="2"/>
  <c r="BB286" i="2"/>
  <c r="AZ286" i="2"/>
  <c r="BA286" i="2"/>
  <c r="AS183" i="2"/>
  <c r="AQ183" i="2"/>
  <c r="AJ120" i="2"/>
  <c r="AH120" i="2"/>
  <c r="AI120" i="2"/>
  <c r="AZ41" i="2"/>
  <c r="BB41" i="2"/>
  <c r="AR655" i="2"/>
  <c r="AQ655" i="2"/>
  <c r="AS655" i="2"/>
  <c r="AS594" i="2"/>
  <c r="AR594" i="2"/>
  <c r="AQ594" i="2"/>
  <c r="BB315" i="2"/>
  <c r="AZ315" i="2"/>
  <c r="BB299" i="2"/>
  <c r="AZ299" i="2"/>
  <c r="AQ46" i="2"/>
  <c r="AS46" i="2"/>
  <c r="AI745" i="2"/>
  <c r="AH745" i="2"/>
  <c r="AQ518" i="2"/>
  <c r="AS518" i="2"/>
  <c r="AR518" i="2"/>
  <c r="BB474" i="2"/>
  <c r="AZ474" i="2"/>
  <c r="BA474" i="2"/>
  <c r="AR366" i="2"/>
  <c r="AS366" i="2"/>
  <c r="AQ366" i="2"/>
  <c r="AS270" i="2"/>
  <c r="AQ270" i="2"/>
  <c r="AQ202" i="2"/>
  <c r="AR202" i="2"/>
  <c r="AS202" i="2"/>
  <c r="AI132" i="2"/>
  <c r="AJ132" i="2"/>
  <c r="BA744" i="2"/>
  <c r="AZ744" i="2"/>
  <c r="AS632" i="2"/>
  <c r="AR632" i="2"/>
  <c r="AH577" i="2"/>
  <c r="AI577" i="2"/>
  <c r="AJ577" i="2"/>
  <c r="BB417" i="2"/>
  <c r="AZ417" i="2"/>
  <c r="BA417" i="2"/>
  <c r="BB744" i="2"/>
  <c r="AS649" i="2"/>
  <c r="AJ624" i="2"/>
  <c r="AR427" i="2"/>
  <c r="AQ279" i="2"/>
  <c r="BA41" i="2"/>
  <c r="AR528" i="2"/>
  <c r="BA320" i="2"/>
  <c r="AS336" i="2"/>
  <c r="AS166" i="2"/>
  <c r="AI549" i="2"/>
  <c r="AQ673" i="2"/>
  <c r="AR673" i="2"/>
  <c r="AI377" i="2"/>
  <c r="AH377" i="2"/>
  <c r="BM87" i="2"/>
  <c r="BO87" i="2"/>
  <c r="AH466" i="2"/>
  <c r="AJ466" i="2"/>
  <c r="AJ386" i="2"/>
  <c r="AI386" i="2"/>
  <c r="BB743" i="2"/>
  <c r="AZ743" i="2"/>
  <c r="AQ745" i="2"/>
  <c r="AR745" i="2"/>
  <c r="BA647" i="2"/>
  <c r="BB647" i="2"/>
  <c r="AZ647" i="2"/>
  <c r="AS627" i="2"/>
  <c r="AQ627" i="2"/>
  <c r="AJ603" i="2"/>
  <c r="AI603" i="2"/>
  <c r="AH603" i="2"/>
  <c r="BA524" i="2"/>
  <c r="BB524" i="2"/>
  <c r="BE420" i="2"/>
  <c r="BF420" i="2"/>
  <c r="AS396" i="2"/>
  <c r="AQ396" i="2"/>
  <c r="AR396" i="2"/>
  <c r="BB384" i="2"/>
  <c r="AZ384" i="2"/>
  <c r="AZ352" i="2"/>
  <c r="BB352" i="2"/>
  <c r="AQ248" i="2"/>
  <c r="AS248" i="2"/>
  <c r="AR248" i="2"/>
  <c r="M248" i="2" s="1"/>
  <c r="AR216" i="2"/>
  <c r="AQ216" i="2"/>
  <c r="AS216" i="2"/>
  <c r="BA145" i="2"/>
  <c r="BB145" i="2"/>
  <c r="AS394" i="2"/>
  <c r="AQ394" i="2"/>
  <c r="AR394" i="2"/>
  <c r="AS214" i="2"/>
  <c r="AR214" i="2"/>
  <c r="AQ214" i="2"/>
  <c r="BB171" i="2"/>
  <c r="AZ171" i="2"/>
  <c r="BA171" i="2"/>
  <c r="AH84" i="2"/>
  <c r="AI84" i="2"/>
  <c r="AS53" i="2"/>
  <c r="AR53" i="2"/>
  <c r="AJ731" i="2"/>
  <c r="AI731" i="2"/>
  <c r="BB718" i="2"/>
  <c r="BA718" i="2"/>
  <c r="AZ698" i="2"/>
  <c r="BB698" i="2"/>
  <c r="BA698" i="2"/>
  <c r="AH690" i="2"/>
  <c r="AJ690" i="2"/>
  <c r="AI690" i="2"/>
  <c r="AS567" i="2"/>
  <c r="AQ567" i="2"/>
  <c r="BB523" i="2"/>
  <c r="AZ523" i="2"/>
  <c r="BA523" i="2"/>
  <c r="AI463" i="2"/>
  <c r="AH463" i="2"/>
  <c r="AJ463" i="2"/>
  <c r="BB439" i="2"/>
  <c r="BA439" i="2"/>
  <c r="AZ439" i="2"/>
  <c r="AS255" i="2"/>
  <c r="AQ255" i="2"/>
  <c r="BA211" i="2"/>
  <c r="AZ211" i="2"/>
  <c r="BB160" i="2"/>
  <c r="BA160" i="2"/>
  <c r="AR140" i="2"/>
  <c r="AQ140" i="2"/>
  <c r="AQ54" i="2"/>
  <c r="AS54" i="2"/>
  <c r="AH350" i="2"/>
  <c r="AI350" i="2"/>
  <c r="AJ350" i="2"/>
  <c r="AS578" i="2"/>
  <c r="AR578" i="2"/>
  <c r="AQ578" i="2"/>
  <c r="AR334" i="2"/>
  <c r="AQ334" i="2"/>
  <c r="AZ218" i="2"/>
  <c r="BB218" i="2"/>
  <c r="BB52" i="2"/>
  <c r="BA52" i="2"/>
  <c r="AZ52" i="2"/>
  <c r="AH631" i="2"/>
  <c r="AI631" i="2"/>
  <c r="BB568" i="2"/>
  <c r="AZ568" i="2"/>
  <c r="BA568" i="2"/>
  <c r="AH548" i="2"/>
  <c r="AI548" i="2"/>
  <c r="AZ504" i="2"/>
  <c r="BA504" i="2"/>
  <c r="BB504" i="2"/>
  <c r="BB448" i="2"/>
  <c r="AZ448" i="2"/>
  <c r="AZ420" i="2"/>
  <c r="BA420" i="2"/>
  <c r="AS356" i="2"/>
  <c r="AQ356" i="2"/>
  <c r="AR356" i="2"/>
  <c r="BA181" i="2"/>
  <c r="AZ181" i="2"/>
  <c r="AR141" i="2"/>
  <c r="AS141" i="2"/>
  <c r="AS71" i="2"/>
  <c r="AR71" i="2"/>
  <c r="M71" i="2" s="1"/>
  <c r="BE358" i="2"/>
  <c r="BF358" i="2"/>
  <c r="AJ691" i="2"/>
  <c r="AH691" i="2"/>
  <c r="BB515" i="2"/>
  <c r="BA515" i="2"/>
  <c r="AZ515" i="2"/>
  <c r="AR479" i="2"/>
  <c r="AS479" i="2"/>
  <c r="BA136" i="2"/>
  <c r="AZ136" i="2"/>
  <c r="BB136" i="2"/>
  <c r="AZ418" i="2"/>
  <c r="BB418" i="2"/>
  <c r="AZ334" i="2"/>
  <c r="BA334" i="2"/>
  <c r="BB334" i="2"/>
  <c r="BB163" i="2"/>
  <c r="AZ163" i="2"/>
  <c r="BA163" i="2"/>
  <c r="AQ100" i="2"/>
  <c r="AS100" i="2"/>
  <c r="AZ57" i="2"/>
  <c r="BA57" i="2"/>
  <c r="BB57" i="2"/>
  <c r="AR736" i="2"/>
  <c r="AQ736" i="2"/>
  <c r="AS736" i="2"/>
  <c r="AI688" i="2"/>
  <c r="AH688" i="2"/>
  <c r="AJ688" i="2"/>
  <c r="AQ676" i="2"/>
  <c r="AR676" i="2"/>
  <c r="AQ652" i="2"/>
  <c r="AS652" i="2"/>
  <c r="AR608" i="2"/>
  <c r="AQ608" i="2"/>
  <c r="BM565" i="2"/>
  <c r="BO565" i="2"/>
  <c r="P565" i="2" s="1"/>
  <c r="AH529" i="2"/>
  <c r="AJ529" i="2"/>
  <c r="BB517" i="2"/>
  <c r="AZ517" i="2"/>
  <c r="BA517" i="2"/>
  <c r="BB357" i="2"/>
  <c r="AZ357" i="2"/>
  <c r="AS72" i="2"/>
  <c r="AR72" i="2"/>
  <c r="AQ72" i="2"/>
  <c r="AJ64" i="2"/>
  <c r="AH64" i="2"/>
  <c r="AQ379" i="2"/>
  <c r="AI227" i="2"/>
  <c r="AI74" i="2"/>
  <c r="BB48" i="2"/>
  <c r="AR183" i="2"/>
  <c r="BG358" i="2"/>
  <c r="BA404" i="2"/>
  <c r="BN480" i="2"/>
  <c r="BA256" i="2"/>
  <c r="AR391" i="2"/>
  <c r="AI107" i="2"/>
  <c r="AJ341" i="2"/>
  <c r="AQ649" i="2"/>
  <c r="AZ337" i="2"/>
  <c r="BA209" i="2"/>
  <c r="BA48" i="2"/>
  <c r="BA43" i="2"/>
  <c r="BA464" i="2"/>
  <c r="BB654" i="2"/>
  <c r="AH624" i="2"/>
  <c r="BB213" i="2"/>
  <c r="BA357" i="2"/>
  <c r="AR255" i="2"/>
  <c r="BA161" i="2"/>
  <c r="BA74" i="2"/>
  <c r="AQ141" i="2"/>
  <c r="AQ53" i="2"/>
  <c r="BN87" i="2"/>
  <c r="AZ699" i="2"/>
  <c r="AQ479" i="2"/>
  <c r="AI416" i="2"/>
  <c r="AZ268" i="2"/>
  <c r="AZ145" i="2"/>
  <c r="BN565" i="2"/>
  <c r="AS378" i="2"/>
  <c r="BA230" i="2"/>
  <c r="AJ745" i="2"/>
  <c r="AH386" i="2"/>
  <c r="BA224" i="2"/>
  <c r="AJ43" i="2"/>
  <c r="AR226" i="2"/>
  <c r="AR652" i="2"/>
  <c r="M652" i="2" s="1"/>
  <c r="BA299" i="2"/>
  <c r="BB693" i="2"/>
  <c r="BA693" i="2"/>
  <c r="AQ386" i="2"/>
  <c r="AR386" i="2"/>
  <c r="BB346" i="2"/>
  <c r="BA346" i="2"/>
  <c r="AZ194" i="2"/>
  <c r="BB194" i="2"/>
  <c r="BA194" i="2"/>
  <c r="AQ679" i="2"/>
  <c r="AR679" i="2"/>
  <c r="AI607" i="2"/>
  <c r="AJ607" i="2"/>
  <c r="AI572" i="2"/>
  <c r="AH572" i="2"/>
  <c r="AJ572" i="2"/>
  <c r="AS591" i="2"/>
  <c r="AJ32" i="2"/>
  <c r="AH167" i="2"/>
  <c r="AQ282" i="2"/>
  <c r="AH663" i="2"/>
  <c r="AS386" i="2"/>
  <c r="AH394" i="2"/>
  <c r="AJ394" i="2"/>
  <c r="AI535" i="2"/>
  <c r="AJ535" i="2"/>
  <c r="AS679" i="2"/>
  <c r="AS282" i="2"/>
  <c r="AZ346" i="2"/>
  <c r="BA189" i="2"/>
  <c r="BB189" i="2"/>
  <c r="AS149" i="2"/>
  <c r="AQ149" i="2"/>
  <c r="AJ71" i="2"/>
  <c r="AH71" i="2"/>
  <c r="BB159" i="2"/>
  <c r="AZ159" i="2"/>
  <c r="BB714" i="2"/>
  <c r="AZ714" i="2"/>
  <c r="BA714" i="2"/>
  <c r="AQ630" i="2"/>
  <c r="AR630" i="2"/>
  <c r="BB551" i="2"/>
  <c r="BA551" i="2"/>
  <c r="BA519" i="2"/>
  <c r="AZ519" i="2"/>
  <c r="BA487" i="2"/>
  <c r="AZ487" i="2"/>
  <c r="BA435" i="2"/>
  <c r="BB435" i="2"/>
  <c r="AQ121" i="2"/>
  <c r="AS121" i="2"/>
  <c r="AR121" i="2"/>
  <c r="M121" i="2" s="1"/>
  <c r="AJ7" i="2"/>
  <c r="AH532" i="2"/>
  <c r="AH588" i="2"/>
  <c r="AS341" i="2"/>
  <c r="AI381" i="2"/>
  <c r="AR389" i="2"/>
  <c r="AJ738" i="2"/>
  <c r="AI738" i="2"/>
  <c r="AZ307" i="2"/>
  <c r="BA307" i="2"/>
  <c r="AS70" i="2"/>
  <c r="AR70" i="2"/>
  <c r="AH216" i="2"/>
  <c r="AI216" i="2"/>
  <c r="BB173" i="2"/>
  <c r="BA173" i="2"/>
  <c r="AR63" i="2"/>
  <c r="AQ63" i="2"/>
  <c r="AZ689" i="2"/>
  <c r="BB689" i="2"/>
  <c r="BA689" i="2"/>
  <c r="BB322" i="2"/>
  <c r="BA322" i="2"/>
  <c r="BA266" i="2"/>
  <c r="BB266" i="2"/>
  <c r="AI96" i="2"/>
  <c r="AJ96" i="2"/>
  <c r="BA707" i="2"/>
  <c r="BB707" i="2"/>
  <c r="AI519" i="2"/>
  <c r="AJ519" i="2"/>
  <c r="AH519" i="2"/>
  <c r="AZ427" i="2"/>
  <c r="BB427" i="2"/>
  <c r="BA427" i="2"/>
  <c r="AH387" i="2"/>
  <c r="AJ387" i="2"/>
  <c r="AI387" i="2"/>
  <c r="BA215" i="2"/>
  <c r="BB215" i="2"/>
  <c r="AZ215" i="2"/>
  <c r="BA164" i="2"/>
  <c r="BB164" i="2"/>
  <c r="AQ93" i="2"/>
  <c r="AS93" i="2"/>
  <c r="AR93" i="2"/>
  <c r="BB486" i="2"/>
  <c r="AZ486" i="2"/>
  <c r="AS656" i="2"/>
  <c r="AR656" i="2"/>
  <c r="AR612" i="2"/>
  <c r="AQ612" i="2"/>
  <c r="AZ115" i="2"/>
  <c r="BB115" i="2"/>
  <c r="AI68" i="2"/>
  <c r="AJ68" i="2"/>
  <c r="AI741" i="2"/>
  <c r="AH741" i="2"/>
  <c r="AQ194" i="2"/>
  <c r="AS194" i="2"/>
  <c r="AZ564" i="2"/>
  <c r="BB564" i="2"/>
  <c r="BA368" i="2"/>
  <c r="BB368" i="2"/>
  <c r="AH284" i="2"/>
  <c r="AI284" i="2"/>
  <c r="M284" i="2" s="1"/>
  <c r="AZ701" i="2"/>
  <c r="BB701" i="2"/>
  <c r="AR230" i="2"/>
  <c r="AQ230" i="2"/>
  <c r="BA734" i="2"/>
  <c r="AZ734" i="2"/>
  <c r="AH698" i="2"/>
  <c r="AJ698" i="2"/>
  <c r="AI698" i="2"/>
  <c r="BB499" i="2"/>
  <c r="AZ499" i="2"/>
  <c r="AS395" i="2"/>
  <c r="AR395" i="2"/>
  <c r="BA331" i="2"/>
  <c r="AZ331" i="2"/>
  <c r="AQ263" i="2"/>
  <c r="AS263" i="2"/>
  <c r="BA203" i="2"/>
  <c r="M203" i="2" s="1"/>
  <c r="BB203" i="2"/>
  <c r="AR97" i="2"/>
  <c r="AS97" i="2"/>
  <c r="AS30" i="2"/>
  <c r="AR30" i="2"/>
  <c r="BA709" i="2"/>
  <c r="AZ709" i="2"/>
  <c r="AH430" i="2"/>
  <c r="AI430" i="2"/>
  <c r="AJ430" i="2"/>
  <c r="AZ366" i="2"/>
  <c r="BB366" i="2"/>
  <c r="AJ342" i="2"/>
  <c r="AI342" i="2"/>
  <c r="AJ290" i="2"/>
  <c r="AH290" i="2"/>
  <c r="AI290" i="2"/>
  <c r="AR258" i="2"/>
  <c r="AQ258" i="2"/>
  <c r="AS258" i="2"/>
  <c r="AS573" i="2"/>
  <c r="AR573" i="2"/>
  <c r="AQ573" i="2"/>
  <c r="AS553" i="2"/>
  <c r="AQ553" i="2"/>
  <c r="AJ421" i="2"/>
  <c r="AI421" i="2"/>
  <c r="AH421" i="2"/>
  <c r="AJ389" i="2"/>
  <c r="AH389" i="2"/>
  <c r="AI389" i="2"/>
  <c r="AQ345" i="2"/>
  <c r="AS345" i="2"/>
  <c r="AR345" i="2"/>
  <c r="AJ313" i="2"/>
  <c r="AI313" i="2"/>
  <c r="AH289" i="2"/>
  <c r="AJ289" i="2"/>
  <c r="AI289" i="2"/>
  <c r="AJ257" i="2"/>
  <c r="AI257" i="2"/>
  <c r="AI249" i="2"/>
  <c r="M249" i="2" s="1"/>
  <c r="AH249" i="2"/>
  <c r="AJ249" i="2"/>
  <c r="AJ233" i="2"/>
  <c r="AI233" i="2"/>
  <c r="AH233" i="2"/>
  <c r="AI225" i="2"/>
  <c r="AH225" i="2"/>
  <c r="AJ225" i="2"/>
  <c r="AH217" i="2"/>
  <c r="AJ217" i="2"/>
  <c r="AJ182" i="2"/>
  <c r="AH182" i="2"/>
  <c r="AI182" i="2"/>
  <c r="AI150" i="2"/>
  <c r="AH150" i="2"/>
  <c r="AJ150" i="2"/>
  <c r="BM36" i="2"/>
  <c r="BO36" i="2"/>
  <c r="P36" i="2" s="1"/>
  <c r="AJ362" i="2"/>
  <c r="AH362" i="2"/>
  <c r="AI362" i="2"/>
  <c r="AJ210" i="2"/>
  <c r="AH210" i="2"/>
  <c r="AI210" i="2"/>
  <c r="BA719" i="2"/>
  <c r="BB719" i="2"/>
  <c r="AI500" i="2"/>
  <c r="AJ500" i="2"/>
  <c r="AI448" i="2"/>
  <c r="AH448" i="2"/>
  <c r="AJ177" i="2"/>
  <c r="AI177" i="2"/>
  <c r="AH177" i="2"/>
  <c r="BM161" i="2"/>
  <c r="BN161" i="2"/>
  <c r="AI110" i="2"/>
  <c r="AH110" i="2"/>
  <c r="AR16" i="2"/>
  <c r="AS16" i="2"/>
  <c r="AR617" i="2"/>
  <c r="AS617" i="2"/>
  <c r="BB446" i="2"/>
  <c r="BA446" i="2"/>
  <c r="AJ422" i="2"/>
  <c r="AI422" i="2"/>
  <c r="AH422" i="2"/>
  <c r="AI338" i="2"/>
  <c r="AJ338" i="2"/>
  <c r="AR239" i="2"/>
  <c r="AS239" i="2"/>
  <c r="AI117" i="2"/>
  <c r="AJ117" i="2"/>
  <c r="AS524" i="2"/>
  <c r="AR524" i="2"/>
  <c r="AQ524" i="2"/>
  <c r="AZ496" i="2"/>
  <c r="BB496" i="2"/>
  <c r="BA496" i="2"/>
  <c r="AZ468" i="2"/>
  <c r="BA468" i="2"/>
  <c r="AI432" i="2"/>
  <c r="AH432" i="2"/>
  <c r="AJ432" i="2"/>
  <c r="AJ340" i="2"/>
  <c r="AI340" i="2"/>
  <c r="AS316" i="2"/>
  <c r="AR316" i="2"/>
  <c r="AR31" i="2"/>
  <c r="AS31" i="2"/>
  <c r="BB737" i="2"/>
  <c r="BA737" i="2"/>
  <c r="AZ737" i="2"/>
  <c r="AJ617" i="2"/>
  <c r="AH617" i="2"/>
  <c r="AI617" i="2"/>
  <c r="AQ534" i="2"/>
  <c r="AR534" i="2"/>
  <c r="AS534" i="2"/>
  <c r="AZ370" i="2"/>
  <c r="BB370" i="2"/>
  <c r="AR254" i="2"/>
  <c r="AQ254" i="2"/>
  <c r="AZ139" i="2"/>
  <c r="BB139" i="2"/>
  <c r="BA139" i="2"/>
  <c r="AQ699" i="2"/>
  <c r="AR699" i="2"/>
  <c r="AS654" i="2"/>
  <c r="AQ654" i="2"/>
  <c r="AR654" i="2"/>
  <c r="AZ610" i="2"/>
  <c r="BA610" i="2"/>
  <c r="AH487" i="2"/>
  <c r="AI487" i="2"/>
  <c r="AJ403" i="2"/>
  <c r="AH403" i="2"/>
  <c r="AI403" i="2"/>
  <c r="AZ379" i="2"/>
  <c r="BA379" i="2"/>
  <c r="BB379" i="2"/>
  <c r="AZ295" i="2"/>
  <c r="BB295" i="2"/>
  <c r="BA295" i="2"/>
  <c r="BA148" i="2"/>
  <c r="AZ148" i="2"/>
  <c r="BB62" i="2"/>
  <c r="AZ62" i="2"/>
  <c r="AQ7" i="2"/>
  <c r="AR7" i="2"/>
  <c r="AJ45" i="2"/>
  <c r="AI45" i="2"/>
  <c r="AR477" i="2"/>
  <c r="AS477" i="2"/>
  <c r="AQ477" i="2"/>
  <c r="AI441" i="2"/>
  <c r="AH441" i="2"/>
  <c r="AJ441" i="2"/>
  <c r="AS417" i="2"/>
  <c r="AR417" i="2"/>
  <c r="AJ353" i="2"/>
  <c r="AI353" i="2"/>
  <c r="AQ333" i="2"/>
  <c r="AS333" i="2"/>
  <c r="AH293" i="2"/>
  <c r="AJ293" i="2"/>
  <c r="AR519" i="2"/>
  <c r="AS519" i="2"/>
  <c r="BB144" i="2"/>
  <c r="BA144" i="2"/>
  <c r="BE604" i="2"/>
  <c r="BG604" i="2"/>
  <c r="N604" i="2" s="1"/>
  <c r="AH528" i="2"/>
  <c r="AI528" i="2"/>
  <c r="AZ416" i="2"/>
  <c r="BB416" i="2"/>
  <c r="AS400" i="2"/>
  <c r="AQ400" i="2"/>
  <c r="BB360" i="2"/>
  <c r="BA360" i="2"/>
  <c r="AZ292" i="2"/>
  <c r="BB292" i="2"/>
  <c r="BA292" i="2"/>
  <c r="AJ276" i="2"/>
  <c r="AH276" i="2"/>
  <c r="BA228" i="2"/>
  <c r="BB228" i="2"/>
  <c r="BB106" i="2"/>
  <c r="AZ106" i="2"/>
  <c r="BA106" i="2"/>
  <c r="AH522" i="2"/>
  <c r="AI522" i="2"/>
  <c r="AZ29" i="2"/>
  <c r="BB29" i="2"/>
  <c r="AH694" i="2"/>
  <c r="AI694" i="2"/>
  <c r="AJ650" i="2"/>
  <c r="AI650" i="2"/>
  <c r="AZ363" i="2"/>
  <c r="BA363" i="2"/>
  <c r="BB347" i="2"/>
  <c r="BA347" i="2"/>
  <c r="AZ347" i="2"/>
  <c r="AQ126" i="2"/>
  <c r="AS320" i="2"/>
  <c r="AZ327" i="2"/>
  <c r="AI218" i="2"/>
  <c r="BA416" i="2"/>
  <c r="AI276" i="2"/>
  <c r="AR39" i="2"/>
  <c r="BB472" i="2"/>
  <c r="AZ46" i="2"/>
  <c r="AZ707" i="2"/>
  <c r="BF604" i="2"/>
  <c r="BA667" i="2"/>
  <c r="AS63" i="2"/>
  <c r="AJ671" i="2"/>
  <c r="AQ320" i="2"/>
  <c r="BA327" i="2"/>
  <c r="AH218" i="2"/>
  <c r="AI711" i="2"/>
  <c r="AQ287" i="2"/>
  <c r="AR207" i="2"/>
  <c r="AZ667" i="2"/>
  <c r="AS259" i="2"/>
  <c r="AJ59" i="2"/>
  <c r="BB375" i="2"/>
  <c r="AJ590" i="2"/>
  <c r="BB363" i="2"/>
  <c r="AH59" i="2"/>
  <c r="AR606" i="2"/>
  <c r="AH320" i="2"/>
  <c r="AJ320" i="2"/>
  <c r="AQ702" i="2"/>
  <c r="AS702" i="2"/>
  <c r="AI539" i="2"/>
  <c r="AH539" i="2"/>
  <c r="AJ226" i="2"/>
  <c r="AI226" i="2"/>
  <c r="BB450" i="2"/>
  <c r="BA450" i="2"/>
  <c r="AZ167" i="2"/>
  <c r="BB167" i="2"/>
  <c r="AS743" i="2"/>
  <c r="AR743" i="2"/>
  <c r="BB544" i="2"/>
  <c r="BA544" i="2"/>
  <c r="BB520" i="2"/>
  <c r="AZ520" i="2"/>
  <c r="BA428" i="2"/>
  <c r="AZ428" i="2"/>
  <c r="AS364" i="2"/>
  <c r="AR364" i="2"/>
  <c r="AZ86" i="2"/>
  <c r="BB86" i="2"/>
  <c r="AI35" i="2"/>
  <c r="AJ35" i="2"/>
  <c r="AH494" i="2"/>
  <c r="AJ494" i="2"/>
  <c r="AR286" i="2"/>
  <c r="AS286" i="2"/>
  <c r="AS84" i="2"/>
  <c r="AR84" i="2"/>
  <c r="BB419" i="2"/>
  <c r="BA419" i="2"/>
  <c r="AZ419" i="2"/>
  <c r="BA387" i="2"/>
  <c r="AZ387" i="2"/>
  <c r="AS315" i="2"/>
  <c r="AQ315" i="2"/>
  <c r="AR315" i="2"/>
  <c r="BA140" i="2"/>
  <c r="BB140" i="2"/>
  <c r="BB428" i="2"/>
  <c r="AZ450" i="2"/>
  <c r="AR56" i="2"/>
  <c r="AI494" i="2"/>
  <c r="BB614" i="2"/>
  <c r="AI468" i="2"/>
  <c r="AQ382" i="2"/>
  <c r="AQ286" i="2"/>
  <c r="AQ56" i="2"/>
  <c r="AH554" i="2"/>
  <c r="AZ451" i="2"/>
  <c r="AH369" i="2"/>
  <c r="AI201" i="2"/>
  <c r="AI61" i="2"/>
  <c r="AQ537" i="2"/>
  <c r="BN36" i="2"/>
  <c r="AJ612" i="2"/>
  <c r="AR175" i="2"/>
  <c r="AR684" i="2"/>
  <c r="AQ620" i="2"/>
  <c r="BA369" i="2"/>
  <c r="AS48" i="2"/>
  <c r="AZ369" i="2"/>
  <c r="AR302" i="2"/>
  <c r="M302" i="2" s="1"/>
  <c r="AH716" i="2"/>
  <c r="AZ401" i="2"/>
  <c r="AZ226" i="2"/>
  <c r="AQ273" i="2"/>
  <c r="BB575" i="2"/>
  <c r="AS446" i="2"/>
  <c r="BM153" i="2"/>
  <c r="BN153" i="2"/>
  <c r="BO153" i="2"/>
  <c r="P153" i="2" s="1"/>
  <c r="BB697" i="2"/>
  <c r="AH739" i="2"/>
  <c r="AJ137" i="2"/>
  <c r="AJ294" i="2"/>
  <c r="AZ597" i="2"/>
  <c r="BB550" i="2"/>
  <c r="AZ463" i="2"/>
  <c r="AS284" i="2"/>
  <c r="AR560" i="2"/>
  <c r="AZ531" i="2"/>
  <c r="AJ536" i="2"/>
  <c r="AQ92" i="2"/>
  <c r="AZ550" i="2"/>
  <c r="AR546" i="2"/>
  <c r="AI588" i="2"/>
  <c r="BA422" i="2"/>
  <c r="AZ490" i="2"/>
  <c r="BA214" i="2"/>
  <c r="AR687" i="2"/>
  <c r="AS558" i="2"/>
  <c r="AI333" i="2"/>
  <c r="AS682" i="2"/>
  <c r="AR558" i="2"/>
  <c r="AS301" i="2"/>
  <c r="AI560" i="2"/>
  <c r="AH453" i="2"/>
  <c r="BA372" i="2"/>
  <c r="AZ328" i="2"/>
  <c r="BB641" i="2"/>
  <c r="BB279" i="2"/>
  <c r="AH49" i="2"/>
  <c r="AH477" i="2"/>
  <c r="AI37" i="2"/>
  <c r="AI269" i="2"/>
  <c r="AR301" i="2"/>
  <c r="BA429" i="2"/>
  <c r="AJ410" i="2"/>
  <c r="AS493" i="2"/>
  <c r="AI413" i="2"/>
  <c r="AH699" i="2"/>
  <c r="AZ617" i="2"/>
  <c r="AZ422" i="2"/>
  <c r="AJ633" i="2"/>
  <c r="AS176" i="2"/>
  <c r="AZ713" i="2"/>
  <c r="AZ609" i="2"/>
  <c r="BB566" i="2"/>
  <c r="AQ201" i="2"/>
  <c r="AH381" i="2"/>
  <c r="BB383" i="2"/>
  <c r="BB603" i="2"/>
  <c r="BA388" i="2"/>
  <c r="AZ15" i="2"/>
  <c r="BB13" i="2"/>
  <c r="BA13" i="2"/>
  <c r="AJ14" i="2"/>
  <c r="BB15" i="2"/>
  <c r="AI15" i="2"/>
  <c r="M15" i="2" s="1"/>
  <c r="AJ15" i="2"/>
  <c r="AI7" i="2"/>
  <c r="AQ16" i="2"/>
  <c r="AS8" i="2"/>
  <c r="AS11" i="2"/>
  <c r="AH10" i="2"/>
  <c r="AS7" i="2"/>
  <c r="BA12" i="2"/>
  <c r="AZ10" i="2"/>
  <c r="AH14" i="2"/>
  <c r="BA10" i="2"/>
  <c r="BE81" i="2"/>
  <c r="BF81" i="2"/>
  <c r="BG484" i="2"/>
  <c r="BB554" i="2"/>
  <c r="AS209" i="2"/>
  <c r="AH79" i="2"/>
  <c r="AQ618" i="2"/>
  <c r="AS256" i="2"/>
  <c r="AQ196" i="2"/>
  <c r="AQ644" i="2"/>
  <c r="AR281" i="2"/>
  <c r="BB287" i="2"/>
  <c r="AI686" i="2"/>
  <c r="AS492" i="2"/>
  <c r="AR662" i="2"/>
  <c r="AJ694" i="2"/>
  <c r="AH413" i="2"/>
  <c r="AR256" i="2"/>
  <c r="AZ189" i="2"/>
  <c r="BA255" i="2"/>
  <c r="BM452" i="2"/>
  <c r="BO452" i="2"/>
  <c r="P452" i="2" s="1"/>
  <c r="BN452" i="2"/>
  <c r="BB429" i="2"/>
  <c r="BM378" i="2"/>
  <c r="BN378" i="2"/>
  <c r="BO378" i="2"/>
  <c r="P378" i="2" s="1"/>
  <c r="AQ182" i="2"/>
  <c r="BM172" i="2"/>
  <c r="BO172" i="2"/>
  <c r="P172" i="2" s="1"/>
  <c r="BN172" i="2"/>
  <c r="AZ669" i="2"/>
  <c r="BA507" i="2"/>
  <c r="BB275" i="2"/>
  <c r="AH367" i="2"/>
  <c r="BB507" i="2"/>
  <c r="AJ471" i="2"/>
  <c r="BA340" i="2"/>
  <c r="BB571" i="2"/>
  <c r="BB259" i="2"/>
  <c r="AZ259" i="2"/>
  <c r="BO225" i="2"/>
  <c r="BM225" i="2"/>
  <c r="BE254" i="2"/>
  <c r="BG254" i="2"/>
  <c r="N254" i="2" s="1"/>
  <c r="BF254" i="2"/>
  <c r="BE315" i="2"/>
  <c r="BG315" i="2"/>
  <c r="BF315" i="2"/>
  <c r="BF299" i="2"/>
  <c r="BE299" i="2"/>
  <c r="BG462" i="2"/>
  <c r="BE462" i="2"/>
  <c r="BN404" i="2"/>
  <c r="BM404" i="2"/>
  <c r="BF238" i="2"/>
  <c r="BE238" i="2"/>
  <c r="BO584" i="2"/>
  <c r="P584" i="2" s="1"/>
  <c r="BM584" i="2"/>
  <c r="BN200" i="2"/>
  <c r="BM200" i="2"/>
  <c r="BN11" i="2"/>
  <c r="BM11" i="2"/>
  <c r="BG645" i="2"/>
  <c r="N645" i="2" s="1"/>
  <c r="BE645" i="2"/>
  <c r="BG460" i="2"/>
  <c r="N460" i="2" s="1"/>
  <c r="BE460" i="2"/>
  <c r="BO532" i="2"/>
  <c r="P532" i="2" s="1"/>
  <c r="BM532" i="2"/>
  <c r="BF185" i="2"/>
  <c r="BE185" i="2"/>
  <c r="BO364" i="2"/>
  <c r="BM364" i="2"/>
  <c r="BF126" i="2"/>
  <c r="BE126" i="2"/>
  <c r="BO634" i="2"/>
  <c r="P634" i="2" s="1"/>
  <c r="BM634" i="2"/>
  <c r="BG48" i="2"/>
  <c r="BE48" i="2"/>
  <c r="BO377" i="2"/>
  <c r="BM377" i="2"/>
  <c r="BO276" i="2"/>
  <c r="P276" i="2" s="1"/>
  <c r="BM276" i="2"/>
  <c r="BG648" i="2"/>
  <c r="N648" i="2" s="1"/>
  <c r="BE648" i="2"/>
  <c r="BN197" i="2"/>
  <c r="BM197" i="2"/>
  <c r="BF716" i="2"/>
  <c r="BE716" i="2"/>
  <c r="BF708" i="2"/>
  <c r="BE708" i="2"/>
  <c r="BG656" i="2"/>
  <c r="BE656" i="2"/>
  <c r="BF612" i="2"/>
  <c r="BE612" i="2"/>
  <c r="BG693" i="2"/>
  <c r="BE693" i="2"/>
  <c r="BG615" i="2"/>
  <c r="N615" i="2" s="1"/>
  <c r="BE615" i="2"/>
  <c r="BO572" i="2"/>
  <c r="BM572" i="2"/>
  <c r="BF737" i="2"/>
  <c r="BE737" i="2"/>
  <c r="BN618" i="2"/>
  <c r="BM618" i="2"/>
  <c r="BO319" i="2"/>
  <c r="P319" i="2" s="1"/>
  <c r="BM319" i="2"/>
  <c r="BO678" i="2"/>
  <c r="P678" i="2" s="1"/>
  <c r="BM678" i="2"/>
  <c r="BF287" i="2"/>
  <c r="BE287" i="2"/>
  <c r="BF119" i="2"/>
  <c r="BE119" i="2"/>
  <c r="BO272" i="2"/>
  <c r="P272" i="2" s="1"/>
  <c r="BM272" i="2"/>
  <c r="BO606" i="2"/>
  <c r="BM606" i="2"/>
  <c r="BO2" i="2"/>
  <c r="K26" i="8" s="1"/>
  <c r="BM2" i="2"/>
  <c r="BO638" i="2"/>
  <c r="BM638" i="2"/>
  <c r="BG692" i="2"/>
  <c r="N692" i="2" s="1"/>
  <c r="BE692" i="2"/>
  <c r="BN72" i="2"/>
  <c r="BM72" i="2"/>
  <c r="BO34" i="2"/>
  <c r="P34" i="2" s="1"/>
  <c r="BM34" i="2"/>
  <c r="BF395" i="2"/>
  <c r="BE395" i="2"/>
  <c r="BF151" i="2"/>
  <c r="BE151" i="2"/>
  <c r="BG652" i="2"/>
  <c r="BE652" i="2"/>
  <c r="BN686" i="2"/>
  <c r="BM686" i="2"/>
  <c r="BO308" i="2"/>
  <c r="P308" i="2" s="1"/>
  <c r="BM308" i="2"/>
  <c r="BG159" i="2"/>
  <c r="BE159" i="2"/>
  <c r="BF325" i="2"/>
  <c r="BE325" i="2"/>
  <c r="BO646" i="2"/>
  <c r="P646" i="2" s="1"/>
  <c r="BM646" i="2"/>
  <c r="BO541" i="2"/>
  <c r="BM541" i="2"/>
  <c r="BF153" i="2"/>
  <c r="BE153" i="2"/>
  <c r="BO220" i="2"/>
  <c r="P220" i="2" s="1"/>
  <c r="BM220" i="2"/>
  <c r="BN695" i="2"/>
  <c r="BM695" i="2"/>
  <c r="BN492" i="2"/>
  <c r="BM492" i="2"/>
  <c r="BN578" i="2"/>
  <c r="BM578" i="2"/>
  <c r="BN209" i="2"/>
  <c r="BM209" i="2"/>
  <c r="BG461" i="2"/>
  <c r="N461" i="2" s="1"/>
  <c r="BE461" i="2"/>
  <c r="BO405" i="2"/>
  <c r="P405" i="2" s="1"/>
  <c r="BM405" i="2"/>
  <c r="BN244" i="2"/>
  <c r="BM244" i="2"/>
  <c r="BF616" i="2"/>
  <c r="BE616" i="2"/>
  <c r="BO30" i="2"/>
  <c r="BM30" i="2"/>
  <c r="BF309" i="2"/>
  <c r="BE309" i="2"/>
  <c r="BO232" i="2"/>
  <c r="P232" i="2" s="1"/>
  <c r="BM232" i="2"/>
  <c r="BF614" i="2"/>
  <c r="BE614" i="2"/>
  <c r="BN204" i="2"/>
  <c r="BM204" i="2"/>
  <c r="BO91" i="2"/>
  <c r="BM91" i="2"/>
  <c r="BG186" i="2"/>
  <c r="BE186" i="2"/>
  <c r="BO421" i="2"/>
  <c r="P421" i="2" s="1"/>
  <c r="BM421" i="2"/>
  <c r="BN217" i="2"/>
  <c r="BM217" i="2"/>
  <c r="BO63" i="2"/>
  <c r="P63" i="2" s="1"/>
  <c r="BM63" i="2"/>
  <c r="BO716" i="2"/>
  <c r="BM716" i="2"/>
  <c r="BO436" i="2"/>
  <c r="P436" i="2" s="1"/>
  <c r="BM436" i="2"/>
  <c r="BF291" i="2"/>
  <c r="BE291" i="2"/>
  <c r="BG85" i="2"/>
  <c r="N85" i="2" s="1"/>
  <c r="BE85" i="2"/>
  <c r="BN99" i="2"/>
  <c r="BM99" i="2"/>
  <c r="BF474" i="2"/>
  <c r="BE474" i="2"/>
  <c r="BF418" i="2"/>
  <c r="BE418" i="2"/>
  <c r="BF278" i="2"/>
  <c r="BE278" i="2"/>
  <c r="BF44" i="2"/>
  <c r="BE44" i="2"/>
  <c r="BO670" i="2"/>
  <c r="P670" i="2" s="1"/>
  <c r="BM670" i="2"/>
  <c r="BG311" i="2"/>
  <c r="N311" i="2" s="1"/>
  <c r="BE311" i="2"/>
  <c r="BG372" i="2"/>
  <c r="N372" i="2" s="1"/>
  <c r="BE372" i="2"/>
  <c r="BN410" i="2"/>
  <c r="BM410" i="2"/>
  <c r="BO658" i="2"/>
  <c r="BM658" i="2"/>
  <c r="BG567" i="2"/>
  <c r="N567" i="2" s="1"/>
  <c r="BE567" i="2"/>
  <c r="BG467" i="2"/>
  <c r="N467" i="2" s="1"/>
  <c r="BE467" i="2"/>
  <c r="BG355" i="2"/>
  <c r="BE355" i="2"/>
  <c r="BG636" i="2"/>
  <c r="BE636" i="2"/>
  <c r="BG681" i="2"/>
  <c r="BE681" i="2"/>
  <c r="BO236" i="2"/>
  <c r="P236" i="2" s="1"/>
  <c r="BM236" i="2"/>
  <c r="BN78" i="2"/>
  <c r="BM78" i="2"/>
  <c r="BN675" i="2"/>
  <c r="BM675" i="2"/>
  <c r="BO734" i="2"/>
  <c r="P734" i="2" s="1"/>
  <c r="BM734" i="2"/>
  <c r="BG698" i="2"/>
  <c r="N698" i="2" s="1"/>
  <c r="BE698" i="2"/>
  <c r="BO630" i="2"/>
  <c r="P630" i="2" s="1"/>
  <c r="BM630" i="2"/>
  <c r="BG455" i="2"/>
  <c r="BE455" i="2"/>
  <c r="BN518" i="2"/>
  <c r="BM518" i="2"/>
  <c r="BG178" i="2"/>
  <c r="N178" i="2" s="1"/>
  <c r="BE178" i="2"/>
  <c r="BF111" i="2"/>
  <c r="BE111" i="2"/>
  <c r="BF646" i="2"/>
  <c r="BE646" i="2"/>
  <c r="BN468" i="2"/>
  <c r="BM468" i="2"/>
  <c r="BO67" i="2"/>
  <c r="P67" i="2" s="1"/>
  <c r="BM67" i="2"/>
  <c r="BN370" i="2"/>
  <c r="BM370" i="2"/>
  <c r="BF503" i="2"/>
  <c r="BE503" i="2"/>
  <c r="BF335" i="2"/>
  <c r="BE335" i="2"/>
  <c r="BG736" i="2"/>
  <c r="N736" i="2" s="1"/>
  <c r="BE736" i="2"/>
  <c r="BN393" i="2"/>
  <c r="BM393" i="2"/>
  <c r="BN213" i="2"/>
  <c r="BM213" i="2"/>
  <c r="BF103" i="2"/>
  <c r="BE103" i="2"/>
  <c r="BN448" i="2"/>
  <c r="BM448" i="2"/>
  <c r="BO420" i="2"/>
  <c r="P420" i="2" s="1"/>
  <c r="BM420" i="2"/>
  <c r="BF404" i="2"/>
  <c r="BE404" i="2"/>
  <c r="BO268" i="2"/>
  <c r="P268" i="2" s="1"/>
  <c r="BM268" i="2"/>
  <c r="BG624" i="2"/>
  <c r="N624" i="2" s="1"/>
  <c r="BE624" i="2"/>
  <c r="BN517" i="2"/>
  <c r="BM517" i="2"/>
  <c r="BN357" i="2"/>
  <c r="BM357" i="2"/>
  <c r="BO48" i="2"/>
  <c r="BM48" i="2"/>
  <c r="BO595" i="2"/>
  <c r="P595" i="2" s="1"/>
  <c r="BM595" i="2"/>
  <c r="BO702" i="2"/>
  <c r="P702" i="2" s="1"/>
  <c r="BM702" i="2"/>
  <c r="BN116" i="2"/>
  <c r="BM116" i="2"/>
  <c r="BO15" i="2"/>
  <c r="P15" i="2" s="1"/>
  <c r="BM15" i="2"/>
  <c r="BG310" i="2"/>
  <c r="N310" i="2" s="1"/>
  <c r="BE310" i="2"/>
  <c r="BO224" i="2"/>
  <c r="P224" i="2" s="1"/>
  <c r="BM224" i="2"/>
  <c r="BG46" i="2"/>
  <c r="BE46" i="2"/>
  <c r="BG666" i="2"/>
  <c r="N666" i="2" s="1"/>
  <c r="BO727" i="2"/>
  <c r="P727" i="2" s="1"/>
  <c r="BM727" i="2"/>
  <c r="BO58" i="2"/>
  <c r="P58" i="2" s="1"/>
  <c r="BM58" i="2"/>
  <c r="BN92" i="2"/>
  <c r="BM92" i="2"/>
  <c r="BF277" i="2"/>
  <c r="BE277" i="2"/>
  <c r="BN476" i="2"/>
  <c r="BM476" i="2"/>
  <c r="BG118" i="2"/>
  <c r="N118" i="2" s="1"/>
  <c r="BE118" i="2"/>
  <c r="BG454" i="2"/>
  <c r="BE454" i="2"/>
  <c r="BO626" i="2"/>
  <c r="BM626" i="2"/>
  <c r="BG444" i="2"/>
  <c r="BE444" i="2"/>
  <c r="BO414" i="2"/>
  <c r="BM414" i="2"/>
  <c r="BO196" i="2"/>
  <c r="BM196" i="2"/>
  <c r="BB116" i="2"/>
  <c r="BG7" i="2"/>
  <c r="BE7" i="2"/>
  <c r="BF195" i="2"/>
  <c r="BE195" i="2"/>
  <c r="BG701" i="2"/>
  <c r="BE701" i="2"/>
  <c r="BF525" i="2"/>
  <c r="BE525" i="2"/>
  <c r="BF514" i="2"/>
  <c r="BE514" i="2"/>
  <c r="AQ426" i="2"/>
  <c r="BG644" i="2"/>
  <c r="N644" i="2" s="1"/>
  <c r="BE644" i="2"/>
  <c r="BG317" i="2"/>
  <c r="BE317" i="2"/>
  <c r="BA35" i="2"/>
  <c r="M35" i="2" s="1"/>
  <c r="AJ533" i="2"/>
  <c r="AH589" i="2"/>
  <c r="AH557" i="2"/>
  <c r="AZ173" i="2"/>
  <c r="BN185" i="2"/>
  <c r="BM185" i="2"/>
  <c r="BG700" i="2"/>
  <c r="BE700" i="2"/>
  <c r="AQ446" i="2"/>
  <c r="AQ735" i="2"/>
  <c r="BO735" i="2"/>
  <c r="P735" i="2" s="1"/>
  <c r="BM735" i="2"/>
  <c r="AJ296" i="2"/>
  <c r="AJ509" i="2"/>
  <c r="BN728" i="2"/>
  <c r="BM728" i="2"/>
  <c r="BG727" i="2"/>
  <c r="N727" i="2" s="1"/>
  <c r="BE727" i="2"/>
  <c r="BG563" i="2"/>
  <c r="N563" i="2" s="1"/>
  <c r="BE563" i="2"/>
  <c r="BO26" i="2"/>
  <c r="P26" i="2" s="1"/>
  <c r="BM26" i="2"/>
  <c r="BO743" i="2"/>
  <c r="BM743" i="2"/>
  <c r="BG720" i="2"/>
  <c r="N720" i="2" s="1"/>
  <c r="BE720" i="2"/>
  <c r="BO533" i="2"/>
  <c r="P533" i="2" s="1"/>
  <c r="BM533" i="2"/>
  <c r="BO103" i="2"/>
  <c r="P103" i="2" s="1"/>
  <c r="BM103" i="2"/>
  <c r="BF20" i="2"/>
  <c r="BE20" i="2"/>
  <c r="BG601" i="2"/>
  <c r="BE601" i="2"/>
  <c r="BN647" i="2"/>
  <c r="BM647" i="2"/>
  <c r="BF639" i="2"/>
  <c r="BE639" i="2"/>
  <c r="BO464" i="2"/>
  <c r="P464" i="2" s="1"/>
  <c r="BM464" i="2"/>
  <c r="BO59" i="2"/>
  <c r="P59" i="2" s="1"/>
  <c r="BM59" i="2"/>
  <c r="BN746" i="2"/>
  <c r="BM746" i="2"/>
  <c r="BG434" i="2"/>
  <c r="BE434" i="2"/>
  <c r="BF680" i="2"/>
  <c r="BE680" i="2"/>
  <c r="BG252" i="2"/>
  <c r="BE252" i="2"/>
  <c r="BG226" i="2"/>
  <c r="N226" i="2" s="1"/>
  <c r="BE226" i="2"/>
  <c r="BN654" i="2"/>
  <c r="BM654" i="2"/>
  <c r="BN642" i="2"/>
  <c r="BM642" i="2"/>
  <c r="BO264" i="2"/>
  <c r="BM264" i="2"/>
  <c r="BG72" i="2"/>
  <c r="BE72" i="2"/>
  <c r="BG38" i="2"/>
  <c r="BE38" i="2"/>
  <c r="BG101" i="2"/>
  <c r="BE101" i="2"/>
  <c r="BG15" i="2"/>
  <c r="BE15" i="2"/>
  <c r="BO610" i="2"/>
  <c r="BM610" i="2"/>
  <c r="BN240" i="2"/>
  <c r="BM240" i="2"/>
  <c r="BG36" i="2"/>
  <c r="N36" i="2" s="1"/>
  <c r="BE36" i="2"/>
  <c r="BG458" i="2"/>
  <c r="BE458" i="2"/>
  <c r="AI79" i="2"/>
  <c r="M79" i="2" s="1"/>
  <c r="BN382" i="2"/>
  <c r="BM382" i="2"/>
  <c r="BG697" i="2"/>
  <c r="BE697" i="2"/>
  <c r="BF517" i="2"/>
  <c r="BE517" i="2"/>
  <c r="BO256" i="2"/>
  <c r="P256" i="2" s="1"/>
  <c r="BM256" i="2"/>
  <c r="BG246" i="2"/>
  <c r="N246" i="2" s="1"/>
  <c r="BE246" i="2"/>
  <c r="AJ531" i="2"/>
  <c r="BN718" i="2"/>
  <c r="BM718" i="2"/>
  <c r="BF357" i="2"/>
  <c r="BE357" i="2"/>
  <c r="AJ589" i="2"/>
  <c r="AI662" i="2"/>
  <c r="AQ492" i="2"/>
  <c r="BO348" i="2"/>
  <c r="P348" i="2" s="1"/>
  <c r="BM348" i="2"/>
  <c r="BF187" i="2"/>
  <c r="BE187" i="2"/>
  <c r="AZ571" i="2"/>
  <c r="BA502" i="2"/>
  <c r="BF695" i="2"/>
  <c r="BE695" i="2"/>
  <c r="BO540" i="2"/>
  <c r="P540" i="2" s="1"/>
  <c r="BM540" i="2"/>
  <c r="AS618" i="2"/>
  <c r="BO440" i="2"/>
  <c r="P440" i="2" s="1"/>
  <c r="BM440" i="2"/>
  <c r="AH109" i="2"/>
  <c r="BO127" i="2"/>
  <c r="P127" i="2" s="1"/>
  <c r="BM127" i="2"/>
  <c r="AZ132" i="2"/>
  <c r="BN7" i="2"/>
  <c r="BM7" i="2"/>
  <c r="BG123" i="2"/>
  <c r="N123" i="2" s="1"/>
  <c r="BE123" i="2"/>
  <c r="BG689" i="2"/>
  <c r="N689" i="2" s="1"/>
  <c r="BE689" i="2"/>
  <c r="AQ606" i="2"/>
  <c r="AZ275" i="2"/>
  <c r="BB298" i="2"/>
  <c r="AQ389" i="2"/>
  <c r="AS201" i="2"/>
  <c r="BA641" i="2"/>
  <c r="BB255" i="2"/>
  <c r="AZ312" i="2"/>
  <c r="AH333" i="2"/>
  <c r="BF578" i="2"/>
  <c r="BE578" i="2"/>
  <c r="BG242" i="2"/>
  <c r="BE242" i="2"/>
  <c r="BF485" i="2"/>
  <c r="BE485" i="2"/>
  <c r="BF445" i="2"/>
  <c r="BE445" i="2"/>
  <c r="BN429" i="2"/>
  <c r="BM429" i="2"/>
  <c r="BF237" i="2"/>
  <c r="BE237" i="2"/>
  <c r="BF170" i="2"/>
  <c r="BE170" i="2"/>
  <c r="BF138" i="2"/>
  <c r="BE138" i="2"/>
  <c r="BG414" i="2"/>
  <c r="N414" i="2" s="1"/>
  <c r="BE414" i="2"/>
  <c r="BF388" i="2"/>
  <c r="BE388" i="2"/>
  <c r="BG228" i="2"/>
  <c r="N228" i="2" s="1"/>
  <c r="BE228" i="2"/>
  <c r="BO710" i="2"/>
  <c r="BM710" i="2"/>
  <c r="BF658" i="2"/>
  <c r="BE658" i="2"/>
  <c r="BO708" i="2"/>
  <c r="P708" i="2" s="1"/>
  <c r="BM708" i="2"/>
  <c r="BG50" i="2"/>
  <c r="BE50" i="2"/>
  <c r="BG668" i="2"/>
  <c r="N668" i="2" s="1"/>
  <c r="BE668" i="2"/>
  <c r="BO472" i="2"/>
  <c r="P472" i="2" s="1"/>
  <c r="BM472" i="2"/>
  <c r="BN35" i="2"/>
  <c r="BM35" i="2"/>
  <c r="BG694" i="2"/>
  <c r="N694" i="2" s="1"/>
  <c r="BE694" i="2"/>
  <c r="BG650" i="2"/>
  <c r="BE650" i="2"/>
  <c r="BO164" i="2"/>
  <c r="P164" i="2" s="1"/>
  <c r="BM164" i="2"/>
  <c r="BN46" i="2"/>
  <c r="BM46" i="2"/>
  <c r="BN430" i="2"/>
  <c r="BM430" i="2"/>
  <c r="BG557" i="2"/>
  <c r="N557" i="2" s="1"/>
  <c r="BE557" i="2"/>
  <c r="BF633" i="2"/>
  <c r="BE633" i="2"/>
  <c r="BN324" i="2"/>
  <c r="BM324" i="2"/>
  <c r="BN169" i="2"/>
  <c r="BM169" i="2"/>
  <c r="BO494" i="2"/>
  <c r="P494" i="2" s="1"/>
  <c r="BM494" i="2"/>
  <c r="BG303" i="2"/>
  <c r="BE303" i="2"/>
  <c r="BG9" i="2"/>
  <c r="BE9" i="2"/>
  <c r="BN109" i="2"/>
  <c r="BO109" i="2"/>
  <c r="AI312" i="2"/>
  <c r="AJ312" i="2"/>
  <c r="AI298" i="2"/>
  <c r="AJ298" i="2"/>
  <c r="AZ702" i="2"/>
  <c r="BB702" i="2"/>
  <c r="AS638" i="2"/>
  <c r="AR638" i="2"/>
  <c r="AQ638" i="2"/>
  <c r="AI366" i="2"/>
  <c r="AJ366" i="2"/>
  <c r="AR517" i="2"/>
  <c r="AS517" i="2"/>
  <c r="AS481" i="2"/>
  <c r="AR481" i="2"/>
  <c r="AI166" i="2"/>
  <c r="AH166" i="2"/>
  <c r="AJ166" i="2"/>
  <c r="AR589" i="2"/>
  <c r="AQ589" i="2"/>
  <c r="AS589" i="2"/>
  <c r="AJ220" i="2"/>
  <c r="AH220" i="2"/>
  <c r="AI220" i="2"/>
  <c r="BB510" i="2"/>
  <c r="AZ510" i="2"/>
  <c r="BA510" i="2"/>
  <c r="AS311" i="2"/>
  <c r="AQ311" i="2"/>
  <c r="AR311" i="2"/>
  <c r="AH498" i="2"/>
  <c r="AI498" i="2"/>
  <c r="BB462" i="2"/>
  <c r="AZ462" i="2"/>
  <c r="AZ326" i="2"/>
  <c r="BB326" i="2"/>
  <c r="AZ33" i="2"/>
  <c r="BB33" i="2"/>
  <c r="AQ732" i="2"/>
  <c r="AR732" i="2"/>
  <c r="AH724" i="2"/>
  <c r="AJ724" i="2"/>
  <c r="AR672" i="2"/>
  <c r="AQ672" i="2"/>
  <c r="AI569" i="2"/>
  <c r="AH569" i="2"/>
  <c r="AJ521" i="2"/>
  <c r="AI521" i="2"/>
  <c r="BA127" i="2"/>
  <c r="BB127" i="2"/>
  <c r="AQ64" i="2"/>
  <c r="AS64" i="2"/>
  <c r="AJ717" i="2"/>
  <c r="AI717" i="2"/>
  <c r="AH657" i="2"/>
  <c r="AI657" i="2"/>
  <c r="AR374" i="2"/>
  <c r="AQ374" i="2"/>
  <c r="BB179" i="2"/>
  <c r="AZ179" i="2"/>
  <c r="BB552" i="2"/>
  <c r="AZ552" i="2"/>
  <c r="BA528" i="2"/>
  <c r="BB528" i="2"/>
  <c r="AI512" i="2"/>
  <c r="AH512" i="2"/>
  <c r="BB460" i="2"/>
  <c r="BA460" i="2"/>
  <c r="AQ432" i="2"/>
  <c r="AS432" i="2"/>
  <c r="BB220" i="2"/>
  <c r="BA220" i="2"/>
  <c r="BB63" i="2"/>
  <c r="BA63" i="2"/>
  <c r="AH47" i="2"/>
  <c r="AI47" i="2"/>
  <c r="AZ625" i="2"/>
  <c r="BA625" i="2"/>
  <c r="AI510" i="2"/>
  <c r="AH510" i="2"/>
  <c r="BB65" i="2"/>
  <c r="BA65" i="2"/>
  <c r="AH723" i="2"/>
  <c r="AJ723" i="2"/>
  <c r="AR742" i="2"/>
  <c r="AS742" i="2"/>
  <c r="BB682" i="2"/>
  <c r="AZ682" i="2"/>
  <c r="AJ515" i="2"/>
  <c r="AH515" i="2"/>
  <c r="BF444" i="2"/>
  <c r="BA702" i="2"/>
  <c r="BB202" i="2"/>
  <c r="AJ630" i="2"/>
  <c r="AH630" i="2"/>
  <c r="AI499" i="2"/>
  <c r="AJ499" i="2"/>
  <c r="AH499" i="2"/>
  <c r="AS188" i="2"/>
  <c r="AQ188" i="2"/>
  <c r="AI334" i="2"/>
  <c r="AJ334" i="2"/>
  <c r="AJ206" i="2"/>
  <c r="AI206" i="2"/>
  <c r="AI664" i="2"/>
  <c r="AJ664" i="2"/>
  <c r="AR545" i="2"/>
  <c r="AS545" i="2"/>
  <c r="AS457" i="2"/>
  <c r="AR457" i="2"/>
  <c r="AI346" i="2"/>
  <c r="AJ346" i="2"/>
  <c r="AJ472" i="2"/>
  <c r="AH472" i="2"/>
  <c r="AJ181" i="2"/>
  <c r="AH181" i="2"/>
  <c r="AH546" i="2"/>
  <c r="AI546" i="2"/>
  <c r="AH610" i="2"/>
  <c r="AI610" i="2"/>
  <c r="AJ427" i="2"/>
  <c r="AH427" i="2"/>
  <c r="AR218" i="2"/>
  <c r="AJ693" i="2"/>
  <c r="AR416" i="2"/>
  <c r="AS630" i="2"/>
  <c r="AZ586" i="2"/>
  <c r="AS448" i="2"/>
  <c r="AQ240" i="2"/>
  <c r="AJ55" i="2"/>
  <c r="AI55" i="2"/>
  <c r="BN606" i="2"/>
  <c r="AQ218" i="2"/>
  <c r="BB227" i="2"/>
  <c r="BA227" i="2"/>
  <c r="BA26" i="2"/>
  <c r="AZ26" i="2"/>
  <c r="BA669" i="2"/>
  <c r="AQ670" i="2"/>
  <c r="BF539" i="2"/>
  <c r="BG539" i="2"/>
  <c r="N539" i="2" s="1"/>
  <c r="BF567" i="2"/>
  <c r="AZ605" i="2"/>
  <c r="BA605" i="2"/>
  <c r="BB605" i="2"/>
  <c r="AZ506" i="2"/>
  <c r="BA506" i="2"/>
  <c r="BB506" i="2"/>
  <c r="AZ314" i="2"/>
  <c r="BB314" i="2"/>
  <c r="BB187" i="2"/>
  <c r="BA187" i="2"/>
  <c r="AS124" i="2"/>
  <c r="AQ124" i="2"/>
  <c r="AS720" i="2"/>
  <c r="AQ720" i="2"/>
  <c r="AR720" i="2"/>
  <c r="AI712" i="2"/>
  <c r="AJ712" i="2"/>
  <c r="AH712" i="2"/>
  <c r="AI704" i="2"/>
  <c r="AH704" i="2"/>
  <c r="AR596" i="2"/>
  <c r="AS596" i="2"/>
  <c r="AQ596" i="2"/>
  <c r="AI541" i="2"/>
  <c r="AJ541" i="2"/>
  <c r="AH541" i="2"/>
  <c r="AI517" i="2"/>
  <c r="AH517" i="2"/>
  <c r="AJ517" i="2"/>
  <c r="BA365" i="2"/>
  <c r="AZ365" i="2"/>
  <c r="BB365" i="2"/>
  <c r="AQ213" i="2"/>
  <c r="AR213" i="2"/>
  <c r="AS213" i="2"/>
  <c r="AS91" i="2"/>
  <c r="AR91" i="2"/>
  <c r="AQ91" i="2"/>
  <c r="AJ83" i="2"/>
  <c r="AI83" i="2"/>
  <c r="AH645" i="2"/>
  <c r="AI645" i="2"/>
  <c r="AJ645" i="2"/>
  <c r="BA318" i="2"/>
  <c r="M318" i="2" s="1"/>
  <c r="AZ318" i="2"/>
  <c r="AQ210" i="2"/>
  <c r="AR210" i="2"/>
  <c r="AR104" i="2"/>
  <c r="AQ104" i="2"/>
  <c r="AS695" i="2"/>
  <c r="AQ695" i="2"/>
  <c r="AS639" i="2"/>
  <c r="AR639" i="2"/>
  <c r="AQ639" i="2"/>
  <c r="AQ512" i="2"/>
  <c r="AS512" i="2"/>
  <c r="AR512" i="2"/>
  <c r="AH496" i="2"/>
  <c r="AI496" i="2"/>
  <c r="BA396" i="2"/>
  <c r="BB396" i="2"/>
  <c r="AQ332" i="2"/>
  <c r="AS332" i="2"/>
  <c r="BB308" i="2"/>
  <c r="BA308" i="2"/>
  <c r="AR300" i="2"/>
  <c r="AS300" i="2"/>
  <c r="AQ300" i="2"/>
  <c r="AR177" i="2"/>
  <c r="AQ177" i="2"/>
  <c r="BB118" i="2"/>
  <c r="BA118" i="2"/>
  <c r="AI67" i="2"/>
  <c r="AH67" i="2"/>
  <c r="AJ67" i="2"/>
  <c r="AH597" i="2"/>
  <c r="AI597" i="2"/>
  <c r="BA522" i="2"/>
  <c r="AZ522" i="2"/>
  <c r="AH183" i="2"/>
  <c r="AJ183" i="2"/>
  <c r="BA108" i="2"/>
  <c r="AZ108" i="2"/>
  <c r="BB108" i="2"/>
  <c r="AR731" i="2"/>
  <c r="AS731" i="2"/>
  <c r="AJ702" i="2"/>
  <c r="AH702" i="2"/>
  <c r="AS690" i="2"/>
  <c r="AQ690" i="2"/>
  <c r="AZ674" i="2"/>
  <c r="BA674" i="2"/>
  <c r="BB674" i="2"/>
  <c r="AR666" i="2"/>
  <c r="AS666" i="2"/>
  <c r="AQ666" i="2"/>
  <c r="AS646" i="2"/>
  <c r="AR646" i="2"/>
  <c r="BF626" i="2"/>
  <c r="BG626" i="2"/>
  <c r="AQ614" i="2"/>
  <c r="AR614" i="2"/>
  <c r="BB567" i="2"/>
  <c r="AZ567" i="2"/>
  <c r="AJ559" i="2"/>
  <c r="AI559" i="2"/>
  <c r="BA535" i="2"/>
  <c r="AZ535" i="2"/>
  <c r="BB503" i="2"/>
  <c r="AZ503" i="2"/>
  <c r="AJ495" i="2"/>
  <c r="AI495" i="2"/>
  <c r="BA471" i="2"/>
  <c r="AZ471" i="2"/>
  <c r="BB471" i="2"/>
  <c r="AI443" i="2"/>
  <c r="AH443" i="2"/>
  <c r="AJ443" i="2"/>
  <c r="AH411" i="2"/>
  <c r="AI411" i="2"/>
  <c r="AI379" i="2"/>
  <c r="AJ379" i="2"/>
  <c r="BB355" i="2"/>
  <c r="AZ355" i="2"/>
  <c r="BB335" i="2"/>
  <c r="BA335" i="2"/>
  <c r="BB303" i="2"/>
  <c r="AZ303" i="2"/>
  <c r="BA303" i="2"/>
  <c r="BA271" i="2"/>
  <c r="AZ271" i="2"/>
  <c r="BB271" i="2"/>
  <c r="AQ117" i="2"/>
  <c r="AR117" i="2"/>
  <c r="M117" i="2" s="1"/>
  <c r="AQ85" i="2"/>
  <c r="AR85" i="2"/>
  <c r="BA38" i="2"/>
  <c r="BB38" i="2"/>
  <c r="AZ38" i="2"/>
  <c r="AQ15" i="2"/>
  <c r="AS15" i="2"/>
  <c r="AQ200" i="2"/>
  <c r="AR200" i="2"/>
  <c r="AI53" i="2"/>
  <c r="AH53" i="2"/>
  <c r="AJ53" i="2"/>
  <c r="AQ622" i="2"/>
  <c r="AR622" i="2"/>
  <c r="AS622" i="2"/>
  <c r="AI530" i="2"/>
  <c r="M530" i="2" s="1"/>
  <c r="AH530" i="2"/>
  <c r="AS569" i="2"/>
  <c r="AR569" i="2"/>
  <c r="AR521" i="2"/>
  <c r="AS521" i="2"/>
  <c r="BA425" i="2"/>
  <c r="M425" i="2" s="1"/>
  <c r="AZ425" i="2"/>
  <c r="AI141" i="2"/>
  <c r="AH141" i="2"/>
  <c r="AS510" i="2"/>
  <c r="AR510" i="2"/>
  <c r="AH363" i="2"/>
  <c r="AI363" i="2"/>
  <c r="AS305" i="2"/>
  <c r="AR305" i="2"/>
  <c r="AH196" i="2"/>
  <c r="AJ196" i="2"/>
  <c r="AJ375" i="2"/>
  <c r="AH375" i="2"/>
  <c r="AZ409" i="2"/>
  <c r="BA409" i="2"/>
  <c r="AZ574" i="2"/>
  <c r="BB574" i="2"/>
  <c r="BA330" i="2"/>
  <c r="M330" i="2" s="1"/>
  <c r="AZ330" i="2"/>
  <c r="AI504" i="2"/>
  <c r="AH504" i="2"/>
  <c r="AQ157" i="2"/>
  <c r="AR157" i="2"/>
  <c r="AQ434" i="2"/>
  <c r="AR434" i="2"/>
  <c r="AR246" i="2"/>
  <c r="AQ246" i="2"/>
  <c r="AJ666" i="2"/>
  <c r="AH666" i="2"/>
  <c r="AQ545" i="2"/>
  <c r="AH173" i="2"/>
  <c r="AZ649" i="2"/>
  <c r="AQ497" i="2"/>
  <c r="AI721" i="2"/>
  <c r="AH721" i="2"/>
  <c r="AJ629" i="2"/>
  <c r="AH629" i="2"/>
  <c r="AQ217" i="2"/>
  <c r="AS217" i="2"/>
  <c r="AR217" i="2"/>
  <c r="AS368" i="2"/>
  <c r="AR368" i="2"/>
  <c r="AS738" i="2"/>
  <c r="AQ738" i="2"/>
  <c r="BA137" i="2"/>
  <c r="BB137" i="2"/>
  <c r="AZ527" i="2"/>
  <c r="BA527" i="2"/>
  <c r="AI561" i="2"/>
  <c r="AJ561" i="2"/>
  <c r="AI526" i="2"/>
  <c r="AJ526" i="2"/>
  <c r="AQ532" i="2"/>
  <c r="AR532" i="2"/>
  <c r="M532" i="2" s="1"/>
  <c r="AS505" i="2"/>
  <c r="AQ505" i="2"/>
  <c r="AR321" i="2"/>
  <c r="AS321" i="2"/>
  <c r="BB526" i="2"/>
  <c r="AZ526" i="2"/>
  <c r="AJ224" i="2"/>
  <c r="AH224" i="2"/>
  <c r="BA541" i="2"/>
  <c r="AZ541" i="2"/>
  <c r="AZ79" i="2"/>
  <c r="BB79" i="2"/>
  <c r="AR514" i="2"/>
  <c r="AS514" i="2"/>
  <c r="AZ635" i="2"/>
  <c r="BB635" i="2"/>
  <c r="BF460" i="2"/>
  <c r="AJ173" i="2"/>
  <c r="AJ721" i="2"/>
  <c r="AH312" i="2"/>
  <c r="AH415" i="2"/>
  <c r="AI415" i="2"/>
  <c r="AQ565" i="2"/>
  <c r="AR565" i="2"/>
  <c r="BB198" i="2"/>
  <c r="AZ198" i="2"/>
  <c r="AR686" i="2"/>
  <c r="AS686" i="2"/>
  <c r="AZ45" i="2"/>
  <c r="BA45" i="2"/>
  <c r="AZ611" i="2"/>
  <c r="BB611" i="2"/>
  <c r="BA14" i="2"/>
  <c r="M14" i="2" s="1"/>
  <c r="AZ14" i="2"/>
  <c r="AQ674" i="2"/>
  <c r="AR674" i="2"/>
  <c r="AS634" i="2"/>
  <c r="AR634" i="2"/>
  <c r="AR384" i="2"/>
  <c r="M384" i="2" s="1"/>
  <c r="AQ384" i="2"/>
  <c r="AQ698" i="2"/>
  <c r="AR698" i="2"/>
  <c r="BA459" i="2"/>
  <c r="AZ459" i="2"/>
  <c r="BA443" i="2"/>
  <c r="AZ443" i="2"/>
  <c r="AS26" i="2"/>
  <c r="AR26" i="2"/>
  <c r="AH514" i="2"/>
  <c r="AI514" i="2"/>
  <c r="AR466" i="2"/>
  <c r="AQ466" i="2"/>
  <c r="BJ685" i="2"/>
  <c r="BK685" i="2"/>
  <c r="BJ497" i="2"/>
  <c r="BK497" i="2"/>
  <c r="BJ393" i="2"/>
  <c r="BK393" i="2"/>
  <c r="BJ249" i="2"/>
  <c r="BK249" i="2"/>
  <c r="BJ155" i="2"/>
  <c r="BK155" i="2"/>
  <c r="BO456" i="2"/>
  <c r="BN456" i="2"/>
  <c r="BG106" i="2"/>
  <c r="N106" i="2" s="1"/>
  <c r="BF106" i="2"/>
  <c r="BJ609" i="2"/>
  <c r="BK609" i="2"/>
  <c r="O609" i="2" s="1"/>
  <c r="BF180" i="2"/>
  <c r="BG180" i="2"/>
  <c r="N180" i="2" s="1"/>
  <c r="BJ487" i="2"/>
  <c r="BK487" i="2"/>
  <c r="BJ319" i="2"/>
  <c r="BK319" i="2"/>
  <c r="O319" i="2" s="1"/>
  <c r="BJ156" i="2"/>
  <c r="BK156" i="2"/>
  <c r="O156" i="2" s="1"/>
  <c r="BJ492" i="2"/>
  <c r="BK492" i="2"/>
  <c r="BJ436" i="2"/>
  <c r="BK436" i="2"/>
  <c r="O436" i="2" s="1"/>
  <c r="BJ400" i="2"/>
  <c r="BK400" i="2"/>
  <c r="O400" i="2" s="1"/>
  <c r="BJ380" i="2"/>
  <c r="BK380" i="2"/>
  <c r="O380" i="2" s="1"/>
  <c r="BJ320" i="2"/>
  <c r="BK320" i="2"/>
  <c r="BJ256" i="2"/>
  <c r="BK256" i="2"/>
  <c r="BJ196" i="2"/>
  <c r="BK196" i="2"/>
  <c r="BJ63" i="2"/>
  <c r="BK63" i="2"/>
  <c r="O63" i="2" s="1"/>
  <c r="BJ222" i="2"/>
  <c r="BK222" i="2"/>
  <c r="O222" i="2" s="1"/>
  <c r="BO730" i="2"/>
  <c r="P730" i="2" s="1"/>
  <c r="BN730" i="2"/>
  <c r="BJ606" i="2"/>
  <c r="BK606" i="2"/>
  <c r="BJ555" i="2"/>
  <c r="BK555" i="2"/>
  <c r="O555" i="2" s="1"/>
  <c r="BJ491" i="2"/>
  <c r="BK491" i="2"/>
  <c r="O491" i="2" s="1"/>
  <c r="BJ455" i="2"/>
  <c r="BK455" i="2"/>
  <c r="O455" i="2" s="1"/>
  <c r="BJ144" i="2"/>
  <c r="BK144" i="2"/>
  <c r="O144" i="2" s="1"/>
  <c r="BF584" i="2"/>
  <c r="BG584" i="2"/>
  <c r="N584" i="2" s="1"/>
  <c r="BJ233" i="2"/>
  <c r="BK233" i="2"/>
  <c r="O233" i="2" s="1"/>
  <c r="BJ346" i="2"/>
  <c r="BK346" i="2"/>
  <c r="O346" i="2" s="1"/>
  <c r="BN603" i="2"/>
  <c r="BO603" i="2"/>
  <c r="BJ444" i="2"/>
  <c r="BK444" i="2"/>
  <c r="O444" i="2" s="1"/>
  <c r="BN208" i="2"/>
  <c r="BO208" i="2"/>
  <c r="BJ482" i="2"/>
  <c r="BK482" i="2"/>
  <c r="O482" i="2" s="1"/>
  <c r="BJ642" i="2"/>
  <c r="BK642" i="2"/>
  <c r="BJ575" i="2"/>
  <c r="BK575" i="2"/>
  <c r="BG323" i="2"/>
  <c r="N323" i="2" s="1"/>
  <c r="BF323" i="2"/>
  <c r="BJ295" i="2"/>
  <c r="BK295" i="2"/>
  <c r="O295" i="2" s="1"/>
  <c r="BJ215" i="2"/>
  <c r="BK215" i="2"/>
  <c r="O215" i="2" s="1"/>
  <c r="BJ62" i="2"/>
  <c r="BK62" i="2"/>
  <c r="O62" i="2" s="1"/>
  <c r="BJ506" i="2"/>
  <c r="BK506" i="2"/>
  <c r="O506" i="2" s="1"/>
  <c r="BJ391" i="2"/>
  <c r="BK391" i="2"/>
  <c r="O391" i="2" s="1"/>
  <c r="BJ645" i="2"/>
  <c r="BK645" i="2"/>
  <c r="BN614" i="2"/>
  <c r="BO614" i="2"/>
  <c r="BG450" i="2"/>
  <c r="BF450" i="2"/>
  <c r="BJ509" i="2"/>
  <c r="BK509" i="2"/>
  <c r="O509" i="2" s="1"/>
  <c r="BJ469" i="2"/>
  <c r="BK469" i="2"/>
  <c r="O469" i="2" s="1"/>
  <c r="BJ741" i="2"/>
  <c r="BK741" i="2"/>
  <c r="BG640" i="2"/>
  <c r="N640" i="2" s="1"/>
  <c r="BF640" i="2"/>
  <c r="BN525" i="2"/>
  <c r="BO525" i="2"/>
  <c r="P525" i="2" s="1"/>
  <c r="BN317" i="2"/>
  <c r="BO317" i="2"/>
  <c r="P317" i="2" s="1"/>
  <c r="BO221" i="2"/>
  <c r="P221" i="2" s="1"/>
  <c r="BN221" i="2"/>
  <c r="BJ483" i="2"/>
  <c r="BK483" i="2"/>
  <c r="BJ407" i="2"/>
  <c r="BK407" i="2"/>
  <c r="O407" i="2" s="1"/>
  <c r="BJ697" i="2"/>
  <c r="BK697" i="2"/>
  <c r="BJ308" i="2"/>
  <c r="BK308" i="2"/>
  <c r="O308" i="2" s="1"/>
  <c r="BJ714" i="2"/>
  <c r="BK714" i="2"/>
  <c r="O714" i="2" s="1"/>
  <c r="BJ524" i="2"/>
  <c r="BK524" i="2"/>
  <c r="O524" i="2" s="1"/>
  <c r="BJ404" i="2"/>
  <c r="BK404" i="2"/>
  <c r="O404" i="2" s="1"/>
  <c r="BO356" i="2"/>
  <c r="BN356" i="2"/>
  <c r="BJ252" i="2"/>
  <c r="BK252" i="2"/>
  <c r="O252" i="2" s="1"/>
  <c r="BJ161" i="2"/>
  <c r="BK161" i="2"/>
  <c r="O161" i="2" s="1"/>
  <c r="BJ94" i="2"/>
  <c r="BK94" i="2"/>
  <c r="O94" i="2" s="1"/>
  <c r="BJ31" i="2"/>
  <c r="BK31" i="2"/>
  <c r="O31" i="2" s="1"/>
  <c r="BJ534" i="2"/>
  <c r="BK534" i="2"/>
  <c r="O534" i="2" s="1"/>
  <c r="BJ310" i="2"/>
  <c r="BK310" i="2"/>
  <c r="O310" i="2" s="1"/>
  <c r="BJ254" i="2"/>
  <c r="BK254" i="2"/>
  <c r="O254" i="2" s="1"/>
  <c r="BJ14" i="2"/>
  <c r="BK14" i="2"/>
  <c r="O14" i="2" s="1"/>
  <c r="BJ699" i="2"/>
  <c r="BK699" i="2"/>
  <c r="BJ698" i="2"/>
  <c r="BK698" i="2"/>
  <c r="BJ678" i="2"/>
  <c r="BK678" i="2"/>
  <c r="O678" i="2" s="1"/>
  <c r="BJ654" i="2"/>
  <c r="BK654" i="2"/>
  <c r="O654" i="2" s="1"/>
  <c r="BG551" i="2"/>
  <c r="N551" i="2" s="1"/>
  <c r="BF551" i="2"/>
  <c r="BJ523" i="2"/>
  <c r="BK523" i="2"/>
  <c r="BJ211" i="2"/>
  <c r="BK211" i="2"/>
  <c r="BJ195" i="2"/>
  <c r="BK195" i="2"/>
  <c r="O195" i="2" s="1"/>
  <c r="BN148" i="2"/>
  <c r="BO148" i="2"/>
  <c r="BJ42" i="2"/>
  <c r="BK42" i="2"/>
  <c r="O42" i="2" s="1"/>
  <c r="BJ7" i="2"/>
  <c r="BK7" i="2"/>
  <c r="O7" i="2" s="1"/>
  <c r="BJ474" i="2"/>
  <c r="BK474" i="2"/>
  <c r="O474" i="2" s="1"/>
  <c r="BJ717" i="2"/>
  <c r="BK717" i="2"/>
  <c r="BF482" i="2"/>
  <c r="BG482" i="2"/>
  <c r="BJ551" i="2"/>
  <c r="BK551" i="2"/>
  <c r="BJ641" i="2"/>
  <c r="BK641" i="2"/>
  <c r="BJ653" i="2"/>
  <c r="BK653" i="2"/>
  <c r="BJ519" i="2"/>
  <c r="BK519" i="2"/>
  <c r="O519" i="2" s="1"/>
  <c r="BJ207" i="2"/>
  <c r="BK207" i="2"/>
  <c r="BJ65" i="2"/>
  <c r="BK65" i="2"/>
  <c r="BF618" i="2"/>
  <c r="BG618" i="2"/>
  <c r="N618" i="2" s="1"/>
  <c r="BG250" i="2"/>
  <c r="BF250" i="2"/>
  <c r="BJ664" i="2"/>
  <c r="BK664" i="2"/>
  <c r="O664" i="2" s="1"/>
  <c r="BJ577" i="2"/>
  <c r="BK577" i="2"/>
  <c r="O577" i="2" s="1"/>
  <c r="BJ549" i="2"/>
  <c r="BK549" i="2"/>
  <c r="BJ529" i="2"/>
  <c r="BK529" i="2"/>
  <c r="BJ461" i="2"/>
  <c r="BK461" i="2"/>
  <c r="O461" i="2" s="1"/>
  <c r="BJ433" i="2"/>
  <c r="BK433" i="2"/>
  <c r="O433" i="2" s="1"/>
  <c r="BJ369" i="2"/>
  <c r="BK369" i="2"/>
  <c r="O369" i="2" s="1"/>
  <c r="BJ317" i="2"/>
  <c r="BK317" i="2"/>
  <c r="O317" i="2" s="1"/>
  <c r="BJ221" i="2"/>
  <c r="BK221" i="2"/>
  <c r="O221" i="2" s="1"/>
  <c r="BG146" i="2"/>
  <c r="N146" i="2" s="1"/>
  <c r="BF146" i="2"/>
  <c r="BJ99" i="2"/>
  <c r="BK99" i="2"/>
  <c r="BJ613" i="2"/>
  <c r="BK613" i="2"/>
  <c r="BJ276" i="2"/>
  <c r="BK276" i="2"/>
  <c r="O276" i="2" s="1"/>
  <c r="BJ55" i="2"/>
  <c r="BK55" i="2"/>
  <c r="O55" i="2" s="1"/>
  <c r="BJ665" i="2"/>
  <c r="BK665" i="2"/>
  <c r="BJ271" i="2"/>
  <c r="BK271" i="2"/>
  <c r="BJ677" i="2"/>
  <c r="BK677" i="2"/>
  <c r="BJ423" i="2"/>
  <c r="BK423" i="2"/>
  <c r="BJ498" i="2"/>
  <c r="BK498" i="2"/>
  <c r="O498" i="2" s="1"/>
  <c r="BJ302" i="2"/>
  <c r="BK302" i="2"/>
  <c r="BJ175" i="2"/>
  <c r="BK175" i="2"/>
  <c r="BJ69" i="2"/>
  <c r="BK69" i="2"/>
  <c r="O69" i="2" s="1"/>
  <c r="BO732" i="2"/>
  <c r="BN732" i="2"/>
  <c r="BJ684" i="2"/>
  <c r="BK684" i="2"/>
  <c r="O684" i="2" s="1"/>
  <c r="BJ281" i="2"/>
  <c r="BK281" i="2"/>
  <c r="BJ241" i="2"/>
  <c r="BK241" i="2"/>
  <c r="BJ217" i="2"/>
  <c r="BK217" i="2"/>
  <c r="O217" i="2" s="1"/>
  <c r="BJ209" i="2"/>
  <c r="BK209" i="2"/>
  <c r="O209" i="2" s="1"/>
  <c r="BJ150" i="2"/>
  <c r="BK150" i="2"/>
  <c r="O150" i="2" s="1"/>
  <c r="BJ107" i="2"/>
  <c r="BK107" i="2"/>
  <c r="O107" i="2" s="1"/>
  <c r="BN95" i="2"/>
  <c r="BO95" i="2"/>
  <c r="P95" i="2" s="1"/>
  <c r="BJ52" i="2"/>
  <c r="BK52" i="2"/>
  <c r="O52" i="2" s="1"/>
  <c r="BJ20" i="2"/>
  <c r="BK20" i="2"/>
  <c r="BJ550" i="2"/>
  <c r="BK550" i="2"/>
  <c r="BJ426" i="2"/>
  <c r="BK426" i="2"/>
  <c r="BJ306" i="2"/>
  <c r="BK306" i="2"/>
  <c r="BJ49" i="2"/>
  <c r="BK49" i="2"/>
  <c r="BJ623" i="2"/>
  <c r="BK623" i="2"/>
  <c r="BJ603" i="2"/>
  <c r="BK603" i="2"/>
  <c r="BG595" i="2"/>
  <c r="N595" i="2" s="1"/>
  <c r="BF595" i="2"/>
  <c r="BJ564" i="2"/>
  <c r="BK564" i="2"/>
  <c r="O564" i="2" s="1"/>
  <c r="BJ540" i="2"/>
  <c r="BK540" i="2"/>
  <c r="O540" i="2" s="1"/>
  <c r="BJ508" i="2"/>
  <c r="BK508" i="2"/>
  <c r="O508" i="2" s="1"/>
  <c r="BO488" i="2"/>
  <c r="P488" i="2" s="1"/>
  <c r="BN488" i="2"/>
  <c r="BJ448" i="2"/>
  <c r="BK448" i="2"/>
  <c r="BO432" i="2"/>
  <c r="P432" i="2" s="1"/>
  <c r="BN432" i="2"/>
  <c r="BJ416" i="2"/>
  <c r="BK416" i="2"/>
  <c r="BJ368" i="2"/>
  <c r="BK368" i="2"/>
  <c r="BO280" i="2"/>
  <c r="P280" i="2" s="1"/>
  <c r="BN280" i="2"/>
  <c r="BJ272" i="2"/>
  <c r="BK272" i="2"/>
  <c r="BO248" i="2"/>
  <c r="P248" i="2" s="1"/>
  <c r="BN248" i="2"/>
  <c r="BJ240" i="2"/>
  <c r="BK240" i="2"/>
  <c r="BO216" i="2"/>
  <c r="BN216" i="2"/>
  <c r="BJ208" i="2"/>
  <c r="BK208" i="2"/>
  <c r="O208" i="2" s="1"/>
  <c r="BJ149" i="2"/>
  <c r="BK149" i="2"/>
  <c r="O149" i="2" s="1"/>
  <c r="BJ47" i="2"/>
  <c r="BK47" i="2"/>
  <c r="BJ12" i="2"/>
  <c r="BK12" i="2"/>
  <c r="O12" i="2" s="1"/>
  <c r="BO394" i="2"/>
  <c r="P394" i="2" s="1"/>
  <c r="BN394" i="2"/>
  <c r="BJ338" i="2"/>
  <c r="BK338" i="2"/>
  <c r="O338" i="2" s="1"/>
  <c r="BJ198" i="2"/>
  <c r="BK198" i="2"/>
  <c r="O198" i="2" s="1"/>
  <c r="BJ41" i="2"/>
  <c r="BK41" i="2"/>
  <c r="O41" i="2" s="1"/>
  <c r="BJ675" i="2"/>
  <c r="BK675" i="2"/>
  <c r="BJ738" i="2"/>
  <c r="BK738" i="2"/>
  <c r="O738" i="2" s="1"/>
  <c r="BN694" i="2"/>
  <c r="BO694" i="2"/>
  <c r="BN650" i="2"/>
  <c r="BO650" i="2"/>
  <c r="P650" i="2" s="1"/>
  <c r="BJ630" i="2"/>
  <c r="BK630" i="2"/>
  <c r="O630" i="2" s="1"/>
  <c r="BJ598" i="2"/>
  <c r="BK598" i="2"/>
  <c r="O598" i="2" s="1"/>
  <c r="BJ563" i="2"/>
  <c r="BK563" i="2"/>
  <c r="BJ447" i="2"/>
  <c r="BK447" i="2"/>
  <c r="BJ415" i="2"/>
  <c r="BK415" i="2"/>
  <c r="O415" i="2" s="1"/>
  <c r="BJ383" i="2"/>
  <c r="BK383" i="2"/>
  <c r="O383" i="2" s="1"/>
  <c r="BJ351" i="2"/>
  <c r="BK351" i="2"/>
  <c r="O351" i="2" s="1"/>
  <c r="BJ331" i="2"/>
  <c r="BK331" i="2"/>
  <c r="O331" i="2" s="1"/>
  <c r="BJ299" i="2"/>
  <c r="BK299" i="2"/>
  <c r="O299" i="2" s="1"/>
  <c r="BJ267" i="2"/>
  <c r="BK267" i="2"/>
  <c r="O267" i="2" s="1"/>
  <c r="BJ203" i="2"/>
  <c r="BK203" i="2"/>
  <c r="O203" i="2" s="1"/>
  <c r="BO156" i="2"/>
  <c r="BN156" i="2"/>
  <c r="BJ136" i="2"/>
  <c r="BK136" i="2"/>
  <c r="O136" i="2" s="1"/>
  <c r="BJ121" i="2"/>
  <c r="BK121" i="2"/>
  <c r="O121" i="2" s="1"/>
  <c r="BJ101" i="2"/>
  <c r="BK101" i="2"/>
  <c r="O101" i="2" s="1"/>
  <c r="BJ66" i="2"/>
  <c r="BK66" i="2"/>
  <c r="O66" i="2" s="1"/>
  <c r="BO22" i="2"/>
  <c r="P22" i="2" s="1"/>
  <c r="BN22" i="2"/>
  <c r="BF11" i="2"/>
  <c r="BG11" i="2"/>
  <c r="N11" i="2" s="1"/>
  <c r="BJ435" i="2"/>
  <c r="BK435" i="2"/>
  <c r="BJ355" i="2"/>
  <c r="BK355" i="2"/>
  <c r="BJ188" i="2"/>
  <c r="BK188" i="2"/>
  <c r="BJ673" i="2"/>
  <c r="BK673" i="2"/>
  <c r="BJ517" i="2"/>
  <c r="BK517" i="2"/>
  <c r="BJ481" i="2"/>
  <c r="BK481" i="2"/>
  <c r="BJ413" i="2"/>
  <c r="BK413" i="2"/>
  <c r="O413" i="2" s="1"/>
  <c r="BJ305" i="2"/>
  <c r="BK305" i="2"/>
  <c r="BG261" i="2"/>
  <c r="N261" i="2" s="1"/>
  <c r="BF261" i="2"/>
  <c r="BJ589" i="2"/>
  <c r="BK589" i="2"/>
  <c r="O589" i="2" s="1"/>
  <c r="BJ637" i="2"/>
  <c r="BK637" i="2"/>
  <c r="O637" i="2" s="1"/>
  <c r="BF654" i="2"/>
  <c r="BG654" i="2"/>
  <c r="N654" i="2" s="1"/>
  <c r="BJ311" i="2"/>
  <c r="BK311" i="2"/>
  <c r="O311" i="2" s="1"/>
  <c r="BF227" i="2"/>
  <c r="BG227" i="2"/>
  <c r="BJ745" i="2"/>
  <c r="BK745" i="2"/>
  <c r="BJ649" i="2"/>
  <c r="BK649" i="2"/>
  <c r="BJ398" i="2"/>
  <c r="BK398" i="2"/>
  <c r="O398" i="2" s="1"/>
  <c r="BJ314" i="2"/>
  <c r="BK314" i="2"/>
  <c r="O314" i="2" s="1"/>
  <c r="BJ25" i="2"/>
  <c r="BK25" i="2"/>
  <c r="O25" i="2" s="1"/>
  <c r="BN201" i="2"/>
  <c r="BO201" i="2"/>
  <c r="P201" i="2" s="1"/>
  <c r="BJ28" i="2"/>
  <c r="BK28" i="2"/>
  <c r="O28" i="2" s="1"/>
  <c r="BJ562" i="2"/>
  <c r="BK562" i="2"/>
  <c r="BJ502" i="2"/>
  <c r="BK502" i="2"/>
  <c r="O502" i="2" s="1"/>
  <c r="BJ442" i="2"/>
  <c r="BK442" i="2"/>
  <c r="O442" i="2" s="1"/>
  <c r="BN386" i="2"/>
  <c r="BO386" i="2"/>
  <c r="BJ61" i="2"/>
  <c r="BK61" i="2"/>
  <c r="BN611" i="2"/>
  <c r="BO611" i="2"/>
  <c r="BJ583" i="2"/>
  <c r="BK583" i="2"/>
  <c r="BJ572" i="2"/>
  <c r="BK572" i="2"/>
  <c r="O572" i="2" s="1"/>
  <c r="BJ516" i="2"/>
  <c r="BK516" i="2"/>
  <c r="O516" i="2" s="1"/>
  <c r="BJ344" i="2"/>
  <c r="BK344" i="2"/>
  <c r="BJ185" i="2"/>
  <c r="BK185" i="2"/>
  <c r="BN145" i="2"/>
  <c r="BO145" i="2"/>
  <c r="P145" i="2" s="1"/>
  <c r="BJ298" i="2"/>
  <c r="BK298" i="2"/>
  <c r="O298" i="2" s="1"/>
  <c r="BJ303" i="2"/>
  <c r="BK303" i="2"/>
  <c r="BJ255" i="2"/>
  <c r="BK255" i="2"/>
  <c r="O255" i="2" s="1"/>
  <c r="BJ54" i="2"/>
  <c r="BK54" i="2"/>
  <c r="BJ718" i="2"/>
  <c r="BK718" i="2"/>
  <c r="O718" i="2" s="1"/>
  <c r="BJ475" i="2"/>
  <c r="BK475" i="2"/>
  <c r="BJ334" i="2"/>
  <c r="BK334" i="2"/>
  <c r="BJ163" i="2"/>
  <c r="BK163" i="2"/>
  <c r="O163" i="2" s="1"/>
  <c r="BJ112" i="2"/>
  <c r="BK112" i="2"/>
  <c r="BJ660" i="2"/>
  <c r="BK660" i="2"/>
  <c r="O660" i="2" s="1"/>
  <c r="BJ640" i="2"/>
  <c r="BK640" i="2"/>
  <c r="O640" i="2" s="1"/>
  <c r="BJ170" i="2"/>
  <c r="BK170" i="2"/>
  <c r="O170" i="2" s="1"/>
  <c r="BJ83" i="2"/>
  <c r="BK83" i="2"/>
  <c r="O83" i="2" s="1"/>
  <c r="BJ9" i="2"/>
  <c r="BK9" i="2"/>
  <c r="O9" i="2" s="1"/>
  <c r="BN362" i="2"/>
  <c r="BO362" i="2"/>
  <c r="P362" i="2" s="1"/>
  <c r="BJ294" i="2"/>
  <c r="BK294" i="2"/>
  <c r="BJ528" i="2"/>
  <c r="BK528" i="2"/>
  <c r="O528" i="2" s="1"/>
  <c r="BJ468" i="2"/>
  <c r="BK468" i="2"/>
  <c r="O468" i="2" s="1"/>
  <c r="BJ232" i="2"/>
  <c r="BK232" i="2"/>
  <c r="O232" i="2" s="1"/>
  <c r="BJ165" i="2"/>
  <c r="BK165" i="2"/>
  <c r="BJ141" i="2"/>
  <c r="BK141" i="2"/>
  <c r="O141" i="2" s="1"/>
  <c r="BO43" i="2"/>
  <c r="P43" i="2" s="1"/>
  <c r="BN43" i="2"/>
  <c r="BJ470" i="2"/>
  <c r="BK470" i="2"/>
  <c r="O470" i="2" s="1"/>
  <c r="BJ410" i="2"/>
  <c r="BK410" i="2"/>
  <c r="BJ183" i="2"/>
  <c r="BK183" i="2"/>
  <c r="O183" i="2" s="1"/>
  <c r="BJ730" i="2"/>
  <c r="BK730" i="2"/>
  <c r="BJ658" i="2"/>
  <c r="BK658" i="2"/>
  <c r="O658" i="2" s="1"/>
  <c r="BJ479" i="2"/>
  <c r="BK479" i="2"/>
  <c r="O479" i="2" s="1"/>
  <c r="BJ379" i="2"/>
  <c r="BK379" i="2"/>
  <c r="BJ279" i="2"/>
  <c r="BK279" i="2"/>
  <c r="BJ164" i="2"/>
  <c r="BK164" i="2"/>
  <c r="BJ113" i="2"/>
  <c r="BK113" i="2"/>
  <c r="BJ46" i="2"/>
  <c r="BK46" i="2"/>
  <c r="BN418" i="2"/>
  <c r="BO418" i="2"/>
  <c r="BJ366" i="2"/>
  <c r="BK366" i="2"/>
  <c r="BN242" i="2"/>
  <c r="BO242" i="2"/>
  <c r="P242" i="2" s="1"/>
  <c r="BJ100" i="2"/>
  <c r="BK100" i="2"/>
  <c r="O100" i="2" s="1"/>
  <c r="BJ736" i="2"/>
  <c r="BK736" i="2"/>
  <c r="O736" i="2" s="1"/>
  <c r="BJ696" i="2"/>
  <c r="BK696" i="2"/>
  <c r="O696" i="2" s="1"/>
  <c r="BJ676" i="2"/>
  <c r="BK676" i="2"/>
  <c r="O676" i="2" s="1"/>
  <c r="BJ632" i="2"/>
  <c r="BK632" i="2"/>
  <c r="O632" i="2" s="1"/>
  <c r="BJ608" i="2"/>
  <c r="BK608" i="2"/>
  <c r="O608" i="2" s="1"/>
  <c r="BF501" i="2"/>
  <c r="BG501" i="2"/>
  <c r="N501" i="2" s="1"/>
  <c r="BN337" i="2"/>
  <c r="BO337" i="2"/>
  <c r="P337" i="2" s="1"/>
  <c r="BJ289" i="2"/>
  <c r="BK289" i="2"/>
  <c r="O289" i="2" s="1"/>
  <c r="BJ257" i="2"/>
  <c r="BK257" i="2"/>
  <c r="O257" i="2" s="1"/>
  <c r="BJ225" i="2"/>
  <c r="BK225" i="2"/>
  <c r="O225" i="2" s="1"/>
  <c r="BO174" i="2"/>
  <c r="BN174" i="2"/>
  <c r="BJ72" i="2"/>
  <c r="BK72" i="2"/>
  <c r="O72" i="2" s="1"/>
  <c r="BJ40" i="2"/>
  <c r="BK40" i="2"/>
  <c r="BO13" i="2"/>
  <c r="BN13" i="2"/>
  <c r="BJ386" i="2"/>
  <c r="BK386" i="2"/>
  <c r="O386" i="2" s="1"/>
  <c r="BJ282" i="2"/>
  <c r="BK282" i="2"/>
  <c r="BJ128" i="2"/>
  <c r="BK128" i="2"/>
  <c r="BJ21" i="2"/>
  <c r="BK21" i="2"/>
  <c r="O21" i="2" s="1"/>
  <c r="BJ671" i="2"/>
  <c r="BK671" i="2"/>
  <c r="O671" i="2" s="1"/>
  <c r="BJ631" i="2"/>
  <c r="BK631" i="2"/>
  <c r="O631" i="2" s="1"/>
  <c r="BJ611" i="2"/>
  <c r="BK611" i="2"/>
  <c r="O611" i="2" s="1"/>
  <c r="BJ544" i="2"/>
  <c r="BK544" i="2"/>
  <c r="O544" i="2" s="1"/>
  <c r="BJ559" i="2"/>
  <c r="BK559" i="2"/>
  <c r="BJ566" i="2"/>
  <c r="BK566" i="2"/>
  <c r="O566" i="2" s="1"/>
  <c r="BJ428" i="2"/>
  <c r="BK428" i="2"/>
  <c r="O428" i="2" s="1"/>
  <c r="BJ177" i="2"/>
  <c r="BK177" i="2"/>
  <c r="BJ390" i="2"/>
  <c r="BK390" i="2"/>
  <c r="BJ484" i="2"/>
  <c r="BK484" i="2"/>
  <c r="O484" i="2" s="1"/>
  <c r="BJ639" i="2"/>
  <c r="BK639" i="2"/>
  <c r="O639" i="2" s="1"/>
  <c r="BJ332" i="2"/>
  <c r="BK332" i="2"/>
  <c r="O332" i="2" s="1"/>
  <c r="BJ700" i="2"/>
  <c r="BK700" i="2"/>
  <c r="O700" i="2" s="1"/>
  <c r="BJ668" i="2"/>
  <c r="BK668" i="2"/>
  <c r="O668" i="2" s="1"/>
  <c r="BJ636" i="2"/>
  <c r="BK636" i="2"/>
  <c r="O636" i="2" s="1"/>
  <c r="BJ313" i="2"/>
  <c r="BK313" i="2"/>
  <c r="BJ182" i="2"/>
  <c r="BK182" i="2"/>
  <c r="BJ501" i="2"/>
  <c r="BK501" i="2"/>
  <c r="O501" i="2" s="1"/>
  <c r="BJ662" i="2"/>
  <c r="BK662" i="2"/>
  <c r="BJ125" i="2"/>
  <c r="BK125" i="2"/>
  <c r="O125" i="2" s="1"/>
  <c r="BJ93" i="2"/>
  <c r="BK93" i="2"/>
  <c r="O93" i="2" s="1"/>
  <c r="BJ350" i="2"/>
  <c r="BK350" i="2"/>
  <c r="O350" i="2" s="1"/>
  <c r="BJ395" i="2"/>
  <c r="BK395" i="2"/>
  <c r="O395" i="2" s="1"/>
  <c r="BJ274" i="2"/>
  <c r="BK274" i="2"/>
  <c r="BJ180" i="2"/>
  <c r="BK180" i="2"/>
  <c r="BJ111" i="2"/>
  <c r="BK111" i="2"/>
  <c r="O111" i="2" s="1"/>
  <c r="BJ596" i="2"/>
  <c r="BK596" i="2"/>
  <c r="O596" i="2" s="1"/>
  <c r="BJ273" i="2"/>
  <c r="BK273" i="2"/>
  <c r="BJ71" i="2"/>
  <c r="BK71" i="2"/>
  <c r="BJ22" i="2"/>
  <c r="BK22" i="2"/>
  <c r="BJ703" i="2"/>
  <c r="BK703" i="2"/>
  <c r="O703" i="2" s="1"/>
  <c r="BJ356" i="2"/>
  <c r="BK356" i="2"/>
  <c r="O356" i="2" s="1"/>
  <c r="BJ743" i="2"/>
  <c r="BK743" i="2"/>
  <c r="BJ543" i="2"/>
  <c r="BK543" i="2"/>
  <c r="O543" i="2" s="1"/>
  <c r="BJ655" i="2"/>
  <c r="BK655" i="2"/>
  <c r="O655" i="2" s="1"/>
  <c r="BJ621" i="2"/>
  <c r="BK621" i="2"/>
  <c r="BJ79" i="2"/>
  <c r="BK79" i="2"/>
  <c r="O79" i="2" s="1"/>
  <c r="BJ737" i="2"/>
  <c r="BK737" i="2"/>
  <c r="O737" i="2" s="1"/>
  <c r="BJ86" i="2"/>
  <c r="BK86" i="2"/>
  <c r="O86" i="2" s="1"/>
  <c r="BJ36" i="2"/>
  <c r="BK36" i="2"/>
  <c r="O36" i="2" s="1"/>
  <c r="BJ98" i="2"/>
  <c r="BK98" i="2"/>
  <c r="BJ224" i="2"/>
  <c r="BK224" i="2"/>
  <c r="BJ114" i="2"/>
  <c r="BK114" i="2"/>
  <c r="O114" i="2" s="1"/>
  <c r="AJ370" i="2"/>
  <c r="AH370" i="2"/>
  <c r="AI370" i="2"/>
  <c r="BB670" i="2"/>
  <c r="BA670" i="2"/>
  <c r="AZ670" i="2"/>
  <c r="AH563" i="2"/>
  <c r="AI563" i="2"/>
  <c r="AJ563" i="2"/>
  <c r="BA391" i="2"/>
  <c r="BB391" i="2"/>
  <c r="AZ391" i="2"/>
  <c r="BJ187" i="2"/>
  <c r="BK187" i="2"/>
  <c r="BJ126" i="2"/>
  <c r="BK126" i="2"/>
  <c r="O126" i="2" s="1"/>
  <c r="AR585" i="2"/>
  <c r="AS585" i="2"/>
  <c r="AQ585" i="2"/>
  <c r="BJ116" i="2"/>
  <c r="BK116" i="2"/>
  <c r="AI552" i="2"/>
  <c r="AJ552" i="2"/>
  <c r="AH552" i="2"/>
  <c r="AQ610" i="2"/>
  <c r="AR610" i="2"/>
  <c r="AS610" i="2"/>
  <c r="AS554" i="2"/>
  <c r="AQ554" i="2"/>
  <c r="AR554" i="2"/>
  <c r="AR438" i="2"/>
  <c r="AS438" i="2"/>
  <c r="AQ438" i="2"/>
  <c r="AQ285" i="2"/>
  <c r="AR285" i="2"/>
  <c r="AQ520" i="2"/>
  <c r="AS520" i="2"/>
  <c r="BB492" i="2"/>
  <c r="AZ492" i="2"/>
  <c r="BA492" i="2"/>
  <c r="BA408" i="2"/>
  <c r="BB408" i="2"/>
  <c r="AZ408" i="2"/>
  <c r="AS181" i="2"/>
  <c r="AQ181" i="2"/>
  <c r="AS570" i="2"/>
  <c r="AQ570" i="2"/>
  <c r="AR570" i="2"/>
  <c r="AS350" i="2"/>
  <c r="AQ350" i="2"/>
  <c r="AR350" i="2"/>
  <c r="AQ602" i="2"/>
  <c r="AR602" i="2"/>
  <c r="AS602" i="2"/>
  <c r="BJ270" i="2"/>
  <c r="BK270" i="2"/>
  <c r="O270" i="2" s="1"/>
  <c r="AR204" i="2"/>
  <c r="AS204" i="2"/>
  <c r="AS343" i="2"/>
  <c r="AR343" i="2"/>
  <c r="AQ343" i="2"/>
  <c r="BB565" i="2"/>
  <c r="AZ565" i="2"/>
  <c r="AS509" i="2"/>
  <c r="AQ509" i="2"/>
  <c r="AI502" i="2"/>
  <c r="AH502" i="2"/>
  <c r="AS625" i="2"/>
  <c r="AH450" i="2"/>
  <c r="AQ377" i="2"/>
  <c r="AS247" i="2"/>
  <c r="AJ462" i="2"/>
  <c r="AS409" i="2"/>
  <c r="AR372" i="2"/>
  <c r="BB349" i="2"/>
  <c r="AQ155" i="2"/>
  <c r="AZ125" i="2"/>
  <c r="BO116" i="2"/>
  <c r="BB377" i="2"/>
  <c r="AJ681" i="2"/>
  <c r="AJ458" i="2"/>
  <c r="AS132" i="2"/>
  <c r="BB622" i="2"/>
  <c r="AR633" i="2"/>
  <c r="BA440" i="2"/>
  <c r="AH287" i="2"/>
  <c r="AQ207" i="2"/>
  <c r="AZ117" i="2"/>
  <c r="AJ418" i="2"/>
  <c r="AR263" i="2"/>
  <c r="AS451" i="2"/>
  <c r="AH384" i="2"/>
  <c r="BJ325" i="2"/>
  <c r="BK325" i="2"/>
  <c r="AR449" i="2"/>
  <c r="BJ740" i="2"/>
  <c r="BK740" i="2"/>
  <c r="O740" i="2" s="1"/>
  <c r="BJ513" i="2"/>
  <c r="BK513" i="2"/>
  <c r="O513" i="2" s="1"/>
  <c r="BJ576" i="2"/>
  <c r="BK576" i="2"/>
  <c r="O576" i="2" s="1"/>
  <c r="BJ480" i="2"/>
  <c r="BK480" i="2"/>
  <c r="O480" i="2" s="1"/>
  <c r="BJ625" i="2"/>
  <c r="BK625" i="2"/>
  <c r="BJ363" i="2"/>
  <c r="BK363" i="2"/>
  <c r="BJ230" i="2"/>
  <c r="BK230" i="2"/>
  <c r="O230" i="2" s="1"/>
  <c r="AI305" i="2"/>
  <c r="BJ39" i="2"/>
  <c r="BK39" i="2"/>
  <c r="BA438" i="2"/>
  <c r="BJ95" i="2"/>
  <c r="BK95" i="2"/>
  <c r="O95" i="2" s="1"/>
  <c r="AH417" i="2"/>
  <c r="BJ702" i="2"/>
  <c r="BK702" i="2"/>
  <c r="O702" i="2" s="1"/>
  <c r="BA338" i="2"/>
  <c r="BJ96" i="2"/>
  <c r="BK96" i="2"/>
  <c r="O96" i="2" s="1"/>
  <c r="AI590" i="2"/>
  <c r="AS612" i="2"/>
  <c r="BA115" i="2"/>
  <c r="AH68" i="2"/>
  <c r="BJ537" i="2"/>
  <c r="BK537" i="2"/>
  <c r="AH675" i="2"/>
  <c r="BJ323" i="2"/>
  <c r="BK323" i="2"/>
  <c r="O323" i="2" s="1"/>
  <c r="BA462" i="2"/>
  <c r="BJ382" i="2"/>
  <c r="BK382" i="2"/>
  <c r="O382" i="2" s="1"/>
  <c r="BJ120" i="2"/>
  <c r="BK120" i="2"/>
  <c r="BJ377" i="2"/>
  <c r="BK377" i="2"/>
  <c r="BA389" i="2"/>
  <c r="BJ450" i="2"/>
  <c r="BK450" i="2"/>
  <c r="O450" i="2" s="1"/>
  <c r="BJ251" i="2"/>
  <c r="BK251" i="2"/>
  <c r="BJ179" i="2"/>
  <c r="BK179" i="2"/>
  <c r="BA179" i="2"/>
  <c r="AS115" i="2"/>
  <c r="BJ122" i="2"/>
  <c r="BK122" i="2"/>
  <c r="AQ30" i="2"/>
  <c r="AJ142" i="2"/>
  <c r="BJ692" i="2"/>
  <c r="BK692" i="2"/>
  <c r="AS672" i="2"/>
  <c r="AJ315" i="2"/>
  <c r="AZ528" i="2"/>
  <c r="BJ432" i="2"/>
  <c r="BK432" i="2"/>
  <c r="O432" i="2" s="1"/>
  <c r="BJ336" i="2"/>
  <c r="BK336" i="2"/>
  <c r="O336" i="2" s="1"/>
  <c r="BA592" i="2"/>
  <c r="BA564" i="2"/>
  <c r="BA359" i="2"/>
  <c r="AR89" i="2"/>
  <c r="BJ610" i="2"/>
  <c r="BK610" i="2"/>
  <c r="O610" i="2" s="1"/>
  <c r="AI394" i="2"/>
  <c r="AH230" i="2"/>
  <c r="AI194" i="2"/>
  <c r="BJ605" i="2"/>
  <c r="BK605" i="2"/>
  <c r="O605" i="2" s="1"/>
  <c r="AS497" i="2"/>
  <c r="BJ218" i="2"/>
  <c r="BK218" i="2"/>
  <c r="AJ36" i="2"/>
  <c r="BF563" i="2"/>
  <c r="AJ190" i="2"/>
  <c r="AR32" i="2"/>
  <c r="AI472" i="2"/>
  <c r="AH280" i="2"/>
  <c r="BJ727" i="2"/>
  <c r="BK727" i="2"/>
  <c r="O727" i="2" s="1"/>
  <c r="BA555" i="2"/>
  <c r="BJ709" i="2"/>
  <c r="BK709" i="2"/>
  <c r="AI676" i="2"/>
  <c r="BJ147" i="2"/>
  <c r="BK147" i="2"/>
  <c r="AI636" i="2"/>
  <c r="BJ261" i="2"/>
  <c r="BK261" i="2"/>
  <c r="BJ186" i="2"/>
  <c r="BK186" i="2"/>
  <c r="O186" i="2" s="1"/>
  <c r="BJ616" i="2"/>
  <c r="BK616" i="2"/>
  <c r="O616" i="2" s="1"/>
  <c r="BA731" i="2"/>
  <c r="BG614" i="2"/>
  <c r="BJ729" i="2"/>
  <c r="BK729" i="2"/>
  <c r="O729" i="2" s="1"/>
  <c r="BJ687" i="2"/>
  <c r="BK687" i="2"/>
  <c r="AS157" i="2"/>
  <c r="BB709" i="2"/>
  <c r="AQ510" i="2"/>
  <c r="BJ452" i="2"/>
  <c r="BK452" i="2"/>
  <c r="O452" i="2" s="1"/>
  <c r="AR432" i="2"/>
  <c r="AR552" i="2"/>
  <c r="AJ504" i="2"/>
  <c r="BJ220" i="2"/>
  <c r="BK220" i="2"/>
  <c r="O220" i="2" s="1"/>
  <c r="AS374" i="2"/>
  <c r="AI139" i="2"/>
  <c r="BJ633" i="2"/>
  <c r="BK633" i="2"/>
  <c r="AR593" i="2"/>
  <c r="AH122" i="2"/>
  <c r="AJ562" i="2"/>
  <c r="BA499" i="2"/>
  <c r="AR657" i="2"/>
  <c r="BB621" i="2"/>
  <c r="AJ530" i="2"/>
  <c r="BA486" i="2"/>
  <c r="AH717" i="2"/>
  <c r="BJ746" i="2"/>
  <c r="BK746" i="2"/>
  <c r="O746" i="2" s="1"/>
  <c r="BJ213" i="2"/>
  <c r="BK213" i="2"/>
  <c r="O213" i="2" s="1"/>
  <c r="AH534" i="2"/>
  <c r="BJ557" i="2"/>
  <c r="BK557" i="2"/>
  <c r="O557" i="2" s="1"/>
  <c r="AQ742" i="2"/>
  <c r="BJ701" i="2"/>
  <c r="BK701" i="2"/>
  <c r="AR262" i="2"/>
  <c r="BJ143" i="2"/>
  <c r="BK143" i="2"/>
  <c r="O143" i="2" s="1"/>
  <c r="AJ512" i="2"/>
  <c r="BJ681" i="2"/>
  <c r="BK681" i="2"/>
  <c r="AQ530" i="2"/>
  <c r="BJ263" i="2"/>
  <c r="BK263" i="2"/>
  <c r="O263" i="2" s="1"/>
  <c r="BA665" i="2"/>
  <c r="AS670" i="2"/>
  <c r="BJ154" i="2"/>
  <c r="BK154" i="2"/>
  <c r="O154" i="2" s="1"/>
  <c r="BJ342" i="2"/>
  <c r="BK342" i="2"/>
  <c r="O342" i="2" s="1"/>
  <c r="AS274" i="2"/>
  <c r="AZ534" i="2"/>
  <c r="BJ389" i="2"/>
  <c r="BK389" i="2"/>
  <c r="O389" i="2" s="1"/>
  <c r="BJ713" i="2"/>
  <c r="BK713" i="2"/>
  <c r="BJ462" i="2"/>
  <c r="BK462" i="2"/>
  <c r="O462" i="2" s="1"/>
  <c r="AS732" i="2"/>
  <c r="AJ657" i="2"/>
  <c r="AJ514" i="2"/>
  <c r="AI592" i="2"/>
  <c r="BJ60" i="2"/>
  <c r="BK60" i="2"/>
  <c r="O60" i="2" s="1"/>
  <c r="AH535" i="2"/>
  <c r="BJ511" i="2"/>
  <c r="BK511" i="2"/>
  <c r="BJ705" i="2"/>
  <c r="BK705" i="2"/>
  <c r="BJ409" i="2"/>
  <c r="BK409" i="2"/>
  <c r="BA521" i="2"/>
  <c r="AS466" i="2"/>
  <c r="BJ247" i="2"/>
  <c r="BK247" i="2"/>
  <c r="BJ359" i="2"/>
  <c r="BK359" i="2"/>
  <c r="AJ16" i="2"/>
  <c r="BJ693" i="2"/>
  <c r="BK693" i="2"/>
  <c r="BJ663" i="2"/>
  <c r="BK663" i="2"/>
  <c r="O663" i="2" s="1"/>
  <c r="AI493" i="2"/>
  <c r="AS285" i="2"/>
  <c r="AH526" i="2"/>
  <c r="BJ514" i="2"/>
  <c r="BK514" i="2"/>
  <c r="O514" i="2" s="1"/>
  <c r="BB283" i="2"/>
  <c r="BJ567" i="2"/>
  <c r="BK567" i="2"/>
  <c r="BJ243" i="2"/>
  <c r="BK243" i="2"/>
  <c r="BJ330" i="2"/>
  <c r="BK330" i="2"/>
  <c r="AS532" i="2"/>
  <c r="AH212" i="2"/>
  <c r="AI122" i="2"/>
  <c r="M122" i="2" s="1"/>
  <c r="AS246" i="2"/>
  <c r="AR537" i="2"/>
  <c r="BB409" i="2"/>
  <c r="AQ138" i="2"/>
  <c r="AR22" i="2"/>
  <c r="AS10" i="2"/>
  <c r="BJ283" i="2"/>
  <c r="BK283" i="2"/>
  <c r="BJ194" i="2"/>
  <c r="BK194" i="2"/>
  <c r="O194" i="2" s="1"/>
  <c r="AQ10" i="2"/>
  <c r="AS484" i="2"/>
  <c r="AZ283" i="2"/>
  <c r="AI534" i="2"/>
  <c r="AJ475" i="2"/>
  <c r="AR498" i="2"/>
  <c r="AS498" i="2"/>
  <c r="AQ498" i="2"/>
  <c r="AR724" i="2"/>
  <c r="AS724" i="2"/>
  <c r="AQ724" i="2"/>
  <c r="AJ708" i="2"/>
  <c r="AI708" i="2"/>
  <c r="AH708" i="2"/>
  <c r="AJ600" i="2"/>
  <c r="AH600" i="2"/>
  <c r="AI600" i="2"/>
  <c r="AQ592" i="2"/>
  <c r="AR592" i="2"/>
  <c r="AS592" i="2"/>
  <c r="BA361" i="2"/>
  <c r="BB361" i="2"/>
  <c r="BB190" i="2"/>
  <c r="AZ190" i="2"/>
  <c r="AS87" i="2"/>
  <c r="AQ87" i="2"/>
  <c r="AJ687" i="2"/>
  <c r="AH687" i="2"/>
  <c r="AI687" i="2"/>
  <c r="AQ564" i="2"/>
  <c r="AS564" i="2"/>
  <c r="AR564" i="2"/>
  <c r="AR508" i="2"/>
  <c r="AS508" i="2"/>
  <c r="AQ508" i="2"/>
  <c r="AJ737" i="2"/>
  <c r="AH737" i="2"/>
  <c r="AI737" i="2"/>
  <c r="AH637" i="2"/>
  <c r="AI637" i="2"/>
  <c r="AJ637" i="2"/>
  <c r="AQ422" i="2"/>
  <c r="AR422" i="2"/>
  <c r="AS422" i="2"/>
  <c r="AQ675" i="2"/>
  <c r="AR675" i="2"/>
  <c r="AZ467" i="2"/>
  <c r="BA467" i="2"/>
  <c r="BB467" i="2"/>
  <c r="BA371" i="2"/>
  <c r="BB371" i="2"/>
  <c r="AZ371" i="2"/>
  <c r="AS34" i="2"/>
  <c r="AR34" i="2"/>
  <c r="BJ547" i="2"/>
  <c r="BK547" i="2"/>
  <c r="AZ678" i="2"/>
  <c r="BA678" i="2"/>
  <c r="BB678" i="2"/>
  <c r="BJ467" i="2"/>
  <c r="BK467" i="2"/>
  <c r="O467" i="2" s="1"/>
  <c r="BJ318" i="2"/>
  <c r="BK318" i="2"/>
  <c r="BJ340" i="2"/>
  <c r="BK340" i="2"/>
  <c r="O340" i="2" s="1"/>
  <c r="AH518" i="2"/>
  <c r="AJ518" i="2"/>
  <c r="AQ385" i="2"/>
  <c r="AR385" i="2"/>
  <c r="AS385" i="2"/>
  <c r="AS337" i="2"/>
  <c r="AR337" i="2"/>
  <c r="AI591" i="2"/>
  <c r="AJ591" i="2"/>
  <c r="AH591" i="2"/>
  <c r="AR472" i="2"/>
  <c r="AQ472" i="2"/>
  <c r="BJ137" i="2"/>
  <c r="BK137" i="2"/>
  <c r="O137" i="2" s="1"/>
  <c r="AJ65" i="2"/>
  <c r="AI65" i="2"/>
  <c r="BB598" i="2"/>
  <c r="BA598" i="2"/>
  <c r="AZ598" i="2"/>
  <c r="AJ407" i="2"/>
  <c r="AH407" i="2"/>
  <c r="AI407" i="2"/>
  <c r="AR525" i="2"/>
  <c r="AS525" i="2"/>
  <c r="AJ449" i="2"/>
  <c r="AH449" i="2"/>
  <c r="AI449" i="2"/>
  <c r="AZ633" i="2"/>
  <c r="BA633" i="2"/>
  <c r="BB633" i="2"/>
  <c r="AS488" i="2"/>
  <c r="AQ488" i="2"/>
  <c r="AR488" i="2"/>
  <c r="BJ118" i="2"/>
  <c r="BK118" i="2"/>
  <c r="O118" i="2" s="1"/>
  <c r="AI8" i="2"/>
  <c r="AH8" i="2"/>
  <c r="BJ139" i="2"/>
  <c r="BK139" i="2"/>
  <c r="AR252" i="2"/>
  <c r="AQ252" i="2"/>
  <c r="BA141" i="2"/>
  <c r="BB141" i="2"/>
  <c r="AZ141" i="2"/>
  <c r="AH51" i="2"/>
  <c r="AI51" i="2"/>
  <c r="BB726" i="2"/>
  <c r="AZ726" i="2"/>
  <c r="BA726" i="2"/>
  <c r="AS678" i="2"/>
  <c r="AQ678" i="2"/>
  <c r="AR678" i="2"/>
  <c r="AJ634" i="2"/>
  <c r="AH634" i="2"/>
  <c r="AI634" i="2"/>
  <c r="BB594" i="2"/>
  <c r="AZ594" i="2"/>
  <c r="BA594" i="2"/>
  <c r="AH551" i="2"/>
  <c r="AJ551" i="2"/>
  <c r="AI551" i="2"/>
  <c r="AI503" i="2"/>
  <c r="AJ503" i="2"/>
  <c r="AH503" i="2"/>
  <c r="AJ255" i="2"/>
  <c r="AH255" i="2"/>
  <c r="AI255" i="2"/>
  <c r="AR125" i="2"/>
  <c r="AS125" i="2"/>
  <c r="AZ498" i="2"/>
  <c r="BA498" i="2"/>
  <c r="BB498" i="2"/>
  <c r="AH736" i="2"/>
  <c r="AI736" i="2"/>
  <c r="AJ736" i="2"/>
  <c r="AS704" i="2"/>
  <c r="AQ704" i="2"/>
  <c r="BA393" i="2"/>
  <c r="AZ393" i="2"/>
  <c r="AS9" i="2"/>
  <c r="AQ9" i="2"/>
  <c r="AR9" i="2"/>
  <c r="BA362" i="2"/>
  <c r="BB362" i="2"/>
  <c r="AZ362" i="2"/>
  <c r="AI679" i="2"/>
  <c r="AH679" i="2"/>
  <c r="AR165" i="2"/>
  <c r="AS165" i="2"/>
  <c r="BB653" i="2"/>
  <c r="AZ653" i="2"/>
  <c r="BA653" i="2"/>
  <c r="AS470" i="2"/>
  <c r="AR470" i="2"/>
  <c r="AQ470" i="2"/>
  <c r="AS658" i="2"/>
  <c r="AQ658" i="2"/>
  <c r="AR658" i="2"/>
  <c r="AZ399" i="2"/>
  <c r="BA399" i="2"/>
  <c r="BB399" i="2"/>
  <c r="AS164" i="2"/>
  <c r="AQ164" i="2"/>
  <c r="AS113" i="2"/>
  <c r="AQ113" i="2"/>
  <c r="BA83" i="2"/>
  <c r="AZ83" i="2"/>
  <c r="AR526" i="2"/>
  <c r="AS526" i="2"/>
  <c r="AQ526" i="2"/>
  <c r="AS631" i="2"/>
  <c r="AR631" i="2"/>
  <c r="AQ631" i="2"/>
  <c r="AH587" i="2"/>
  <c r="AI587" i="2"/>
  <c r="AJ587" i="2"/>
  <c r="BJ81" i="2"/>
  <c r="BK81" i="2"/>
  <c r="BJ90" i="2"/>
  <c r="BK90" i="2"/>
  <c r="BJ721" i="2"/>
  <c r="BK721" i="2"/>
  <c r="BJ458" i="2"/>
  <c r="BK458" i="2"/>
  <c r="O458" i="2" s="1"/>
  <c r="BJ284" i="2"/>
  <c r="BK284" i="2"/>
  <c r="O284" i="2" s="1"/>
  <c r="BJ449" i="2"/>
  <c r="BK449" i="2"/>
  <c r="BJ353" i="2"/>
  <c r="BK353" i="2"/>
  <c r="O353" i="2" s="1"/>
  <c r="BJ190" i="2"/>
  <c r="BK190" i="2"/>
  <c r="O190" i="2" s="1"/>
  <c r="BJ87" i="2"/>
  <c r="BK87" i="2"/>
  <c r="O87" i="2" s="1"/>
  <c r="BJ532" i="2"/>
  <c r="BK532" i="2"/>
  <c r="O532" i="2" s="1"/>
  <c r="BJ643" i="2"/>
  <c r="BK643" i="2"/>
  <c r="O643" i="2" s="1"/>
  <c r="BJ634" i="2"/>
  <c r="BK634" i="2"/>
  <c r="BJ167" i="2"/>
  <c r="BK167" i="2"/>
  <c r="O167" i="2" s="1"/>
  <c r="BJ253" i="2"/>
  <c r="BK253" i="2"/>
  <c r="O253" i="2" s="1"/>
  <c r="BJ724" i="2"/>
  <c r="BK724" i="2"/>
  <c r="O724" i="2" s="1"/>
  <c r="BJ174" i="2"/>
  <c r="BK174" i="2"/>
  <c r="O174" i="2" s="1"/>
  <c r="BJ560" i="2"/>
  <c r="BK560" i="2"/>
  <c r="BJ378" i="2"/>
  <c r="BK378" i="2"/>
  <c r="O378" i="2" s="1"/>
  <c r="BJ362" i="2"/>
  <c r="BK362" i="2"/>
  <c r="O362" i="2" s="1"/>
  <c r="BJ427" i="2"/>
  <c r="BK427" i="2"/>
  <c r="O427" i="2" s="1"/>
  <c r="BJ507" i="2"/>
  <c r="BK507" i="2"/>
  <c r="BJ235" i="2"/>
  <c r="BK235" i="2"/>
  <c r="O235" i="2" s="1"/>
  <c r="BJ620" i="2"/>
  <c r="BK620" i="2"/>
  <c r="O620" i="2" s="1"/>
  <c r="BJ13" i="2"/>
  <c r="BK13" i="2"/>
  <c r="BJ599" i="2"/>
  <c r="BK599" i="2"/>
  <c r="O599" i="2" s="1"/>
  <c r="BJ424" i="2"/>
  <c r="BK424" i="2"/>
  <c r="O424" i="2" s="1"/>
  <c r="BJ216" i="2"/>
  <c r="BK216" i="2"/>
  <c r="O216" i="2" s="1"/>
  <c r="BJ82" i="2"/>
  <c r="BK82" i="2"/>
  <c r="O82" i="2" s="1"/>
  <c r="BJ176" i="2"/>
  <c r="BK176" i="2"/>
  <c r="O176" i="2" s="1"/>
  <c r="BJ109" i="2"/>
  <c r="BK109" i="2"/>
  <c r="BJ26" i="2"/>
  <c r="BK26" i="2"/>
  <c r="BJ418" i="2"/>
  <c r="BK418" i="2"/>
  <c r="O418" i="2" s="1"/>
  <c r="BJ238" i="2"/>
  <c r="BK238" i="2"/>
  <c r="BJ735" i="2"/>
  <c r="BK735" i="2"/>
  <c r="BJ324" i="2"/>
  <c r="BK324" i="2"/>
  <c r="BJ45" i="2"/>
  <c r="BK45" i="2"/>
  <c r="BJ260" i="2"/>
  <c r="BK260" i="2"/>
  <c r="BJ711" i="2"/>
  <c r="BK711" i="2"/>
  <c r="O711" i="2" s="1"/>
  <c r="BJ304" i="2"/>
  <c r="BK304" i="2"/>
  <c r="BJ226" i="2"/>
  <c r="BK226" i="2"/>
  <c r="BJ588" i="2"/>
  <c r="BK588" i="2"/>
  <c r="O588" i="2" s="1"/>
  <c r="BJ166" i="2"/>
  <c r="BK166" i="2"/>
  <c r="O166" i="2" s="1"/>
  <c r="BJ683" i="2"/>
  <c r="BK683" i="2"/>
  <c r="O683" i="2" s="1"/>
  <c r="BJ34" i="2"/>
  <c r="BK34" i="2"/>
  <c r="O34" i="2" s="1"/>
  <c r="BJ38" i="2"/>
  <c r="BK38" i="2"/>
  <c r="BJ584" i="2"/>
  <c r="BK584" i="2"/>
  <c r="O584" i="2" s="1"/>
  <c r="BJ688" i="2"/>
  <c r="BK688" i="2"/>
  <c r="O688" i="2" s="1"/>
  <c r="BJ439" i="2"/>
  <c r="BK439" i="2"/>
  <c r="BJ388" i="2"/>
  <c r="BK388" i="2"/>
  <c r="BJ706" i="2"/>
  <c r="BK706" i="2"/>
  <c r="O706" i="2" s="1"/>
  <c r="BJ431" i="2"/>
  <c r="BK431" i="2"/>
  <c r="O431" i="2" s="1"/>
  <c r="BJ531" i="2"/>
  <c r="BK531" i="2"/>
  <c r="BJ712" i="2"/>
  <c r="BK712" i="2"/>
  <c r="O712" i="2" s="1"/>
  <c r="BJ454" i="2"/>
  <c r="BK454" i="2"/>
  <c r="O454" i="2" s="1"/>
  <c r="BJ495" i="2"/>
  <c r="BK495" i="2"/>
  <c r="O495" i="2" s="1"/>
  <c r="BJ414" i="2"/>
  <c r="BK414" i="2"/>
  <c r="O414" i="2" s="1"/>
  <c r="BJ657" i="2"/>
  <c r="BK657" i="2"/>
  <c r="BJ679" i="2"/>
  <c r="BK679" i="2"/>
  <c r="O679" i="2" s="1"/>
  <c r="BJ680" i="2"/>
  <c r="BK680" i="2"/>
  <c r="BJ434" i="2"/>
  <c r="BK434" i="2"/>
  <c r="O434" i="2" s="1"/>
  <c r="BJ565" i="2"/>
  <c r="BK565" i="2"/>
  <c r="O565" i="2" s="1"/>
  <c r="BJ437" i="2"/>
  <c r="BK437" i="2"/>
  <c r="O437" i="2" s="1"/>
  <c r="BJ162" i="2"/>
  <c r="BK162" i="2"/>
  <c r="O162" i="2" s="1"/>
  <c r="BB745" i="2"/>
  <c r="AZ745" i="2"/>
  <c r="BA745" i="2"/>
  <c r="BJ259" i="2"/>
  <c r="BK259" i="2"/>
  <c r="O259" i="2" s="1"/>
  <c r="BJ578" i="2"/>
  <c r="BK578" i="2"/>
  <c r="O578" i="2" s="1"/>
  <c r="BJ542" i="2"/>
  <c r="BK542" i="2"/>
  <c r="O542" i="2" s="1"/>
  <c r="BJ478" i="2"/>
  <c r="BK478" i="2"/>
  <c r="O478" i="2" s="1"/>
  <c r="AZ431" i="2"/>
  <c r="BB431" i="2"/>
  <c r="BA431" i="2"/>
  <c r="AI695" i="2"/>
  <c r="M695" i="2" s="1"/>
  <c r="AJ695" i="2"/>
  <c r="AH695" i="2"/>
  <c r="BJ526" i="2"/>
  <c r="BK526" i="2"/>
  <c r="O526" i="2" s="1"/>
  <c r="BJ37" i="2"/>
  <c r="BK37" i="2"/>
  <c r="O37" i="2" s="1"/>
  <c r="BJ586" i="2"/>
  <c r="BK586" i="2"/>
  <c r="O586" i="2" s="1"/>
  <c r="AR347" i="2"/>
  <c r="BN464" i="2"/>
  <c r="AI159" i="2"/>
  <c r="AH93" i="2"/>
  <c r="AI90" i="2"/>
  <c r="AJ46" i="2"/>
  <c r="AZ50" i="2"/>
  <c r="BA480" i="2"/>
  <c r="AR693" i="2"/>
  <c r="AZ691" i="2"/>
  <c r="AR393" i="2"/>
  <c r="AH278" i="2"/>
  <c r="AS340" i="2"/>
  <c r="AQ159" i="2"/>
  <c r="AR90" i="2"/>
  <c r="AQ116" i="2"/>
  <c r="AR701" i="2"/>
  <c r="BF656" i="2"/>
  <c r="AS388" i="2"/>
  <c r="AQ395" i="2"/>
  <c r="AZ252" i="2"/>
  <c r="BA225" i="2"/>
  <c r="AS741" i="2"/>
  <c r="BJ145" i="2"/>
  <c r="BK145" i="2"/>
  <c r="O145" i="2" s="1"/>
  <c r="AH353" i="2"/>
  <c r="AH197" i="2"/>
  <c r="BJ417" i="2"/>
  <c r="BK417" i="2"/>
  <c r="O417" i="2" s="1"/>
  <c r="BJ385" i="2"/>
  <c r="BK385" i="2"/>
  <c r="O385" i="2" s="1"/>
  <c r="BJ309" i="2"/>
  <c r="BK309" i="2"/>
  <c r="O309" i="2" s="1"/>
  <c r="BA512" i="2"/>
  <c r="BA316" i="2"/>
  <c r="AZ144" i="2"/>
  <c r="AJ105" i="2"/>
  <c r="AH89" i="2"/>
  <c r="BJ148" i="2"/>
  <c r="BK148" i="2"/>
  <c r="BJ129" i="2"/>
  <c r="BK129" i="2"/>
  <c r="AJ398" i="2"/>
  <c r="AR206" i="2"/>
  <c r="BJ725" i="2"/>
  <c r="BK725" i="2"/>
  <c r="O725" i="2" s="1"/>
  <c r="BB455" i="2"/>
  <c r="AZ389" i="2"/>
  <c r="BJ152" i="2"/>
  <c r="BK152" i="2"/>
  <c r="AQ274" i="2"/>
  <c r="BJ197" i="2"/>
  <c r="BK197" i="2"/>
  <c r="O197" i="2" s="1"/>
  <c r="AJ174" i="2"/>
  <c r="AI181" i="2"/>
  <c r="BB130" i="2"/>
  <c r="BA42" i="2"/>
  <c r="AH638" i="2"/>
  <c r="BB491" i="2"/>
  <c r="AH45" i="2"/>
  <c r="AH12" i="2"/>
  <c r="BJ27" i="2"/>
  <c r="BK27" i="2"/>
  <c r="O27" i="2" s="1"/>
  <c r="AQ656" i="2"/>
  <c r="BA8" i="2"/>
  <c r="AZ176" i="2"/>
  <c r="AZ407" i="2"/>
  <c r="AS226" i="2"/>
  <c r="BJ358" i="2"/>
  <c r="BK358" i="2"/>
  <c r="BJ412" i="2"/>
  <c r="BK412" i="2"/>
  <c r="O412" i="2" s="1"/>
  <c r="BJ656" i="2"/>
  <c r="BK656" i="2"/>
  <c r="O656" i="2" s="1"/>
  <c r="AR716" i="2"/>
  <c r="AH664" i="2"/>
  <c r="AH201" i="2"/>
  <c r="BJ373" i="2"/>
  <c r="BK373" i="2"/>
  <c r="O373" i="2" s="1"/>
  <c r="BJ573" i="2"/>
  <c r="BK573" i="2"/>
  <c r="O573" i="2" s="1"/>
  <c r="AZ220" i="2"/>
  <c r="BJ472" i="2"/>
  <c r="BK472" i="2"/>
  <c r="BJ525" i="2"/>
  <c r="BK525" i="2"/>
  <c r="BJ694" i="2"/>
  <c r="BK694" i="2"/>
  <c r="O694" i="2" s="1"/>
  <c r="AJ546" i="2"/>
  <c r="AH226" i="2"/>
  <c r="AI179" i="2"/>
  <c r="AI128" i="2"/>
  <c r="M128" i="2" s="1"/>
  <c r="AZ65" i="2"/>
  <c r="AH61" i="2"/>
  <c r="AZ455" i="2"/>
  <c r="AS621" i="2"/>
  <c r="AH395" i="2"/>
  <c r="AQ685" i="2"/>
  <c r="BF668" i="2"/>
  <c r="AS411" i="2"/>
  <c r="AI482" i="2"/>
  <c r="AJ434" i="2"/>
  <c r="AI462" i="2"/>
  <c r="BO468" i="2"/>
  <c r="AQ409" i="2"/>
  <c r="BG291" i="2"/>
  <c r="AJ400" i="2"/>
  <c r="AR29" i="2"/>
  <c r="AI458" i="2"/>
  <c r="AS359" i="2"/>
  <c r="AQ132" i="2"/>
  <c r="AI46" i="2"/>
  <c r="BN678" i="2"/>
  <c r="BA622" i="2"/>
  <c r="BF462" i="2"/>
  <c r="AH337" i="2"/>
  <c r="BN225" i="2"/>
  <c r="AZ72" i="2"/>
  <c r="AR223" i="2"/>
  <c r="AR388" i="2"/>
  <c r="AR106" i="2"/>
  <c r="AZ87" i="2"/>
  <c r="AS609" i="2"/>
  <c r="AR709" i="2"/>
  <c r="AR535" i="2"/>
  <c r="AQ519" i="2"/>
  <c r="AJ180" i="2"/>
  <c r="BJ720" i="2"/>
  <c r="BK720" i="2"/>
  <c r="O720" i="2" s="1"/>
  <c r="BJ445" i="2"/>
  <c r="BK445" i="2"/>
  <c r="O445" i="2" s="1"/>
  <c r="AH700" i="2"/>
  <c r="AQ441" i="2"/>
  <c r="BJ429" i="2"/>
  <c r="BK429" i="2"/>
  <c r="O429" i="2" s="1"/>
  <c r="AI341" i="2"/>
  <c r="AQ313" i="2"/>
  <c r="AI309" i="2"/>
  <c r="AH229" i="2"/>
  <c r="BJ708" i="2"/>
  <c r="BK708" i="2"/>
  <c r="O708" i="2" s="1"/>
  <c r="BJ545" i="2"/>
  <c r="BK545" i="2"/>
  <c r="O545" i="2" s="1"/>
  <c r="BJ56" i="2"/>
  <c r="BK56" i="2"/>
  <c r="BJ728" i="2"/>
  <c r="BK728" i="2"/>
  <c r="O728" i="2" s="1"/>
  <c r="BJ153" i="2"/>
  <c r="BK153" i="2"/>
  <c r="O153" i="2" s="1"/>
  <c r="AI671" i="2"/>
  <c r="AQ659" i="2"/>
  <c r="BB512" i="2"/>
  <c r="BJ376" i="2"/>
  <c r="BK376" i="2"/>
  <c r="O376" i="2" s="1"/>
  <c r="BJ352" i="2"/>
  <c r="BK352" i="2"/>
  <c r="O352" i="2" s="1"/>
  <c r="AZ316" i="2"/>
  <c r="AH157" i="2"/>
  <c r="BJ288" i="2"/>
  <c r="BK288" i="2"/>
  <c r="O288" i="2" s="1"/>
  <c r="BJ23" i="2"/>
  <c r="BK23" i="2"/>
  <c r="O23" i="2" s="1"/>
  <c r="AH105" i="2"/>
  <c r="BJ650" i="2"/>
  <c r="BK650" i="2"/>
  <c r="O650" i="2" s="1"/>
  <c r="BJ618" i="2"/>
  <c r="BK618" i="2"/>
  <c r="BJ327" i="2"/>
  <c r="BK327" i="2"/>
  <c r="O327" i="2" s="1"/>
  <c r="AI398" i="2"/>
  <c r="AR354" i="2"/>
  <c r="AQ206" i="2"/>
  <c r="BJ370" i="2"/>
  <c r="BK370" i="2"/>
  <c r="O370" i="2" s="1"/>
  <c r="BJ354" i="2"/>
  <c r="BK354" i="2"/>
  <c r="O354" i="2" s="1"/>
  <c r="BJ92" i="2"/>
  <c r="BK92" i="2"/>
  <c r="BJ57" i="2"/>
  <c r="BK57" i="2"/>
  <c r="BJ219" i="2"/>
  <c r="BK219" i="2"/>
  <c r="O219" i="2" s="1"/>
  <c r="BJ335" i="2"/>
  <c r="BK335" i="2"/>
  <c r="BJ570" i="2"/>
  <c r="BK570" i="2"/>
  <c r="O570" i="2" s="1"/>
  <c r="BB307" i="2"/>
  <c r="BJ278" i="2"/>
  <c r="BK278" i="2"/>
  <c r="BJ246" i="2"/>
  <c r="BK246" i="2"/>
  <c r="O246" i="2" s="1"/>
  <c r="BJ132" i="2"/>
  <c r="BK132" i="2"/>
  <c r="AS57" i="2"/>
  <c r="BJ29" i="2"/>
  <c r="BK29" i="2"/>
  <c r="AS23" i="2"/>
  <c r="BO7" i="2"/>
  <c r="AR628" i="2"/>
  <c r="AH385" i="2"/>
  <c r="AH321" i="2"/>
  <c r="AI293" i="2"/>
  <c r="AI174" i="2"/>
  <c r="BJ337" i="2"/>
  <c r="BK337" i="2"/>
  <c r="O337" i="2" s="1"/>
  <c r="BJ349" i="2"/>
  <c r="BK349" i="2"/>
  <c r="O349" i="2" s="1"/>
  <c r="AZ599" i="2"/>
  <c r="AZ368" i="2"/>
  <c r="AH252" i="2"/>
  <c r="BJ691" i="2"/>
  <c r="BK691" i="2"/>
  <c r="O691" i="2" s="1"/>
  <c r="BA375" i="2"/>
  <c r="BJ722" i="2"/>
  <c r="BK722" i="2"/>
  <c r="O722" i="2" s="1"/>
  <c r="BJ172" i="2"/>
  <c r="BK172" i="2"/>
  <c r="O172" i="2" s="1"/>
  <c r="BJ593" i="2"/>
  <c r="BK593" i="2"/>
  <c r="AI638" i="2"/>
  <c r="AS715" i="2"/>
  <c r="BJ361" i="2"/>
  <c r="BK361" i="2"/>
  <c r="O361" i="2" s="1"/>
  <c r="AJ642" i="2"/>
  <c r="BJ539" i="2"/>
  <c r="BK539" i="2"/>
  <c r="AR349" i="2"/>
  <c r="BJ228" i="2"/>
  <c r="BK228" i="2"/>
  <c r="O228" i="2" s="1"/>
  <c r="AR728" i="2"/>
  <c r="AQ692" i="2"/>
  <c r="AJ417" i="2"/>
  <c r="AR333" i="2"/>
  <c r="BJ553" i="2"/>
  <c r="BK553" i="2"/>
  <c r="O553" i="2" s="1"/>
  <c r="BJ521" i="2"/>
  <c r="BK521" i="2"/>
  <c r="O521" i="2" s="1"/>
  <c r="BJ32" i="2"/>
  <c r="BK32" i="2"/>
  <c r="AH642" i="2"/>
  <c r="AJ711" i="2"/>
  <c r="AH623" i="2"/>
  <c r="AH480" i="2"/>
  <c r="BJ651" i="2"/>
  <c r="BK651" i="2"/>
  <c r="O651" i="2" s="1"/>
  <c r="BB291" i="2"/>
  <c r="BJ622" i="2"/>
  <c r="BK622" i="2"/>
  <c r="O622" i="2" s="1"/>
  <c r="AZ470" i="2"/>
  <c r="AZ338" i="2"/>
  <c r="AI10" i="2"/>
  <c r="BJ396" i="2"/>
  <c r="BK396" i="2"/>
  <c r="O396" i="2" s="1"/>
  <c r="AQ716" i="2"/>
  <c r="BJ365" i="2"/>
  <c r="BK365" i="2"/>
  <c r="O365" i="2" s="1"/>
  <c r="AR329" i="2"/>
  <c r="AR150" i="2"/>
  <c r="AZ123" i="2"/>
  <c r="BJ732" i="2"/>
  <c r="BK732" i="2"/>
  <c r="O732" i="2" s="1"/>
  <c r="BJ604" i="2"/>
  <c r="BK604" i="2"/>
  <c r="O604" i="2" s="1"/>
  <c r="BJ505" i="2"/>
  <c r="BK505" i="2"/>
  <c r="BJ473" i="2"/>
  <c r="BK473" i="2"/>
  <c r="O473" i="2" s="1"/>
  <c r="BJ485" i="2"/>
  <c r="BK485" i="2"/>
  <c r="O485" i="2" s="1"/>
  <c r="BJ357" i="2"/>
  <c r="BK357" i="2"/>
  <c r="O357" i="2" s="1"/>
  <c r="BJ146" i="2"/>
  <c r="BK146" i="2"/>
  <c r="O146" i="2" s="1"/>
  <c r="AJ719" i="2"/>
  <c r="AH436" i="2"/>
  <c r="AI320" i="2"/>
  <c r="AS304" i="2"/>
  <c r="BA216" i="2"/>
  <c r="BJ731" i="2"/>
  <c r="BK731" i="2"/>
  <c r="BJ568" i="2"/>
  <c r="BK568" i="2"/>
  <c r="O568" i="2" s="1"/>
  <c r="BJ504" i="2"/>
  <c r="BK504" i="2"/>
  <c r="O504" i="2" s="1"/>
  <c r="AJ598" i="2"/>
  <c r="BB331" i="2"/>
  <c r="BA243" i="2"/>
  <c r="AR105" i="2"/>
  <c r="AQ70" i="2"/>
  <c r="BJ726" i="2"/>
  <c r="BK726" i="2"/>
  <c r="O726" i="2" s="1"/>
  <c r="BJ710" i="2"/>
  <c r="BK710" i="2"/>
  <c r="O710" i="2" s="1"/>
  <c r="BJ614" i="2"/>
  <c r="BK614" i="2"/>
  <c r="AJ554" i="2"/>
  <c r="AJ522" i="2"/>
  <c r="BA326" i="2"/>
  <c r="AZ250" i="2"/>
  <c r="AI214" i="2"/>
  <c r="AR194" i="2"/>
  <c r="AH179" i="2"/>
  <c r="BA159" i="2"/>
  <c r="AJ128" i="2"/>
  <c r="BA33" i="2"/>
  <c r="BJ597" i="2"/>
  <c r="BK597" i="2"/>
  <c r="O597" i="2" s="1"/>
  <c r="AH492" i="2"/>
  <c r="AR715" i="2"/>
  <c r="AS565" i="2"/>
  <c r="AJ532" i="2"/>
  <c r="AJ473" i="2"/>
  <c r="BB425" i="2"/>
  <c r="AI344" i="2"/>
  <c r="AI328" i="2"/>
  <c r="AJ448" i="2"/>
  <c r="BB376" i="2"/>
  <c r="BB312" i="2"/>
  <c r="BJ375" i="2"/>
  <c r="BK375" i="2"/>
  <c r="AJ265" i="2"/>
  <c r="AJ284" i="2"/>
  <c r="BJ286" i="2"/>
  <c r="BK286" i="2"/>
  <c r="O286" i="2" s="1"/>
  <c r="BJ258" i="2"/>
  <c r="BK258" i="2"/>
  <c r="O258" i="2" s="1"/>
  <c r="BA202" i="2"/>
  <c r="AI36" i="2"/>
  <c r="AQ445" i="2"/>
  <c r="AR273" i="2"/>
  <c r="AI217" i="2"/>
  <c r="AI142" i="2"/>
  <c r="AH315" i="2"/>
  <c r="BB592" i="2"/>
  <c r="AZ359" i="2"/>
  <c r="AI113" i="2"/>
  <c r="AQ97" i="2"/>
  <c r="AQ89" i="2"/>
  <c r="AZ551" i="2"/>
  <c r="AZ266" i="2"/>
  <c r="AH194" i="2"/>
  <c r="AJ112" i="2"/>
  <c r="BJ84" i="2"/>
  <c r="BK84" i="2"/>
  <c r="BG658" i="2"/>
  <c r="AZ435" i="2"/>
  <c r="AR272" i="2"/>
  <c r="BA298" i="2"/>
  <c r="AR181" i="2"/>
  <c r="AI158" i="2"/>
  <c r="AH65" i="2"/>
  <c r="AQ48" i="2"/>
  <c r="BJ477" i="2"/>
  <c r="BK477" i="2"/>
  <c r="O477" i="2" s="1"/>
  <c r="AQ465" i="2"/>
  <c r="AH313" i="2"/>
  <c r="AI190" i="2"/>
  <c r="BJ127" i="2"/>
  <c r="BK127" i="2"/>
  <c r="O127" i="2" s="1"/>
  <c r="AQ32" i="2"/>
  <c r="BA552" i="2"/>
  <c r="AH456" i="2"/>
  <c r="AI280" i="2"/>
  <c r="BA287" i="2"/>
  <c r="BJ117" i="2"/>
  <c r="BK117" i="2"/>
  <c r="BJ50" i="2"/>
  <c r="BK50" i="2"/>
  <c r="BJ15" i="2"/>
  <c r="BK15" i="2"/>
  <c r="BO410" i="2"/>
  <c r="P410" i="2" s="1"/>
  <c r="AZ270" i="2"/>
  <c r="AZ73" i="2"/>
  <c r="BA29" i="2"/>
  <c r="BJ374" i="2"/>
  <c r="BK374" i="2"/>
  <c r="O374" i="2" s="1"/>
  <c r="AZ608" i="2"/>
  <c r="BB555" i="2"/>
  <c r="BJ68" i="2"/>
  <c r="BK68" i="2"/>
  <c r="O68" i="2" s="1"/>
  <c r="AH676" i="2"/>
  <c r="AZ731" i="2"/>
  <c r="AH537" i="2"/>
  <c r="AH562" i="2"/>
  <c r="AI531" i="2"/>
  <c r="AH701" i="2"/>
  <c r="AJ510" i="2"/>
  <c r="AI455" i="2"/>
  <c r="BJ719" i="2"/>
  <c r="BK719" i="2"/>
  <c r="O719" i="2" s="1"/>
  <c r="AH543" i="2"/>
  <c r="AH508" i="2"/>
  <c r="BJ451" i="2"/>
  <c r="BK451" i="2"/>
  <c r="BJ530" i="2"/>
  <c r="BK530" i="2"/>
  <c r="BB519" i="2"/>
  <c r="BA574" i="2"/>
  <c r="BJ590" i="2"/>
  <c r="BK590" i="2"/>
  <c r="O590" i="2" s="1"/>
  <c r="AJ576" i="2"/>
  <c r="BJ268" i="2"/>
  <c r="BK268" i="2"/>
  <c r="O268" i="2" s="1"/>
  <c r="BJ615" i="2"/>
  <c r="BK615" i="2"/>
  <c r="O615" i="2" s="1"/>
  <c r="BJ541" i="2"/>
  <c r="BK541" i="2"/>
  <c r="BJ35" i="2"/>
  <c r="BK35" i="2"/>
  <c r="O35" i="2" s="1"/>
  <c r="AQ552" i="2"/>
  <c r="BJ460" i="2"/>
  <c r="BK460" i="2"/>
  <c r="O460" i="2" s="1"/>
  <c r="BB344" i="2"/>
  <c r="BJ212" i="2"/>
  <c r="BK212" i="2"/>
  <c r="O212" i="2" s="1"/>
  <c r="AR390" i="2"/>
  <c r="AJ139" i="2"/>
  <c r="BJ438" i="2"/>
  <c r="BK438" i="2"/>
  <c r="O438" i="2" s="1"/>
  <c r="AQ662" i="2"/>
  <c r="BB672" i="2"/>
  <c r="AI475" i="2"/>
  <c r="BJ527" i="2"/>
  <c r="BK527" i="2"/>
  <c r="O527" i="2" s="1"/>
  <c r="AH189" i="2"/>
  <c r="AJ110" i="2"/>
  <c r="BA701" i="2"/>
  <c r="BJ169" i="2"/>
  <c r="BK169" i="2"/>
  <c r="O169" i="2" s="1"/>
  <c r="BB443" i="2"/>
  <c r="AR702" i="2"/>
  <c r="AI491" i="2"/>
  <c r="BA621" i="2"/>
  <c r="AI566" i="2"/>
  <c r="AR550" i="2"/>
  <c r="BJ301" i="2"/>
  <c r="BK301" i="2"/>
  <c r="O301" i="2" s="1"/>
  <c r="BJ178" i="2"/>
  <c r="BK178" i="2"/>
  <c r="O178" i="2" s="1"/>
  <c r="BJ387" i="2"/>
  <c r="BK387" i="2"/>
  <c r="BB120" i="2"/>
  <c r="AJ539" i="2"/>
  <c r="AI492" i="2"/>
  <c r="AR400" i="2"/>
  <c r="AR149" i="2"/>
  <c r="AJ47" i="2"/>
  <c r="BB570" i="2"/>
  <c r="AZ116" i="2"/>
  <c r="BJ601" i="2"/>
  <c r="BK601" i="2"/>
  <c r="AZ665" i="2"/>
  <c r="AS593" i="2"/>
  <c r="AJ548" i="2"/>
  <c r="BJ690" i="2"/>
  <c r="BK690" i="2"/>
  <c r="BJ326" i="2"/>
  <c r="BK326" i="2"/>
  <c r="O326" i="2" s="1"/>
  <c r="BJ210" i="2"/>
  <c r="BK210" i="2"/>
  <c r="BJ535" i="2"/>
  <c r="BK535" i="2"/>
  <c r="AI175" i="2"/>
  <c r="BB124" i="2"/>
  <c r="BJ347" i="2"/>
  <c r="BK347" i="2"/>
  <c r="O347" i="2" s="1"/>
  <c r="AI629" i="2"/>
  <c r="AS254" i="2"/>
  <c r="AR100" i="2"/>
  <c r="AH257" i="2"/>
  <c r="AI724" i="2"/>
  <c r="BB563" i="2"/>
  <c r="BJ245" i="2"/>
  <c r="BK245" i="2"/>
  <c r="O245" i="2" s="1"/>
  <c r="BB694" i="2"/>
  <c r="BB639" i="2"/>
  <c r="AS410" i="2"/>
  <c r="AH592" i="2"/>
  <c r="AH493" i="2"/>
  <c r="AI691" i="2"/>
  <c r="AH614" i="2"/>
  <c r="BJ405" i="2"/>
  <c r="BK405" i="2"/>
  <c r="O405" i="2" s="1"/>
  <c r="AR87" i="2"/>
  <c r="AS426" i="2"/>
  <c r="BJ205" i="2"/>
  <c r="BK205" i="2"/>
  <c r="O205" i="2" s="1"/>
  <c r="BB521" i="2"/>
  <c r="BB49" i="2"/>
  <c r="AQ569" i="2"/>
  <c r="AH549" i="2"/>
  <c r="AZ732" i="2"/>
  <c r="AZ719" i="2"/>
  <c r="AR448" i="2"/>
  <c r="BB181" i="2"/>
  <c r="AI16" i="2"/>
  <c r="BB55" i="2"/>
  <c r="AH521" i="2"/>
  <c r="BB393" i="2"/>
  <c r="AQ337" i="2"/>
  <c r="AH175" i="2"/>
  <c r="AH273" i="2"/>
  <c r="AZ35" i="2"/>
  <c r="AH132" i="2"/>
  <c r="BB330" i="2"/>
  <c r="AJ273" i="2"/>
  <c r="AR509" i="2"/>
  <c r="AZ122" i="2"/>
  <c r="AI461" i="2"/>
  <c r="AJ281" i="2"/>
  <c r="AI310" i="2"/>
  <c r="BJ371" i="2"/>
  <c r="BK371" i="2"/>
  <c r="AH500" i="2"/>
  <c r="AQ264" i="2"/>
  <c r="AS196" i="2"/>
  <c r="BJ275" i="2"/>
  <c r="BK275" i="2"/>
  <c r="AS107" i="2"/>
  <c r="AQ115" i="2"/>
  <c r="AI103" i="2"/>
  <c r="AQ204" i="2"/>
  <c r="AZ339" i="2"/>
  <c r="AR553" i="2"/>
  <c r="AJ433" i="2"/>
  <c r="AS138" i="2"/>
  <c r="AS349" i="2"/>
  <c r="AJ103" i="2"/>
  <c r="BA526" i="2"/>
  <c r="AJ431" i="2"/>
  <c r="AJ508" i="2"/>
  <c r="BA741" i="2"/>
  <c r="BA290" i="2"/>
  <c r="BB222" i="2"/>
  <c r="AS735" i="2"/>
  <c r="BJ372" i="2"/>
  <c r="BK372" i="2"/>
  <c r="O372" i="2" s="1"/>
  <c r="AJ344" i="2"/>
  <c r="AI12" i="2"/>
  <c r="AJ216" i="2"/>
  <c r="AH265" i="2"/>
  <c r="BA565" i="2"/>
  <c r="AJ485" i="2"/>
  <c r="AI485" i="2"/>
  <c r="AJ445" i="2"/>
  <c r="AH445" i="2"/>
  <c r="AI445" i="2"/>
  <c r="AZ729" i="2"/>
  <c r="BA729" i="2"/>
  <c r="BJ110" i="2"/>
  <c r="BK110" i="2"/>
  <c r="O110" i="2" s="1"/>
  <c r="BJ43" i="2"/>
  <c r="BK43" i="2"/>
  <c r="O43" i="2" s="1"/>
  <c r="BJ8" i="2"/>
  <c r="BK8" i="2"/>
  <c r="AQ120" i="2"/>
  <c r="AS120" i="2"/>
  <c r="AZ175" i="2"/>
  <c r="BB175" i="2"/>
  <c r="AH584" i="2"/>
  <c r="AI584" i="2"/>
  <c r="AJ584" i="2"/>
  <c r="AZ249" i="2"/>
  <c r="BB249" i="2"/>
  <c r="BB705" i="2"/>
  <c r="AZ705" i="2"/>
  <c r="BA705" i="2"/>
  <c r="M705" i="2" s="1"/>
  <c r="BB623" i="2"/>
  <c r="AZ623" i="2"/>
  <c r="BA623" i="2"/>
  <c r="BB540" i="2"/>
  <c r="AZ540" i="2"/>
  <c r="BA540" i="2"/>
  <c r="AR444" i="2"/>
  <c r="AS444" i="2"/>
  <c r="AQ444" i="2"/>
  <c r="AQ292" i="2"/>
  <c r="AS292" i="2"/>
  <c r="AS482" i="2"/>
  <c r="AR482" i="2"/>
  <c r="AQ482" i="2"/>
  <c r="BA723" i="2"/>
  <c r="BB723" i="2"/>
  <c r="AZ723" i="2"/>
  <c r="AQ726" i="2"/>
  <c r="AR726" i="2"/>
  <c r="AS726" i="2"/>
  <c r="AZ706" i="2"/>
  <c r="BB706" i="2"/>
  <c r="BA662" i="2"/>
  <c r="AZ662" i="2"/>
  <c r="BB662" i="2"/>
  <c r="AH622" i="2"/>
  <c r="AJ622" i="2"/>
  <c r="AI622" i="2"/>
  <c r="AJ323" i="2"/>
  <c r="AI323" i="2"/>
  <c r="AH323" i="2"/>
  <c r="AS506" i="2"/>
  <c r="AQ506" i="2"/>
  <c r="AR506" i="2"/>
  <c r="AE486" i="2"/>
  <c r="AK486" i="2" s="1"/>
  <c r="AR398" i="2"/>
  <c r="AS398" i="2"/>
  <c r="AQ398" i="2"/>
  <c r="AI668" i="2"/>
  <c r="AJ668" i="2"/>
  <c r="AH668" i="2"/>
  <c r="AH596" i="2"/>
  <c r="AJ596" i="2"/>
  <c r="AI596" i="2"/>
  <c r="AH545" i="2"/>
  <c r="AI545" i="2"/>
  <c r="BB533" i="2"/>
  <c r="AZ533" i="2"/>
  <c r="BA533" i="2"/>
  <c r="AS123" i="2"/>
  <c r="AQ123" i="2"/>
  <c r="AS442" i="2"/>
  <c r="AQ442" i="2"/>
  <c r="AR442" i="2"/>
  <c r="AI743" i="2"/>
  <c r="AJ743" i="2"/>
  <c r="AH743" i="2"/>
  <c r="AS703" i="2"/>
  <c r="AQ703" i="2"/>
  <c r="AR703" i="2"/>
  <c r="AQ663" i="2"/>
  <c r="AR663" i="2"/>
  <c r="AS663" i="2"/>
  <c r="AJ639" i="2"/>
  <c r="AH639" i="2"/>
  <c r="AI639" i="2"/>
  <c r="AQ572" i="2"/>
  <c r="AR572" i="2"/>
  <c r="AS572" i="2"/>
  <c r="AS280" i="2"/>
  <c r="AQ280" i="2"/>
  <c r="AR280" i="2"/>
  <c r="AZ59" i="2"/>
  <c r="BB59" i="2"/>
  <c r="AS522" i="2"/>
  <c r="AQ522" i="2"/>
  <c r="AR522" i="2"/>
  <c r="AQ108" i="2"/>
  <c r="AR108" i="2"/>
  <c r="AQ710" i="2"/>
  <c r="AS710" i="2"/>
  <c r="AR710" i="2"/>
  <c r="AI283" i="2"/>
  <c r="AJ283" i="2"/>
  <c r="AH283" i="2"/>
  <c r="BJ59" i="2"/>
  <c r="BK59" i="2"/>
  <c r="O59" i="2" s="1"/>
  <c r="BJ102" i="2"/>
  <c r="BK102" i="2"/>
  <c r="O102" i="2" s="1"/>
  <c r="AR707" i="2"/>
  <c r="AS707" i="2"/>
  <c r="AQ707" i="2"/>
  <c r="AH58" i="2"/>
  <c r="AJ58" i="2"/>
  <c r="AH429" i="2"/>
  <c r="AI429" i="2"/>
  <c r="AJ429" i="2"/>
  <c r="AI253" i="2"/>
  <c r="AH253" i="2"/>
  <c r="BB294" i="2"/>
  <c r="AZ294" i="2"/>
  <c r="BJ647" i="2"/>
  <c r="BK647" i="2"/>
  <c r="O647" i="2" s="1"/>
  <c r="BJ548" i="2"/>
  <c r="BK548" i="2"/>
  <c r="O548" i="2" s="1"/>
  <c r="BJ364" i="2"/>
  <c r="BK364" i="2"/>
  <c r="O364" i="2" s="1"/>
  <c r="BJ644" i="2"/>
  <c r="BK644" i="2"/>
  <c r="O644" i="2" s="1"/>
  <c r="BJ24" i="2"/>
  <c r="BK24" i="2"/>
  <c r="O24" i="2" s="1"/>
  <c r="BJ292" i="2"/>
  <c r="BK292" i="2"/>
  <c r="O292" i="2" s="1"/>
  <c r="BJ316" i="2"/>
  <c r="BK316" i="2"/>
  <c r="BJ384" i="2"/>
  <c r="BK384" i="2"/>
  <c r="BJ157" i="2"/>
  <c r="BK157" i="2"/>
  <c r="O157" i="2" s="1"/>
  <c r="BJ734" i="2"/>
  <c r="BK734" i="2"/>
  <c r="O734" i="2" s="1"/>
  <c r="BJ231" i="2"/>
  <c r="BK231" i="2"/>
  <c r="O231" i="2" s="1"/>
  <c r="BJ602" i="2"/>
  <c r="BK602" i="2"/>
  <c r="O602" i="2" s="1"/>
  <c r="BJ30" i="2"/>
  <c r="BK30" i="2"/>
  <c r="O30" i="2" s="1"/>
  <c r="BJ585" i="2"/>
  <c r="BK585" i="2"/>
  <c r="O585" i="2" s="1"/>
  <c r="BJ422" i="2"/>
  <c r="BK422" i="2"/>
  <c r="O422" i="2" s="1"/>
  <c r="BJ402" i="2"/>
  <c r="BK402" i="2"/>
  <c r="O402" i="2" s="1"/>
  <c r="BJ242" i="2"/>
  <c r="BK242" i="2"/>
  <c r="BJ669" i="2"/>
  <c r="BK669" i="2"/>
  <c r="O669" i="2" s="1"/>
  <c r="BJ463" i="2"/>
  <c r="BK463" i="2"/>
  <c r="BJ538" i="2"/>
  <c r="BK538" i="2"/>
  <c r="O538" i="2" s="1"/>
  <c r="BJ262" i="2"/>
  <c r="BK262" i="2"/>
  <c r="O262" i="2" s="1"/>
  <c r="BJ214" i="2"/>
  <c r="BK214" i="2"/>
  <c r="O214" i="2" s="1"/>
  <c r="BJ401" i="2"/>
  <c r="BK401" i="2"/>
  <c r="O401" i="2" s="1"/>
  <c r="BJ626" i="2"/>
  <c r="BK626" i="2"/>
  <c r="O626" i="2" s="1"/>
  <c r="BJ234" i="2"/>
  <c r="BK234" i="2"/>
  <c r="O234" i="2" s="1"/>
  <c r="BJ571" i="2"/>
  <c r="BK571" i="2"/>
  <c r="BJ518" i="2"/>
  <c r="BK518" i="2"/>
  <c r="O518" i="2" s="1"/>
  <c r="BJ202" i="2"/>
  <c r="BK202" i="2"/>
  <c r="O202" i="2" s="1"/>
  <c r="BJ297" i="2"/>
  <c r="BK297" i="2"/>
  <c r="O297" i="2" s="1"/>
  <c r="BJ296" i="2"/>
  <c r="BK296" i="2"/>
  <c r="O296" i="2" s="1"/>
  <c r="BJ315" i="2"/>
  <c r="BK315" i="2"/>
  <c r="BJ381" i="2"/>
  <c r="BK381" i="2"/>
  <c r="O381" i="2" s="1"/>
  <c r="BJ569" i="2"/>
  <c r="BK569" i="2"/>
  <c r="O569" i="2" s="1"/>
  <c r="BJ441" i="2"/>
  <c r="BK441" i="2"/>
  <c r="BJ345" i="2"/>
  <c r="BK345" i="2"/>
  <c r="O345" i="2" s="1"/>
  <c r="BJ600" i="2"/>
  <c r="BK600" i="2"/>
  <c r="O600" i="2" s="1"/>
  <c r="BJ293" i="2"/>
  <c r="BK293" i="2"/>
  <c r="O293" i="2" s="1"/>
  <c r="BJ408" i="2"/>
  <c r="BK408" i="2"/>
  <c r="O408" i="2" s="1"/>
  <c r="BJ635" i="2"/>
  <c r="BK635" i="2"/>
  <c r="BJ440" i="2"/>
  <c r="BK440" i="2"/>
  <c r="BJ88" i="2"/>
  <c r="BK88" i="2"/>
  <c r="O88" i="2" s="1"/>
  <c r="BJ443" i="2"/>
  <c r="BK443" i="2"/>
  <c r="O443" i="2" s="1"/>
  <c r="BJ594" i="2"/>
  <c r="BK594" i="2"/>
  <c r="O594" i="2" s="1"/>
  <c r="BJ659" i="2"/>
  <c r="BK659" i="2"/>
  <c r="BJ496" i="2"/>
  <c r="BK496" i="2"/>
  <c r="O496" i="2" s="1"/>
  <c r="BJ140" i="2"/>
  <c r="BK140" i="2"/>
  <c r="BJ105" i="2"/>
  <c r="BK105" i="2"/>
  <c r="O105" i="2" s="1"/>
  <c r="BJ123" i="2"/>
  <c r="BK123" i="2"/>
  <c r="BJ652" i="2"/>
  <c r="BK652" i="2"/>
  <c r="O652" i="2" s="1"/>
  <c r="BJ329" i="2"/>
  <c r="BK329" i="2"/>
  <c r="BJ392" i="2"/>
  <c r="BK392" i="2"/>
  <c r="O392" i="2" s="1"/>
  <c r="BJ488" i="2"/>
  <c r="BK488" i="2"/>
  <c r="O488" i="2" s="1"/>
  <c r="BJ264" i="2"/>
  <c r="BK264" i="2"/>
  <c r="BJ85" i="2"/>
  <c r="BK85" i="2"/>
  <c r="BJ106" i="2"/>
  <c r="BK106" i="2"/>
  <c r="BJ322" i="2"/>
  <c r="BK322" i="2"/>
  <c r="BJ648" i="2"/>
  <c r="BK648" i="2"/>
  <c r="O648" i="2" s="1"/>
  <c r="BJ236" i="2"/>
  <c r="BK236" i="2"/>
  <c r="O236" i="2" s="1"/>
  <c r="BJ250" i="2"/>
  <c r="BK250" i="2"/>
  <c r="O250" i="2" s="1"/>
  <c r="BJ546" i="2"/>
  <c r="BK546" i="2"/>
  <c r="BJ592" i="2"/>
  <c r="BK592" i="2"/>
  <c r="O592" i="2" s="1"/>
  <c r="BJ500" i="2"/>
  <c r="BK500" i="2"/>
  <c r="O500" i="2" s="1"/>
  <c r="BJ471" i="2"/>
  <c r="BK471" i="2"/>
  <c r="BJ629" i="2"/>
  <c r="BK629" i="2"/>
  <c r="BJ704" i="2"/>
  <c r="BK704" i="2"/>
  <c r="O704" i="2" s="1"/>
  <c r="BJ33" i="2"/>
  <c r="BK33" i="2"/>
  <c r="O33" i="2" s="1"/>
  <c r="BJ151" i="2"/>
  <c r="BK151" i="2"/>
  <c r="BJ403" i="2"/>
  <c r="BK403" i="2"/>
  <c r="BJ341" i="2"/>
  <c r="BK341" i="2"/>
  <c r="BJ666" i="2"/>
  <c r="BK666" i="2"/>
  <c r="O666" i="2" s="1"/>
  <c r="BJ503" i="2"/>
  <c r="BK503" i="2"/>
  <c r="BJ574" i="2"/>
  <c r="BK574" i="2"/>
  <c r="BJ237" i="2"/>
  <c r="BK237" i="2"/>
  <c r="O237" i="2" s="1"/>
  <c r="BJ119" i="2"/>
  <c r="BK119" i="2"/>
  <c r="O119" i="2" s="1"/>
  <c r="BJ674" i="2"/>
  <c r="BK674" i="2"/>
  <c r="BJ466" i="2"/>
  <c r="BK466" i="2"/>
  <c r="O466" i="2" s="1"/>
  <c r="BJ199" i="2"/>
  <c r="BK199" i="2"/>
  <c r="BJ53" i="2"/>
  <c r="BK53" i="2"/>
  <c r="O53" i="2" s="1"/>
  <c r="BJ419" i="2"/>
  <c r="BK419" i="2"/>
  <c r="BJ446" i="2"/>
  <c r="BK446" i="2"/>
  <c r="AH481" i="2"/>
  <c r="AI481" i="2"/>
  <c r="AJ481" i="2"/>
  <c r="BJ499" i="2"/>
  <c r="BK499" i="2"/>
  <c r="BJ733" i="2"/>
  <c r="BK733" i="2"/>
  <c r="BJ290" i="2"/>
  <c r="BK290" i="2"/>
  <c r="O290" i="2" s="1"/>
  <c r="AQ650" i="2"/>
  <c r="AR650" i="2"/>
  <c r="AS650" i="2"/>
  <c r="AR586" i="2"/>
  <c r="AS586" i="2"/>
  <c r="AQ586" i="2"/>
  <c r="BA539" i="2"/>
  <c r="BB539" i="2"/>
  <c r="AZ539" i="2"/>
  <c r="BB475" i="2"/>
  <c r="BA475" i="2"/>
  <c r="BA306" i="2"/>
  <c r="BB306" i="2"/>
  <c r="AZ306" i="2"/>
  <c r="AQ464" i="2"/>
  <c r="AR464" i="2"/>
  <c r="AS464" i="2"/>
  <c r="AR458" i="2"/>
  <c r="AS458" i="2"/>
  <c r="AQ458" i="2"/>
  <c r="AI593" i="2"/>
  <c r="AJ593" i="2"/>
  <c r="AH593" i="2"/>
  <c r="AH684" i="2"/>
  <c r="AJ684" i="2"/>
  <c r="AI684" i="2"/>
  <c r="BA514" i="2"/>
  <c r="BB514" i="2"/>
  <c r="AZ514" i="2"/>
  <c r="BA454" i="2"/>
  <c r="BB454" i="2"/>
  <c r="AZ454" i="2"/>
  <c r="AR576" i="2"/>
  <c r="AS576" i="2"/>
  <c r="AQ576" i="2"/>
  <c r="AZ725" i="2"/>
  <c r="BA725" i="2"/>
  <c r="M725" i="2" s="1"/>
  <c r="BB725" i="2"/>
  <c r="AR96" i="2"/>
  <c r="AS96" i="2"/>
  <c r="AQ96" i="2"/>
  <c r="AQ714" i="2"/>
  <c r="AR714" i="2"/>
  <c r="AS714" i="2"/>
  <c r="AQ694" i="2"/>
  <c r="AR694" i="2"/>
  <c r="AS694" i="2"/>
  <c r="AS597" i="2"/>
  <c r="AR597" i="2"/>
  <c r="AQ597" i="2"/>
  <c r="AH314" i="2"/>
  <c r="AJ314" i="2"/>
  <c r="AS131" i="2"/>
  <c r="AR131" i="2"/>
  <c r="AS645" i="2"/>
  <c r="AJ482" i="2"/>
  <c r="AR324" i="2"/>
  <c r="AR587" i="2"/>
  <c r="AR308" i="2"/>
  <c r="AS29" i="2"/>
  <c r="BA614" i="2"/>
  <c r="BB197" i="2"/>
  <c r="AI274" i="2"/>
  <c r="AS180" i="2"/>
  <c r="BB72" i="2"/>
  <c r="AS223" i="2"/>
  <c r="BB606" i="2"/>
  <c r="AH454" i="2"/>
  <c r="AS106" i="2"/>
  <c r="AQ122" i="2"/>
  <c r="AZ100" i="2"/>
  <c r="AS709" i="2"/>
  <c r="AS535" i="2"/>
  <c r="BJ348" i="2"/>
  <c r="BK348" i="2"/>
  <c r="O348" i="2" s="1"/>
  <c r="AI700" i="2"/>
  <c r="AH309" i="2"/>
  <c r="AS154" i="2"/>
  <c r="BJ321" i="2"/>
  <c r="BK321" i="2"/>
  <c r="BJ158" i="2"/>
  <c r="BK158" i="2"/>
  <c r="O158" i="2" s="1"/>
  <c r="BJ91" i="2"/>
  <c r="BK91" i="2"/>
  <c r="O91" i="2" s="1"/>
  <c r="BJ695" i="2"/>
  <c r="BK695" i="2"/>
  <c r="BJ360" i="2"/>
  <c r="BK360" i="2"/>
  <c r="O360" i="2" s="1"/>
  <c r="AZ284" i="2"/>
  <c r="BJ189" i="2"/>
  <c r="BK189" i="2"/>
  <c r="O189" i="2" s="1"/>
  <c r="BJ512" i="2"/>
  <c r="BK512" i="2"/>
  <c r="O512" i="2" s="1"/>
  <c r="BJ343" i="2"/>
  <c r="BK343" i="2"/>
  <c r="O343" i="2" s="1"/>
  <c r="BJ97" i="2"/>
  <c r="BK97" i="2"/>
  <c r="O97" i="2" s="1"/>
  <c r="BJ108" i="2"/>
  <c r="BK108" i="2"/>
  <c r="AI701" i="2"/>
  <c r="BJ328" i="2"/>
  <c r="BK328" i="2"/>
  <c r="O328" i="2" s="1"/>
  <c r="BJ411" i="2"/>
  <c r="BK411" i="2"/>
  <c r="AR520" i="2"/>
  <c r="BJ459" i="2"/>
  <c r="BK459" i="2"/>
  <c r="O459" i="2" s="1"/>
  <c r="BJ522" i="2"/>
  <c r="BK522" i="2"/>
  <c r="O522" i="2" s="1"/>
  <c r="BA73" i="2"/>
  <c r="BJ628" i="2"/>
  <c r="BK628" i="2"/>
  <c r="O628" i="2" s="1"/>
  <c r="BJ465" i="2"/>
  <c r="BK465" i="2"/>
  <c r="BJ627" i="2"/>
  <c r="BK627" i="2"/>
  <c r="BJ464" i="2"/>
  <c r="BK464" i="2"/>
  <c r="O464" i="2" s="1"/>
  <c r="BJ70" i="2"/>
  <c r="BK70" i="2"/>
  <c r="O70" i="2" s="1"/>
  <c r="BJ184" i="2"/>
  <c r="BK184" i="2"/>
  <c r="O184" i="2" s="1"/>
  <c r="BJ430" i="2"/>
  <c r="BK430" i="2"/>
  <c r="O430" i="2" s="1"/>
  <c r="BJ394" i="2"/>
  <c r="BK394" i="2"/>
  <c r="O394" i="2" s="1"/>
  <c r="BJ510" i="2"/>
  <c r="BK510" i="2"/>
  <c r="O510" i="2" s="1"/>
  <c r="AR692" i="2"/>
  <c r="BJ716" i="2"/>
  <c r="BK716" i="2"/>
  <c r="BJ457" i="2"/>
  <c r="BK457" i="2"/>
  <c r="O457" i="2" s="1"/>
  <c r="BJ265" i="2"/>
  <c r="BK265" i="2"/>
  <c r="O265" i="2" s="1"/>
  <c r="AI623" i="2"/>
  <c r="AZ380" i="2"/>
  <c r="BJ67" i="2"/>
  <c r="BK67" i="2"/>
  <c r="O67" i="2" s="1"/>
  <c r="BJ619" i="2"/>
  <c r="BK619" i="2"/>
  <c r="O619" i="2" s="1"/>
  <c r="BJ552" i="2"/>
  <c r="BK552" i="2"/>
  <c r="BJ456" i="2"/>
  <c r="BK456" i="2"/>
  <c r="O456" i="2" s="1"/>
  <c r="BJ300" i="2"/>
  <c r="BK300" i="2"/>
  <c r="O300" i="2" s="1"/>
  <c r="AJ369" i="2"/>
  <c r="BJ115" i="2"/>
  <c r="BK115" i="2"/>
  <c r="AI719" i="2"/>
  <c r="BJ667" i="2"/>
  <c r="BK667" i="2"/>
  <c r="O667" i="2" s="1"/>
  <c r="BJ248" i="2"/>
  <c r="BK248" i="2"/>
  <c r="O248" i="2" s="1"/>
  <c r="BJ181" i="2"/>
  <c r="BK181" i="2"/>
  <c r="O181" i="2" s="1"/>
  <c r="BJ739" i="2"/>
  <c r="BK739" i="2"/>
  <c r="O739" i="2" s="1"/>
  <c r="BJ624" i="2"/>
  <c r="BK624" i="2"/>
  <c r="O624" i="2" s="1"/>
  <c r="BJ742" i="2"/>
  <c r="BK742" i="2"/>
  <c r="O742" i="2" s="1"/>
  <c r="BJ646" i="2"/>
  <c r="BK646" i="2"/>
  <c r="AH206" i="2"/>
  <c r="BB625" i="2"/>
  <c r="BO728" i="2"/>
  <c r="P728" i="2" s="1"/>
  <c r="BJ595" i="2"/>
  <c r="BK595" i="2"/>
  <c r="BJ617" i="2"/>
  <c r="BK617" i="2"/>
  <c r="AQ521" i="2"/>
  <c r="AR645" i="2"/>
  <c r="AR625" i="2"/>
  <c r="AR717" i="2"/>
  <c r="AR247" i="2"/>
  <c r="AJ442" i="2"/>
  <c r="BN319" i="2"/>
  <c r="AZ349" i="2"/>
  <c r="AS423" i="2"/>
  <c r="AR287" i="2"/>
  <c r="BB26" i="2"/>
  <c r="BA377" i="2"/>
  <c r="AI681" i="2"/>
  <c r="BN420" i="2"/>
  <c r="AS407" i="2"/>
  <c r="AQ340" i="2"/>
  <c r="BA197" i="2"/>
  <c r="AS168" i="2"/>
  <c r="AR180" i="2"/>
  <c r="BB117" i="2"/>
  <c r="BN626" i="2"/>
  <c r="AI418" i="2"/>
  <c r="M418" i="2" s="1"/>
  <c r="AS230" i="2"/>
  <c r="BA606" i="2"/>
  <c r="AR451" i="2"/>
  <c r="AJ474" i="2"/>
  <c r="BO213" i="2"/>
  <c r="P213" i="2" s="1"/>
  <c r="AS122" i="2"/>
  <c r="AQ741" i="2"/>
  <c r="BO654" i="2"/>
  <c r="BF72" i="2"/>
  <c r="BG395" i="2"/>
  <c r="BF15" i="2"/>
  <c r="BN34" i="2"/>
  <c r="BO209" i="2"/>
  <c r="P209" i="2" s="1"/>
  <c r="BJ672" i="2"/>
  <c r="BK672" i="2"/>
  <c r="O672" i="2" s="1"/>
  <c r="BJ285" i="2"/>
  <c r="BK285" i="2"/>
  <c r="O285" i="2" s="1"/>
  <c r="BO578" i="2"/>
  <c r="P578" i="2" s="1"/>
  <c r="AR441" i="2"/>
  <c r="AQ417" i="2"/>
  <c r="AI229" i="2"/>
  <c r="BJ612" i="2"/>
  <c r="BK612" i="2"/>
  <c r="O612" i="2" s="1"/>
  <c r="AR659" i="2"/>
  <c r="BJ312" i="2"/>
  <c r="BK312" i="2"/>
  <c r="O312" i="2" s="1"/>
  <c r="BA200" i="2"/>
  <c r="BJ173" i="2"/>
  <c r="BK173" i="2"/>
  <c r="O173" i="2" s="1"/>
  <c r="BJ707" i="2"/>
  <c r="BK707" i="2"/>
  <c r="O707" i="2" s="1"/>
  <c r="BJ11" i="2"/>
  <c r="BK11" i="2"/>
  <c r="O11" i="2" s="1"/>
  <c r="BJ124" i="2"/>
  <c r="BK124" i="2"/>
  <c r="AZ475" i="2"/>
  <c r="BJ554" i="2"/>
  <c r="BK554" i="2"/>
  <c r="O554" i="2" s="1"/>
  <c r="BJ490" i="2"/>
  <c r="BK490" i="2"/>
  <c r="O490" i="2" s="1"/>
  <c r="AH334" i="2"/>
  <c r="BJ287" i="2"/>
  <c r="BK287" i="2"/>
  <c r="AR64" i="2"/>
  <c r="BJ10" i="2"/>
  <c r="BK10" i="2"/>
  <c r="BJ556" i="2"/>
  <c r="BK556" i="2"/>
  <c r="AJ385" i="2"/>
  <c r="AI321" i="2"/>
  <c r="AQ249" i="2"/>
  <c r="AH722" i="2"/>
  <c r="BA599" i="2"/>
  <c r="AI252" i="2"/>
  <c r="BJ307" i="2"/>
  <c r="BK307" i="2"/>
  <c r="O307" i="2" s="1"/>
  <c r="AJ537" i="2"/>
  <c r="AJ610" i="2"/>
  <c r="BJ168" i="2"/>
  <c r="BK168" i="2"/>
  <c r="O168" i="2" s="1"/>
  <c r="BG126" i="2"/>
  <c r="N126" i="2" s="1"/>
  <c r="AS728" i="2"/>
  <c r="AH401" i="2"/>
  <c r="BJ201" i="2"/>
  <c r="BK201" i="2"/>
  <c r="BJ131" i="2"/>
  <c r="BK131" i="2"/>
  <c r="BJ64" i="2"/>
  <c r="BK64" i="2"/>
  <c r="O64" i="2" s="1"/>
  <c r="AH311" i="2"/>
  <c r="BJ723" i="2"/>
  <c r="BK723" i="2"/>
  <c r="O723" i="2" s="1"/>
  <c r="AI480" i="2"/>
  <c r="BJ715" i="2"/>
  <c r="BK715" i="2"/>
  <c r="BJ520" i="2"/>
  <c r="BK520" i="2"/>
  <c r="O520" i="2" s="1"/>
  <c r="BJ200" i="2"/>
  <c r="BK200" i="2"/>
  <c r="BJ339" i="2"/>
  <c r="BK339" i="2"/>
  <c r="O339" i="2" s="1"/>
  <c r="AZ203" i="2"/>
  <c r="BJ670" i="2"/>
  <c r="BK670" i="2"/>
  <c r="BA470" i="2"/>
  <c r="BJ406" i="2"/>
  <c r="BK406" i="2"/>
  <c r="O406" i="2" s="1"/>
  <c r="BJ277" i="2"/>
  <c r="BK277" i="2"/>
  <c r="O277" i="2" s="1"/>
  <c r="BJ493" i="2"/>
  <c r="BK493" i="2"/>
  <c r="BJ269" i="2"/>
  <c r="BK269" i="2"/>
  <c r="O269" i="2" s="1"/>
  <c r="AQ469" i="2"/>
  <c r="BJ397" i="2"/>
  <c r="BK397" i="2"/>
  <c r="O397" i="2" s="1"/>
  <c r="BJ48" i="2"/>
  <c r="BK48" i="2"/>
  <c r="AH738" i="2"/>
  <c r="AQ457" i="2"/>
  <c r="BJ453" i="2"/>
  <c r="BK453" i="2"/>
  <c r="O453" i="2" s="1"/>
  <c r="BJ333" i="2"/>
  <c r="BK333" i="2"/>
  <c r="O333" i="2" s="1"/>
  <c r="BJ138" i="2"/>
  <c r="BK138" i="2"/>
  <c r="BJ204" i="2"/>
  <c r="BK204" i="2"/>
  <c r="O204" i="2" s="1"/>
  <c r="BA727" i="2"/>
  <c r="AI436" i="2"/>
  <c r="AZ216" i="2"/>
  <c r="AS39" i="2"/>
  <c r="BJ536" i="2"/>
  <c r="BK536" i="2"/>
  <c r="O536" i="2" s="1"/>
  <c r="BJ280" i="2"/>
  <c r="BK280" i="2"/>
  <c r="O280" i="2" s="1"/>
  <c r="AZ164" i="2"/>
  <c r="BJ58" i="2"/>
  <c r="BK58" i="2"/>
  <c r="BA682" i="2"/>
  <c r="BA250" i="2"/>
  <c r="AH214" i="2"/>
  <c r="BJ104" i="2"/>
  <c r="BK104" i="2"/>
  <c r="AQ484" i="2"/>
  <c r="AI666" i="2"/>
  <c r="AJ457" i="2"/>
  <c r="BJ587" i="2"/>
  <c r="BK587" i="2"/>
  <c r="BJ227" i="2"/>
  <c r="BK227" i="2"/>
  <c r="AH342" i="2"/>
  <c r="BJ239" i="2"/>
  <c r="BK239" i="2"/>
  <c r="AS281" i="2"/>
  <c r="BA190" i="2"/>
  <c r="BB132" i="2"/>
  <c r="AZ124" i="2"/>
  <c r="BJ51" i="2"/>
  <c r="BK51" i="2"/>
  <c r="O51" i="2" s="1"/>
  <c r="AZ49" i="2"/>
  <c r="BJ561" i="2"/>
  <c r="BK561" i="2"/>
  <c r="O561" i="2" s="1"/>
  <c r="BJ142" i="2"/>
  <c r="BK142" i="2"/>
  <c r="O142" i="2" s="1"/>
  <c r="BJ89" i="2"/>
  <c r="BK89" i="2"/>
  <c r="BO382" i="2"/>
  <c r="AJ569" i="2"/>
  <c r="AH457" i="2"/>
  <c r="AI296" i="2"/>
  <c r="AH81" i="2"/>
  <c r="BJ229" i="2"/>
  <c r="BK229" i="2"/>
  <c r="O229" i="2" s="1"/>
  <c r="AR465" i="2"/>
  <c r="BJ489" i="2"/>
  <c r="BK489" i="2"/>
  <c r="AI456" i="2"/>
  <c r="AZ360" i="2"/>
  <c r="BJ78" i="2"/>
  <c r="BK78" i="2"/>
  <c r="O78" i="2" s="1"/>
  <c r="BJ686" i="2"/>
  <c r="BK686" i="2"/>
  <c r="O686" i="2" s="1"/>
  <c r="BJ638" i="2"/>
  <c r="BK638" i="2"/>
  <c r="O638" i="2" s="1"/>
  <c r="BA270" i="2"/>
  <c r="BJ80" i="2"/>
  <c r="BK80" i="2"/>
  <c r="AZ446" i="2"/>
  <c r="BA608" i="2"/>
  <c r="BJ533" i="2"/>
  <c r="BK533" i="2"/>
  <c r="O533" i="2" s="1"/>
  <c r="BJ130" i="2"/>
  <c r="BK130" i="2"/>
  <c r="BJ744" i="2"/>
  <c r="BK744" i="2"/>
  <c r="O744" i="2" s="1"/>
  <c r="BJ421" i="2"/>
  <c r="BK421" i="2"/>
  <c r="BJ44" i="2"/>
  <c r="BK44" i="2"/>
  <c r="AI723" i="2"/>
  <c r="AI693" i="2"/>
  <c r="AH455" i="2"/>
  <c r="AZ502" i="2"/>
  <c r="BA672" i="2"/>
  <c r="AI471" i="2"/>
  <c r="BJ420" i="2"/>
  <c r="BK420" i="2"/>
  <c r="BJ486" i="2"/>
  <c r="BK486" i="2"/>
  <c r="O486" i="2" s="1"/>
  <c r="AJ8" i="2"/>
  <c r="BJ399" i="2"/>
  <c r="BK399" i="2"/>
  <c r="BA649" i="2"/>
  <c r="BJ494" i="2"/>
  <c r="BK494" i="2"/>
  <c r="O494" i="2" s="1"/>
  <c r="AH725" i="2"/>
  <c r="BJ103" i="2"/>
  <c r="BK103" i="2"/>
  <c r="O103" i="2" s="1"/>
  <c r="AI576" i="2"/>
  <c r="AJ528" i="2"/>
  <c r="AJ491" i="2"/>
  <c r="AJ487" i="2"/>
  <c r="BA344" i="2"/>
  <c r="BJ244" i="2"/>
  <c r="BK244" i="2"/>
  <c r="O244" i="2" s="1"/>
  <c r="AQ390" i="2"/>
  <c r="AI543" i="2"/>
  <c r="AR738" i="2"/>
  <c r="M738" i="2" s="1"/>
  <c r="BJ476" i="2"/>
  <c r="BK476" i="2"/>
  <c r="O476" i="2" s="1"/>
  <c r="BJ607" i="2"/>
  <c r="BK607" i="2"/>
  <c r="O607" i="2" s="1"/>
  <c r="AQ550" i="2"/>
  <c r="BJ689" i="2"/>
  <c r="BK689" i="2"/>
  <c r="AI574" i="2"/>
  <c r="AJ682" i="2"/>
  <c r="BB734" i="2"/>
  <c r="BJ291" i="2"/>
  <c r="BK291" i="2"/>
  <c r="AS530" i="2"/>
  <c r="AS272" i="2"/>
  <c r="AZ120" i="2"/>
  <c r="AI515" i="2"/>
  <c r="AZ570" i="2"/>
  <c r="AI447" i="2"/>
  <c r="BJ515" i="2"/>
  <c r="BK515" i="2"/>
  <c r="AS608" i="2"/>
  <c r="BJ160" i="2"/>
  <c r="BK160" i="2"/>
  <c r="BJ367" i="2"/>
  <c r="BK367" i="2"/>
  <c r="AH346" i="2"/>
  <c r="BA218" i="2"/>
  <c r="AZ741" i="2"/>
  <c r="BJ682" i="2"/>
  <c r="BK682" i="2"/>
  <c r="O682" i="2" s="1"/>
  <c r="BA563" i="2"/>
  <c r="BA639" i="2"/>
  <c r="BG44" i="2"/>
  <c r="N44" i="2" s="1"/>
  <c r="AZ575" i="2"/>
  <c r="AQ730" i="2"/>
  <c r="BA694" i="2"/>
  <c r="AR730" i="2"/>
  <c r="AI431" i="2"/>
  <c r="AR182" i="2"/>
  <c r="AI614" i="2"/>
  <c r="AJ741" i="2"/>
  <c r="AS676" i="2"/>
  <c r="BJ558" i="2"/>
  <c r="BK558" i="2"/>
  <c r="AQ125" i="2"/>
  <c r="AR410" i="2"/>
  <c r="BA732" i="2"/>
  <c r="AZ554" i="2"/>
  <c r="AI427" i="2"/>
  <c r="AZ227" i="2"/>
  <c r="AJ141" i="2"/>
  <c r="AZ63" i="2"/>
  <c r="AI585" i="2"/>
  <c r="BA55" i="2"/>
  <c r="AH326" i="2"/>
  <c r="AR225" i="2"/>
  <c r="BJ171" i="2"/>
  <c r="BK171" i="2"/>
  <c r="BB122" i="2"/>
  <c r="AQ40" i="2"/>
  <c r="AJ461" i="2"/>
  <c r="AZ127" i="2"/>
  <c r="AR40" i="2"/>
  <c r="AI281" i="2"/>
  <c r="AH585" i="2"/>
  <c r="BJ223" i="2"/>
  <c r="BK223" i="2"/>
  <c r="AS264" i="2"/>
  <c r="AS240" i="2"/>
  <c r="AS434" i="2"/>
  <c r="AJ51" i="2"/>
  <c r="BJ73" i="2"/>
  <c r="BK73" i="2"/>
  <c r="O73" i="2" s="1"/>
  <c r="AS22" i="2"/>
  <c r="BB339" i="2"/>
  <c r="AR270" i="2"/>
  <c r="AR112" i="2"/>
  <c r="AI81" i="2"/>
  <c r="M81" i="2" s="1"/>
  <c r="AQ112" i="2"/>
  <c r="AZ290" i="2"/>
  <c r="AZ222" i="2"/>
  <c r="AR57" i="2"/>
  <c r="AJ328" i="2"/>
  <c r="BJ425" i="2"/>
  <c r="BK425" i="2"/>
  <c r="O425" i="2" s="1"/>
  <c r="AQ34" i="2"/>
  <c r="BA586" i="2"/>
  <c r="AI649" i="2"/>
  <c r="AJ649" i="2"/>
  <c r="BB420" i="2"/>
  <c r="AQ542" i="2"/>
  <c r="AR542" i="2"/>
  <c r="M542" i="2" s="1"/>
  <c r="AS542" i="2"/>
  <c r="AS486" i="2"/>
  <c r="AR486" i="2"/>
  <c r="AQ486" i="2"/>
  <c r="AR430" i="2"/>
  <c r="AS430" i="2"/>
  <c r="AQ430" i="2"/>
  <c r="AS290" i="2"/>
  <c r="AQ290" i="2"/>
  <c r="AR290" i="2"/>
  <c r="AR668" i="2"/>
  <c r="AS668" i="2"/>
  <c r="AQ668" i="2"/>
  <c r="BB397" i="2"/>
  <c r="AZ397" i="2"/>
  <c r="AS13" i="2"/>
  <c r="AR13" i="2"/>
  <c r="AZ562" i="2"/>
  <c r="BB562" i="2"/>
  <c r="AQ490" i="2"/>
  <c r="AR490" i="2"/>
  <c r="AS490" i="2"/>
  <c r="AH727" i="2"/>
  <c r="AI727" i="2"/>
  <c r="M727" i="2" s="1"/>
  <c r="AJ727" i="2"/>
  <c r="AS568" i="2"/>
  <c r="AR568" i="2"/>
  <c r="M568" i="2" s="1"/>
  <c r="AQ568" i="2"/>
  <c r="AS504" i="2"/>
  <c r="AQ504" i="2"/>
  <c r="AR504" i="2"/>
  <c r="AZ53" i="2"/>
  <c r="BA53" i="2"/>
  <c r="AQ734" i="2"/>
  <c r="AR734" i="2"/>
  <c r="AS734" i="2"/>
  <c r="AS582" i="2"/>
  <c r="AQ582" i="2"/>
  <c r="AR582" i="2"/>
  <c r="AQ50" i="2"/>
  <c r="AS50" i="2"/>
  <c r="BJ582" i="2"/>
  <c r="BK582" i="2"/>
  <c r="O582" i="2" s="1"/>
  <c r="BJ74" i="2"/>
  <c r="BK74" i="2"/>
  <c r="BJ591" i="2"/>
  <c r="BK591" i="2"/>
  <c r="O591" i="2" s="1"/>
  <c r="BJ206" i="2"/>
  <c r="BK206" i="2"/>
  <c r="BA204" i="2"/>
  <c r="BB204" i="2"/>
  <c r="AZ204" i="2"/>
  <c r="BA546" i="2"/>
  <c r="AZ546" i="2"/>
  <c r="BB546" i="2"/>
  <c r="BA410" i="2"/>
  <c r="AZ410" i="2"/>
  <c r="BB410" i="2"/>
  <c r="AQ691" i="2"/>
  <c r="AR691" i="2"/>
  <c r="AS691" i="2"/>
  <c r="AQ746" i="2"/>
  <c r="AR746" i="2"/>
  <c r="AS746" i="2"/>
  <c r="AQ722" i="2"/>
  <c r="AS722" i="2"/>
  <c r="AR722" i="2"/>
  <c r="AH567" i="2"/>
  <c r="AI567" i="2"/>
  <c r="M567" i="2" s="1"/>
  <c r="AJ567" i="2"/>
  <c r="AJ467" i="2"/>
  <c r="AH467" i="2"/>
  <c r="AI467" i="2"/>
  <c r="BJ16" i="2"/>
  <c r="BK16" i="2"/>
  <c r="O16" i="2" s="1"/>
  <c r="BJ266" i="2"/>
  <c r="BK266" i="2"/>
  <c r="O266" i="2" s="1"/>
  <c r="AI406" i="2"/>
  <c r="AH406" i="2"/>
  <c r="AJ406" i="2"/>
  <c r="AJ241" i="2"/>
  <c r="AH241" i="2"/>
  <c r="AI241" i="2"/>
  <c r="AH402" i="2"/>
  <c r="AI402" i="2"/>
  <c r="AJ402" i="2"/>
  <c r="AH654" i="2"/>
  <c r="AJ654" i="2"/>
  <c r="AI654" i="2"/>
  <c r="AS549" i="2"/>
  <c r="AQ549" i="2"/>
  <c r="AZ537" i="2"/>
  <c r="BA537" i="2"/>
  <c r="BB537" i="2"/>
  <c r="AQ529" i="2"/>
  <c r="AR529" i="2"/>
  <c r="AQ501" i="2"/>
  <c r="AR501" i="2"/>
  <c r="AR433" i="2"/>
  <c r="AQ433" i="2"/>
  <c r="AS433" i="2"/>
  <c r="AR99" i="2"/>
  <c r="AQ99" i="2"/>
  <c r="AJ382" i="2"/>
  <c r="AI382" i="2"/>
  <c r="AH382" i="2"/>
  <c r="BJ159" i="2"/>
  <c r="BK159" i="2"/>
  <c r="BJ661" i="2"/>
  <c r="BK661" i="2"/>
  <c r="AS348" i="2"/>
  <c r="AQ348" i="2"/>
  <c r="BB637" i="2"/>
  <c r="AZ637" i="2"/>
  <c r="BA637" i="2"/>
  <c r="AQ718" i="2"/>
  <c r="AR718" i="2"/>
  <c r="AS718" i="2"/>
  <c r="AZ511" i="2"/>
  <c r="BA511" i="2"/>
  <c r="BB511" i="2"/>
  <c r="BB495" i="2"/>
  <c r="BA495" i="2"/>
  <c r="AZ495" i="2"/>
  <c r="AS474" i="2"/>
  <c r="AQ474" i="2"/>
  <c r="AR474" i="2"/>
  <c r="BA342" i="2"/>
  <c r="BB342" i="2"/>
  <c r="AZ342" i="2"/>
  <c r="AS478" i="2"/>
  <c r="AQ478" i="2"/>
  <c r="AR478" i="2"/>
  <c r="AZ210" i="2"/>
  <c r="BB210" i="2"/>
  <c r="AR556" i="2"/>
  <c r="AS556" i="2"/>
  <c r="AQ260" i="2"/>
  <c r="AR260" i="2"/>
  <c r="AH200" i="2"/>
  <c r="AJ200" i="2"/>
  <c r="AS266" i="2"/>
  <c r="AR266" i="2"/>
  <c r="AQ266" i="2"/>
  <c r="AR626" i="2"/>
  <c r="AQ626" i="2"/>
  <c r="AS626" i="2"/>
  <c r="AJ555" i="2"/>
  <c r="AH555" i="2"/>
  <c r="AI555" i="2"/>
  <c r="AJ391" i="2"/>
  <c r="AH391" i="2"/>
  <c r="AS129" i="2"/>
  <c r="AR129" i="2"/>
  <c r="AR566" i="2"/>
  <c r="AS566" i="2"/>
  <c r="AQ566" i="2"/>
  <c r="BB680" i="2"/>
  <c r="AZ680" i="2"/>
  <c r="AQ636" i="2"/>
  <c r="AS636" i="2"/>
  <c r="AR636" i="2"/>
  <c r="AH613" i="2"/>
  <c r="AJ613" i="2"/>
  <c r="AI613" i="2"/>
  <c r="AR454" i="2"/>
  <c r="AQ454" i="2"/>
  <c r="AS454" i="2"/>
  <c r="AQ719" i="2"/>
  <c r="AS719" i="2"/>
  <c r="AR719" i="2"/>
  <c r="AQ647" i="2"/>
  <c r="AR647" i="2"/>
  <c r="AS647" i="2"/>
  <c r="AS548" i="2"/>
  <c r="AQ548" i="2"/>
  <c r="AR548" i="2"/>
  <c r="BO197" i="2"/>
  <c r="BN377" i="2"/>
  <c r="AZ460" i="2"/>
  <c r="BO200" i="2"/>
  <c r="BN256" i="2"/>
  <c r="BN276" i="2"/>
  <c r="BN414" i="2"/>
  <c r="BO429" i="2"/>
  <c r="P429" i="2" s="1"/>
  <c r="BN272" i="2"/>
  <c r="BN264" i="2"/>
  <c r="BA221" i="2"/>
  <c r="BO618" i="2"/>
  <c r="P618" i="2" s="1"/>
  <c r="BA244" i="2"/>
  <c r="BN59" i="2"/>
  <c r="BN584" i="2"/>
  <c r="M294" i="2"/>
  <c r="BG591" i="2"/>
  <c r="N591" i="2" s="1"/>
  <c r="BG74" i="2"/>
  <c r="BG466" i="2"/>
  <c r="BG299" i="2"/>
  <c r="N299" i="2" s="1"/>
  <c r="BF693" i="2"/>
  <c r="BF252" i="2"/>
  <c r="BF664" i="2"/>
  <c r="BG639" i="2"/>
  <c r="N639" i="2" s="1"/>
  <c r="BF650" i="2"/>
  <c r="BF458" i="2"/>
  <c r="BF692" i="2"/>
  <c r="BF466" i="2"/>
  <c r="BF372" i="2"/>
  <c r="BG238" i="2"/>
  <c r="BF226" i="2"/>
  <c r="BG81" i="2"/>
  <c r="BG32" i="2"/>
  <c r="N32" i="2" s="1"/>
  <c r="BF636" i="2"/>
  <c r="BG664" i="2"/>
  <c r="N664" i="2" s="1"/>
  <c r="BG170" i="2"/>
  <c r="N170" i="2" s="1"/>
  <c r="AJ337" i="2"/>
  <c r="AI358" i="2"/>
  <c r="BF652" i="2"/>
  <c r="AI119" i="2"/>
  <c r="AJ616" i="2"/>
  <c r="BF672" i="2"/>
  <c r="BG309" i="2"/>
  <c r="N309" i="2" s="1"/>
  <c r="BG138" i="2"/>
  <c r="AJ564" i="2"/>
  <c r="BG418" i="2"/>
  <c r="AH317" i="2"/>
  <c r="AJ9" i="2"/>
  <c r="BG278" i="2"/>
  <c r="AH358" i="2"/>
  <c r="AJ48" i="2"/>
  <c r="BG474" i="2"/>
  <c r="AH195" i="2"/>
  <c r="AI9" i="2"/>
  <c r="BF258" i="2"/>
  <c r="AH170" i="2"/>
  <c r="BF414" i="2"/>
  <c r="BG514" i="2"/>
  <c r="N514" i="2" s="1"/>
  <c r="BG672" i="2"/>
  <c r="N672" i="2" s="1"/>
  <c r="BG319" i="2"/>
  <c r="BO332" i="2"/>
  <c r="P332" i="2" s="1"/>
  <c r="BN332" i="2"/>
  <c r="BG717" i="2"/>
  <c r="N717" i="2" s="1"/>
  <c r="BO422" i="2"/>
  <c r="BN422" i="2"/>
  <c r="BG682" i="2"/>
  <c r="N682" i="2" s="1"/>
  <c r="BF682" i="2"/>
  <c r="AZ276" i="2"/>
  <c r="BB276" i="2"/>
  <c r="BA382" i="2"/>
  <c r="BF85" i="2"/>
  <c r="BG244" i="2"/>
  <c r="N244" i="2" s="1"/>
  <c r="BF384" i="2"/>
  <c r="BB630" i="2"/>
  <c r="BA630" i="2"/>
  <c r="BG548" i="2"/>
  <c r="N548" i="2" s="1"/>
  <c r="AH404" i="2"/>
  <c r="AI404" i="2"/>
  <c r="M404" i="2" s="1"/>
  <c r="AQ222" i="2"/>
  <c r="AS222" i="2"/>
  <c r="AQ118" i="2"/>
  <c r="AS118" i="2"/>
  <c r="AR118" i="2"/>
  <c r="BF274" i="2"/>
  <c r="AR160" i="2"/>
  <c r="AR677" i="2"/>
  <c r="AS583" i="2"/>
  <c r="BA675" i="2"/>
  <c r="BB675" i="2"/>
  <c r="BN9" i="2"/>
  <c r="BO9" i="2"/>
  <c r="P9" i="2" s="1"/>
  <c r="AQ186" i="2"/>
  <c r="AR186" i="2"/>
  <c r="BF494" i="2"/>
  <c r="BG494" i="2"/>
  <c r="N494" i="2" s="1"/>
  <c r="BF204" i="2"/>
  <c r="BG204" i="2"/>
  <c r="N204" i="2" s="1"/>
  <c r="AZ658" i="2"/>
  <c r="BA658" i="2"/>
  <c r="BO16" i="2"/>
  <c r="P16" i="2" s="1"/>
  <c r="BN16" i="2"/>
  <c r="BO602" i="2"/>
  <c r="BN602" i="2"/>
  <c r="BB317" i="2"/>
  <c r="AZ317" i="2"/>
  <c r="BF600" i="2"/>
  <c r="BF543" i="2"/>
  <c r="BN658" i="2"/>
  <c r="BO476" i="2"/>
  <c r="P476" i="2" s="1"/>
  <c r="AR515" i="2"/>
  <c r="AR583" i="2"/>
  <c r="BF660" i="2"/>
  <c r="BG660" i="2"/>
  <c r="BB728" i="2"/>
  <c r="BA728" i="2"/>
  <c r="BF266" i="2"/>
  <c r="BA260" i="2"/>
  <c r="AQ559" i="2"/>
  <c r="BB205" i="2"/>
  <c r="BN164" i="2"/>
  <c r="AS531" i="2"/>
  <c r="BG282" i="2"/>
  <c r="AH119" i="2"/>
  <c r="BF32" i="2"/>
  <c r="AI616" i="2"/>
  <c r="BN196" i="2"/>
  <c r="BO675" i="2"/>
  <c r="P675" i="2" s="1"/>
  <c r="BG564" i="2"/>
  <c r="N564" i="2" s="1"/>
  <c r="BO46" i="2"/>
  <c r="P46" i="2" s="1"/>
  <c r="BG237" i="2"/>
  <c r="N237" i="2" s="1"/>
  <c r="BF720" i="2"/>
  <c r="AR689" i="2"/>
  <c r="AQ137" i="2"/>
  <c r="BN440" i="2"/>
  <c r="BO404" i="2"/>
  <c r="P404" i="2" s="1"/>
  <c r="AS399" i="2"/>
  <c r="BO746" i="2"/>
  <c r="P746" i="2" s="1"/>
  <c r="BG442" i="2"/>
  <c r="BN646" i="2"/>
  <c r="BO686" i="2"/>
  <c r="P686" i="2" s="1"/>
  <c r="AI244" i="2"/>
  <c r="BF564" i="2"/>
  <c r="BN421" i="2"/>
  <c r="BN716" i="2"/>
  <c r="AI478" i="2"/>
  <c r="AR399" i="2"/>
  <c r="BG270" i="2"/>
  <c r="AJ52" i="2"/>
  <c r="BA317" i="2"/>
  <c r="BB484" i="2"/>
  <c r="BG274" i="2"/>
  <c r="BF242" i="2"/>
  <c r="BG543" i="2"/>
  <c r="AR616" i="2"/>
  <c r="BG384" i="2"/>
  <c r="BO92" i="2"/>
  <c r="BO11" i="2"/>
  <c r="P11" i="2" s="1"/>
  <c r="AJ720" i="2"/>
  <c r="BG600" i="2"/>
  <c r="N600" i="2" s="1"/>
  <c r="AZ630" i="2"/>
  <c r="AQ677" i="2"/>
  <c r="AH372" i="2"/>
  <c r="BA276" i="2"/>
  <c r="AH237" i="2"/>
  <c r="BO448" i="2"/>
  <c r="BN702" i="2"/>
  <c r="BB382" i="2"/>
  <c r="BF319" i="2"/>
  <c r="BA236" i="2"/>
  <c r="AH52" i="2"/>
  <c r="AR629" i="2"/>
  <c r="BN15" i="2"/>
  <c r="BO370" i="2"/>
  <c r="AS559" i="2"/>
  <c r="BF442" i="2"/>
  <c r="BN48" i="2"/>
  <c r="AZ728" i="2"/>
  <c r="BN220" i="2"/>
  <c r="AJ636" i="2"/>
  <c r="BA484" i="2"/>
  <c r="BA44" i="2"/>
  <c r="M44" i="2" s="1"/>
  <c r="AZ675" i="2"/>
  <c r="BF317" i="2"/>
  <c r="AH146" i="2"/>
  <c r="BG578" i="2"/>
  <c r="N578" i="2" s="1"/>
  <c r="BG646" i="2"/>
  <c r="AJ186" i="2"/>
  <c r="AQ616" i="2"/>
  <c r="BF484" i="2"/>
  <c r="BF688" i="2"/>
  <c r="BO357" i="2"/>
  <c r="P357" i="2" s="1"/>
  <c r="AH720" i="2"/>
  <c r="BN364" i="2"/>
  <c r="BF666" i="2"/>
  <c r="BN744" i="2"/>
  <c r="BO744" i="2"/>
  <c r="P744" i="2" s="1"/>
  <c r="BB236" i="2"/>
  <c r="BA7" i="2"/>
  <c r="BG708" i="2"/>
  <c r="N708" i="2" s="1"/>
  <c r="AZ402" i="2"/>
  <c r="BB44" i="2"/>
  <c r="AI146" i="2"/>
  <c r="BO244" i="2"/>
  <c r="P244" i="2" s="1"/>
  <c r="AI270" i="2"/>
  <c r="BO695" i="2"/>
  <c r="P695" i="2" s="1"/>
  <c r="BG688" i="2"/>
  <c r="N688" i="2" s="1"/>
  <c r="BF556" i="2"/>
  <c r="BG633" i="2"/>
  <c r="N633" i="2" s="1"/>
  <c r="BF541" i="2"/>
  <c r="BN610" i="2"/>
  <c r="AQ471" i="2"/>
  <c r="BG737" i="2"/>
  <c r="N737" i="2" s="1"/>
  <c r="BG616" i="2"/>
  <c r="BF624" i="2"/>
  <c r="BG438" i="2"/>
  <c r="BG388" i="2"/>
  <c r="AS431" i="2"/>
  <c r="BB414" i="2"/>
  <c r="AQ86" i="2"/>
  <c r="BF303" i="2"/>
  <c r="BB456" i="2"/>
  <c r="BF101" i="2"/>
  <c r="AH44" i="2"/>
  <c r="BN26" i="2"/>
  <c r="BG470" i="2"/>
  <c r="BG335" i="2"/>
  <c r="BG151" i="2"/>
  <c r="AI111" i="2"/>
  <c r="AQ203" i="2"/>
  <c r="BG119" i="2"/>
  <c r="AI735" i="2"/>
  <c r="AH484" i="2"/>
  <c r="AJ185" i="2"/>
  <c r="BG508" i="2"/>
  <c r="AR469" i="2"/>
  <c r="AQ245" i="2"/>
  <c r="BF123" i="2"/>
  <c r="BG742" i="2"/>
  <c r="BA196" i="2"/>
  <c r="BG722" i="2"/>
  <c r="BG287" i="2"/>
  <c r="N287" i="2" s="1"/>
  <c r="AZ414" i="2"/>
  <c r="BN232" i="2"/>
  <c r="BO642" i="2"/>
  <c r="BA456" i="2"/>
  <c r="BN91" i="2"/>
  <c r="BO518" i="2"/>
  <c r="P518" i="2" s="1"/>
  <c r="BN541" i="2"/>
  <c r="BA583" i="2"/>
  <c r="AI484" i="2"/>
  <c r="AR380" i="2"/>
  <c r="BB300" i="2"/>
  <c r="BF508" i="2"/>
  <c r="BG592" i="2"/>
  <c r="AR245" i="2"/>
  <c r="BF742" i="2"/>
  <c r="AJ228" i="2"/>
  <c r="AZ196" i="2"/>
  <c r="BF701" i="2"/>
  <c r="BF689" i="2"/>
  <c r="BF310" i="2"/>
  <c r="BF36" i="2"/>
  <c r="AZ7" i="2"/>
  <c r="BN638" i="2"/>
  <c r="AJ44" i="2"/>
  <c r="BG339" i="2"/>
  <c r="BN472" i="2"/>
  <c r="BF159" i="2"/>
  <c r="AS657" i="2"/>
  <c r="BG295" i="2"/>
  <c r="BG234" i="2"/>
  <c r="BB174" i="2"/>
  <c r="AI170" i="2"/>
  <c r="AQ380" i="2"/>
  <c r="AS186" i="2"/>
  <c r="AR744" i="2"/>
  <c r="AQ237" i="2"/>
  <c r="AZ364" i="2"/>
  <c r="BB616" i="2"/>
  <c r="AZ616" i="2"/>
  <c r="BG485" i="2"/>
  <c r="N485" i="2" s="1"/>
  <c r="BB11" i="2"/>
  <c r="AZ11" i="2"/>
  <c r="AJ153" i="2"/>
  <c r="AH153" i="2"/>
  <c r="BF454" i="2"/>
  <c r="AJ339" i="2"/>
  <c r="BG404" i="2"/>
  <c r="N404" i="2" s="1"/>
  <c r="BO647" i="2"/>
  <c r="P647" i="2" s="1"/>
  <c r="AI186" i="2"/>
  <c r="BN743" i="2"/>
  <c r="BF591" i="2"/>
  <c r="BA364" i="2"/>
  <c r="BG93" i="2"/>
  <c r="AH228" i="2"/>
  <c r="BG103" i="2"/>
  <c r="BG20" i="2"/>
  <c r="N20" i="2" s="1"/>
  <c r="BG612" i="2"/>
  <c r="N612" i="2" s="1"/>
  <c r="BG90" i="2"/>
  <c r="N90" i="2" s="1"/>
  <c r="BF90" i="2"/>
  <c r="BF220" i="2"/>
  <c r="BG220" i="2"/>
  <c r="N220" i="2" s="1"/>
  <c r="BN402" i="2"/>
  <c r="BO402" i="2"/>
  <c r="BG680" i="2"/>
  <c r="BF491" i="2"/>
  <c r="BG446" i="2"/>
  <c r="BF446" i="2"/>
  <c r="BB646" i="2"/>
  <c r="BA646" i="2"/>
  <c r="BF292" i="2"/>
  <c r="BG292" i="2"/>
  <c r="N292" i="2" s="1"/>
  <c r="BG167" i="2"/>
  <c r="N167" i="2" s="1"/>
  <c r="BA476" i="2"/>
  <c r="BB476" i="2"/>
  <c r="AR543" i="2"/>
  <c r="AS543" i="2"/>
  <c r="BG690" i="2"/>
  <c r="N690" i="2" s="1"/>
  <c r="BF690" i="2"/>
  <c r="BF24" i="2"/>
  <c r="BG405" i="2"/>
  <c r="BF405" i="2"/>
  <c r="BF535" i="2"/>
  <c r="BG743" i="2"/>
  <c r="N743" i="2" s="1"/>
  <c r="BF743" i="2"/>
  <c r="AQ60" i="2"/>
  <c r="AR60" i="2"/>
  <c r="BF337" i="2"/>
  <c r="BG187" i="2"/>
  <c r="N187" i="2" s="1"/>
  <c r="AQ543" i="2"/>
  <c r="BF167" i="2"/>
  <c r="BA402" i="2"/>
  <c r="AI153" i="2"/>
  <c r="BG154" i="2"/>
  <c r="AH339" i="2"/>
  <c r="BG143" i="2"/>
  <c r="BB348" i="2"/>
  <c r="BN630" i="2"/>
  <c r="AQ344" i="2"/>
  <c r="AS344" i="2"/>
  <c r="AI136" i="2"/>
  <c r="AH136" i="2"/>
  <c r="BF50" i="2"/>
  <c r="BF46" i="2"/>
  <c r="BG535" i="2"/>
  <c r="N535" i="2" s="1"/>
  <c r="AI126" i="2"/>
  <c r="AJ126" i="2"/>
  <c r="BB78" i="2"/>
  <c r="AZ78" i="2"/>
  <c r="BA626" i="2"/>
  <c r="BB626" i="2"/>
  <c r="BG478" i="2"/>
  <c r="BF478" i="2"/>
  <c r="BG445" i="2"/>
  <c r="N445" i="2" s="1"/>
  <c r="BG397" i="2"/>
  <c r="N397" i="2" s="1"/>
  <c r="BF397" i="2"/>
  <c r="BN126" i="2"/>
  <c r="BO126" i="2"/>
  <c r="P126" i="2" s="1"/>
  <c r="AQ680" i="2"/>
  <c r="AR680" i="2"/>
  <c r="BF350" i="2"/>
  <c r="BN712" i="2"/>
  <c r="BO712" i="2"/>
  <c r="P712" i="2" s="1"/>
  <c r="BF698" i="2"/>
  <c r="BF486" i="2"/>
  <c r="AH270" i="2"/>
  <c r="BO204" i="2"/>
  <c r="P204" i="2" s="1"/>
  <c r="BN532" i="2"/>
  <c r="BN595" i="2"/>
  <c r="BG486" i="2"/>
  <c r="BA11" i="2"/>
  <c r="BG350" i="2"/>
  <c r="N350" i="2" s="1"/>
  <c r="BG24" i="2"/>
  <c r="BG262" i="2"/>
  <c r="BN533" i="2"/>
  <c r="BF270" i="2"/>
  <c r="BF38" i="2"/>
  <c r="BN710" i="2"/>
  <c r="AZ476" i="2"/>
  <c r="BF143" i="2"/>
  <c r="BA348" i="2"/>
  <c r="BG716" i="2"/>
  <c r="BG337" i="2"/>
  <c r="BF154" i="2"/>
  <c r="BA87" i="2"/>
  <c r="AS160" i="2"/>
  <c r="BG628" i="2"/>
  <c r="BF628" i="2"/>
  <c r="BF744" i="2"/>
  <c r="BG744" i="2"/>
  <c r="AH126" i="2"/>
  <c r="BF244" i="2"/>
  <c r="BO430" i="2"/>
  <c r="P430" i="2" s="1"/>
  <c r="BN572" i="2"/>
  <c r="BO324" i="2"/>
  <c r="P324" i="2" s="1"/>
  <c r="BF736" i="2"/>
  <c r="BN67" i="2"/>
  <c r="AI615" i="2"/>
  <c r="AJ615" i="2"/>
  <c r="AH615" i="2"/>
  <c r="AJ573" i="2"/>
  <c r="AH573" i="2"/>
  <c r="AI573" i="2"/>
  <c r="AS405" i="2"/>
  <c r="AR405" i="2"/>
  <c r="AQ405" i="2"/>
  <c r="AR119" i="2"/>
  <c r="AQ119" i="2"/>
  <c r="AS119" i="2"/>
  <c r="BB421" i="2"/>
  <c r="AZ421" i="2"/>
  <c r="BA421" i="2"/>
  <c r="AR52" i="2"/>
  <c r="AS52" i="2"/>
  <c r="AQ52" i="2"/>
  <c r="BF13" i="2"/>
  <c r="BG13" i="2"/>
  <c r="N13" i="2" s="1"/>
  <c r="BN623" i="2"/>
  <c r="BO623" i="2"/>
  <c r="P623" i="2" s="1"/>
  <c r="BG437" i="2"/>
  <c r="N437" i="2" s="1"/>
  <c r="BF437" i="2"/>
  <c r="BF349" i="2"/>
  <c r="BG349" i="2"/>
  <c r="N349" i="2" s="1"/>
  <c r="AH525" i="2"/>
  <c r="AJ525" i="2"/>
  <c r="AI525" i="2"/>
  <c r="AI261" i="2"/>
  <c r="AH261" i="2"/>
  <c r="AJ261" i="2"/>
  <c r="BN639" i="2"/>
  <c r="BO639" i="2"/>
  <c r="AI501" i="2"/>
  <c r="AJ501" i="2"/>
  <c r="AH501" i="2"/>
  <c r="AI437" i="2"/>
  <c r="AH437" i="2"/>
  <c r="AJ437" i="2"/>
  <c r="AQ205" i="2"/>
  <c r="AR205" i="2"/>
  <c r="AS205" i="2"/>
  <c r="BB525" i="2"/>
  <c r="AZ525" i="2"/>
  <c r="BF615" i="2"/>
  <c r="BG573" i="2"/>
  <c r="N573" i="2" s="1"/>
  <c r="BF573" i="2"/>
  <c r="BF694" i="2"/>
  <c r="BO640" i="2"/>
  <c r="P640" i="2" s="1"/>
  <c r="BN640" i="2"/>
  <c r="AH478" i="2"/>
  <c r="AJ446" i="2"/>
  <c r="AZ646" i="2"/>
  <c r="BF295" i="2"/>
  <c r="AZ174" i="2"/>
  <c r="BF339" i="2"/>
  <c r="BF262" i="2"/>
  <c r="AZ634" i="2"/>
  <c r="AS435" i="2"/>
  <c r="AR531" i="2"/>
  <c r="BG258" i="2"/>
  <c r="AZ225" i="2"/>
  <c r="AJ730" i="2"/>
  <c r="AJ735" i="2"/>
  <c r="AQ261" i="2"/>
  <c r="BF461" i="2"/>
  <c r="BF592" i="2"/>
  <c r="AZ648" i="2"/>
  <c r="AS744" i="2"/>
  <c r="AJ680" i="2"/>
  <c r="AQ632" i="2"/>
  <c r="BF548" i="2"/>
  <c r="BF645" i="2"/>
  <c r="AR688" i="2"/>
  <c r="BN727" i="2"/>
  <c r="BO35" i="2"/>
  <c r="P35" i="2" s="1"/>
  <c r="BF717" i="2"/>
  <c r="BF557" i="2"/>
  <c r="BF681" i="2"/>
  <c r="BG541" i="2"/>
  <c r="N541" i="2" s="1"/>
  <c r="BA640" i="2"/>
  <c r="BB640" i="2"/>
  <c r="AZ640" i="2"/>
  <c r="AI245" i="2"/>
  <c r="AJ245" i="2"/>
  <c r="AZ244" i="2"/>
  <c r="AQ629" i="2"/>
  <c r="BF74" i="2"/>
  <c r="BF434" i="2"/>
  <c r="BF234" i="2"/>
  <c r="AJ195" i="2"/>
  <c r="BN224" i="2"/>
  <c r="BF93" i="2"/>
  <c r="AR435" i="2"/>
  <c r="AJ404" i="2"/>
  <c r="BF282" i="2"/>
  <c r="BN103" i="2"/>
  <c r="BN268" i="2"/>
  <c r="AR222" i="2"/>
  <c r="AH245" i="2"/>
  <c r="AR261" i="2"/>
  <c r="BA648" i="2"/>
  <c r="AH680" i="2"/>
  <c r="BF467" i="2"/>
  <c r="AQ688" i="2"/>
  <c r="AI397" i="2"/>
  <c r="AJ397" i="2"/>
  <c r="AH397" i="2"/>
  <c r="BO608" i="2"/>
  <c r="BN608" i="2"/>
  <c r="AR557" i="2"/>
  <c r="AS557" i="2"/>
  <c r="AQ557" i="2"/>
  <c r="BN348" i="2"/>
  <c r="AS387" i="2"/>
  <c r="AI446" i="2"/>
  <c r="BO393" i="2"/>
  <c r="P393" i="2" s="1"/>
  <c r="BF246" i="2"/>
  <c r="AH244" i="2"/>
  <c r="BF228" i="2"/>
  <c r="BG556" i="2"/>
  <c r="N556" i="2" s="1"/>
  <c r="BF245" i="2"/>
  <c r="BG245" i="2"/>
  <c r="N245" i="2" s="1"/>
  <c r="AZ730" i="2"/>
  <c r="BA730" i="2"/>
  <c r="BB730" i="2"/>
  <c r="BB405" i="2"/>
  <c r="AZ405" i="2"/>
  <c r="BA405" i="2"/>
  <c r="BF735" i="2"/>
  <c r="BG735" i="2"/>
  <c r="N735" i="2" s="1"/>
  <c r="BG277" i="2"/>
  <c r="BG357" i="2"/>
  <c r="N357" i="2" s="1"/>
  <c r="BF687" i="2"/>
  <c r="BG687" i="2"/>
  <c r="N687" i="2" s="1"/>
  <c r="BA518" i="2"/>
  <c r="BB518" i="2"/>
  <c r="AZ518" i="2"/>
  <c r="BF169" i="2"/>
  <c r="BG169" i="2"/>
  <c r="AR468" i="2"/>
  <c r="AS468" i="2"/>
  <c r="AQ468" i="2"/>
  <c r="AR236" i="2"/>
  <c r="AQ236" i="2"/>
  <c r="AS236" i="2"/>
  <c r="AS212" i="2"/>
  <c r="AQ212" i="2"/>
  <c r="AR212" i="2"/>
  <c r="AH118" i="2"/>
  <c r="AI118" i="2"/>
  <c r="AJ118" i="2"/>
  <c r="AJ106" i="2"/>
  <c r="AH106" i="2"/>
  <c r="AI106" i="2"/>
  <c r="BB578" i="2"/>
  <c r="AZ578" i="2"/>
  <c r="BA578" i="2"/>
  <c r="BO616" i="2"/>
  <c r="BN616" i="2"/>
  <c r="BN672" i="2"/>
  <c r="BO672" i="2"/>
  <c r="BG491" i="2"/>
  <c r="BF722" i="2"/>
  <c r="BN693" i="2"/>
  <c r="BO693" i="2"/>
  <c r="BF533" i="2"/>
  <c r="BG533" i="2"/>
  <c r="BG517" i="2"/>
  <c r="N517" i="2" s="1"/>
  <c r="AQ44" i="2"/>
  <c r="AS44" i="2"/>
  <c r="BF565" i="2"/>
  <c r="BG565" i="2"/>
  <c r="N565" i="2" s="1"/>
  <c r="AI277" i="2"/>
  <c r="AJ277" i="2"/>
  <c r="BG439" i="2"/>
  <c r="N439" i="2" s="1"/>
  <c r="BF439" i="2"/>
  <c r="BN607" i="2"/>
  <c r="BO607" i="2"/>
  <c r="P607" i="2" s="1"/>
  <c r="AZ746" i="2"/>
  <c r="BA746" i="2"/>
  <c r="BB746" i="2"/>
  <c r="AQ268" i="2"/>
  <c r="AR268" i="2"/>
  <c r="AS268" i="2"/>
  <c r="AS648" i="2"/>
  <c r="AR648" i="2"/>
  <c r="AQ648" i="2"/>
  <c r="BG153" i="2"/>
  <c r="N153" i="2" s="1"/>
  <c r="BO51" i="2"/>
  <c r="P51" i="2" s="1"/>
  <c r="BN51" i="2"/>
  <c r="AS414" i="2"/>
  <c r="AQ414" i="2"/>
  <c r="AR414" i="2"/>
  <c r="BG695" i="2"/>
  <c r="N695" i="2" s="1"/>
  <c r="BF631" i="2"/>
  <c r="BG631" i="2"/>
  <c r="BA324" i="2"/>
  <c r="BB324" i="2"/>
  <c r="AZ324" i="2"/>
  <c r="AQ161" i="2"/>
  <c r="AS161" i="2"/>
  <c r="AR161" i="2"/>
  <c r="AZ67" i="2"/>
  <c r="BB67" i="2"/>
  <c r="BA67" i="2"/>
  <c r="BA16" i="2"/>
  <c r="AZ16" i="2"/>
  <c r="BB16" i="2"/>
  <c r="AR607" i="2"/>
  <c r="AQ607" i="2"/>
  <c r="AS607" i="2"/>
  <c r="BF679" i="2"/>
  <c r="BG679" i="2"/>
  <c r="AH730" i="2"/>
  <c r="BG518" i="2"/>
  <c r="BF518" i="2"/>
  <c r="BO707" i="2"/>
  <c r="P707" i="2" s="1"/>
  <c r="BN707" i="2"/>
  <c r="BG746" i="2"/>
  <c r="BF746" i="2"/>
  <c r="BG728" i="2"/>
  <c r="N728" i="2" s="1"/>
  <c r="BF728" i="2"/>
  <c r="BF178" i="2"/>
  <c r="AJ565" i="2"/>
  <c r="AH565" i="2"/>
  <c r="AI565" i="2"/>
  <c r="AZ607" i="2"/>
  <c r="BB607" i="2"/>
  <c r="BA607" i="2"/>
  <c r="AH578" i="2"/>
  <c r="AJ578" i="2"/>
  <c r="AI578" i="2"/>
  <c r="BN648" i="2"/>
  <c r="BO648" i="2"/>
  <c r="AR452" i="2"/>
  <c r="M452" i="2" s="1"/>
  <c r="AS452" i="2"/>
  <c r="AQ452" i="2"/>
  <c r="AQ615" i="2"/>
  <c r="AS615" i="2"/>
  <c r="AR615" i="2"/>
  <c r="AQ460" i="2"/>
  <c r="AR460" i="2"/>
  <c r="AS460" i="2"/>
  <c r="BA332" i="2"/>
  <c r="AZ332" i="2"/>
  <c r="BB332" i="2"/>
  <c r="AS244" i="2"/>
  <c r="AQ244" i="2"/>
  <c r="AR244" i="2"/>
  <c r="AQ220" i="2"/>
  <c r="AR220" i="2"/>
  <c r="AS220" i="2"/>
  <c r="AH204" i="2"/>
  <c r="AJ204" i="2"/>
  <c r="AI204" i="2"/>
  <c r="BA51" i="2"/>
  <c r="BB51" i="2"/>
  <c r="AZ51" i="2"/>
  <c r="AZ712" i="2"/>
  <c r="BB712" i="2"/>
  <c r="BA712" i="2"/>
  <c r="AJ556" i="2"/>
  <c r="AH556" i="2"/>
  <c r="AI556" i="2"/>
  <c r="AS500" i="2"/>
  <c r="AQ500" i="2"/>
  <c r="AR500" i="2"/>
  <c r="AQ476" i="2"/>
  <c r="AS476" i="2"/>
  <c r="AR476" i="2"/>
  <c r="BF697" i="2"/>
  <c r="BG730" i="2"/>
  <c r="BF730" i="2"/>
  <c r="AH728" i="2"/>
  <c r="AJ728" i="2"/>
  <c r="AI728" i="2"/>
  <c r="AS584" i="2"/>
  <c r="AQ584" i="2"/>
  <c r="AR584" i="2"/>
  <c r="AS421" i="2"/>
  <c r="AQ421" i="2"/>
  <c r="AJ178" i="2"/>
  <c r="AH178" i="2"/>
  <c r="AI178" i="2"/>
  <c r="AS706" i="2"/>
  <c r="AR706" i="2"/>
  <c r="AQ706" i="2"/>
  <c r="AQ590" i="2"/>
  <c r="AS590" i="2"/>
  <c r="AR590" i="2"/>
  <c r="AH292" i="2"/>
  <c r="AI292" i="2"/>
  <c r="AJ292" i="2"/>
  <c r="BO583" i="2"/>
  <c r="P583" i="2" s="1"/>
  <c r="BN583" i="2"/>
  <c r="AS516" i="2"/>
  <c r="AQ516" i="2"/>
  <c r="AR516" i="2"/>
  <c r="BO300" i="2"/>
  <c r="P300" i="2" s="1"/>
  <c r="BN300" i="2"/>
  <c r="BG185" i="2"/>
  <c r="BF118" i="2"/>
  <c r="AR250" i="2"/>
  <c r="AS250" i="2"/>
  <c r="AQ250" i="2"/>
  <c r="AI187" i="2"/>
  <c r="AH187" i="2"/>
  <c r="AJ187" i="2"/>
  <c r="AQ169" i="2"/>
  <c r="AR169" i="2"/>
  <c r="AS169" i="2"/>
  <c r="AH599" i="2"/>
  <c r="AJ599" i="2"/>
  <c r="AI599" i="2"/>
  <c r="BG647" i="2"/>
  <c r="N647" i="2" s="1"/>
  <c r="BF647" i="2"/>
  <c r="BN86" i="2"/>
  <c r="BO86" i="2"/>
  <c r="AQ173" i="2"/>
  <c r="AS173" i="2"/>
  <c r="AR173" i="2"/>
  <c r="BF512" i="2"/>
  <c r="BG512" i="2"/>
  <c r="N512" i="2" s="1"/>
  <c r="BG320" i="2"/>
  <c r="N320" i="2" s="1"/>
  <c r="BF320" i="2"/>
  <c r="BO90" i="2"/>
  <c r="P90" i="2" s="1"/>
  <c r="BN90" i="2"/>
  <c r="BG447" i="2"/>
  <c r="BF447" i="2"/>
  <c r="AH451" i="2"/>
  <c r="AI451" i="2"/>
  <c r="AJ451" i="2"/>
  <c r="BN113" i="2"/>
  <c r="BO113" i="2"/>
  <c r="P113" i="2" s="1"/>
  <c r="BO682" i="2"/>
  <c r="P682" i="2" s="1"/>
  <c r="BN682" i="2"/>
  <c r="BG586" i="2"/>
  <c r="BF586" i="2"/>
  <c r="BO311" i="2"/>
  <c r="P311" i="2" s="1"/>
  <c r="BN311" i="2"/>
  <c r="BN263" i="2"/>
  <c r="BO263" i="2"/>
  <c r="P263" i="2" s="1"/>
  <c r="BO180" i="2"/>
  <c r="P180" i="2" s="1"/>
  <c r="BN180" i="2"/>
  <c r="BG113" i="2"/>
  <c r="N113" i="2" s="1"/>
  <c r="BF113" i="2"/>
  <c r="AJ677" i="2"/>
  <c r="AH677" i="2"/>
  <c r="AI677" i="2"/>
  <c r="BN366" i="2"/>
  <c r="BO366" i="2"/>
  <c r="BG530" i="2"/>
  <c r="N530" i="2" s="1"/>
  <c r="BF530" i="2"/>
  <c r="BN175" i="2"/>
  <c r="BO175" i="2"/>
  <c r="BN73" i="2"/>
  <c r="BO73" i="2"/>
  <c r="BF379" i="2"/>
  <c r="BN340" i="2"/>
  <c r="BO340" i="2"/>
  <c r="AJ703" i="2"/>
  <c r="AH703" i="2"/>
  <c r="AI703" i="2"/>
  <c r="BG148" i="2"/>
  <c r="N148" i="2" s="1"/>
  <c r="BF148" i="2"/>
  <c r="BN411" i="2"/>
  <c r="BO411" i="2"/>
  <c r="P411" i="2" s="1"/>
  <c r="BN566" i="2"/>
  <c r="BO566" i="2"/>
  <c r="BN490" i="2"/>
  <c r="BO490" i="2"/>
  <c r="BG490" i="2"/>
  <c r="BF490" i="2"/>
  <c r="BN61" i="2"/>
  <c r="BO61" i="2"/>
  <c r="P61" i="2" s="1"/>
  <c r="BG308" i="2"/>
  <c r="N308" i="2" s="1"/>
  <c r="BF308" i="2"/>
  <c r="BF568" i="2"/>
  <c r="BG568" i="2"/>
  <c r="BF504" i="2"/>
  <c r="BG504" i="2"/>
  <c r="N504" i="2" s="1"/>
  <c r="BG713" i="2"/>
  <c r="BF713" i="2"/>
  <c r="BN121" i="2"/>
  <c r="BO121" i="2"/>
  <c r="P121" i="2" s="1"/>
  <c r="BN89" i="2"/>
  <c r="BO89" i="2"/>
  <c r="P89" i="2" s="1"/>
  <c r="AJ42" i="2"/>
  <c r="AI42" i="2"/>
  <c r="AH42" i="2"/>
  <c r="AI22" i="2"/>
  <c r="AH22" i="2"/>
  <c r="AJ22" i="2"/>
  <c r="BO531" i="2"/>
  <c r="BN531" i="2"/>
  <c r="BN435" i="2"/>
  <c r="BO435" i="2"/>
  <c r="P435" i="2" s="1"/>
  <c r="BF718" i="2"/>
  <c r="BG718" i="2"/>
  <c r="N718" i="2" s="1"/>
  <c r="AZ354" i="2"/>
  <c r="BA354" i="2"/>
  <c r="BB354" i="2"/>
  <c r="AJ171" i="2"/>
  <c r="AH171" i="2"/>
  <c r="AI171" i="2"/>
  <c r="BN104" i="2"/>
  <c r="BO104" i="2"/>
  <c r="P104" i="2" s="1"/>
  <c r="BG729" i="2"/>
  <c r="N729" i="2" s="1"/>
  <c r="BF729" i="2"/>
  <c r="BN482" i="2"/>
  <c r="BO482" i="2"/>
  <c r="BN434" i="2"/>
  <c r="BO434" i="2"/>
  <c r="P434" i="2" s="1"/>
  <c r="BG69" i="2"/>
  <c r="N69" i="2" s="1"/>
  <c r="BF69" i="2"/>
  <c r="AJ609" i="2"/>
  <c r="AH609" i="2"/>
  <c r="AI609" i="2"/>
  <c r="M609" i="2" s="1"/>
  <c r="BG316" i="2"/>
  <c r="N316" i="2" s="1"/>
  <c r="BF316" i="2"/>
  <c r="BO497" i="2"/>
  <c r="P497" i="2" s="1"/>
  <c r="BN497" i="2"/>
  <c r="BB289" i="2"/>
  <c r="AZ289" i="2"/>
  <c r="BA289" i="2"/>
  <c r="BN158" i="2"/>
  <c r="BO158" i="2"/>
  <c r="P158" i="2" s="1"/>
  <c r="BG561" i="2"/>
  <c r="BF561" i="2"/>
  <c r="BG497" i="2"/>
  <c r="BF497" i="2"/>
  <c r="BO74" i="2"/>
  <c r="P74" i="2" s="1"/>
  <c r="BN74" i="2"/>
  <c r="AH99" i="2"/>
  <c r="AI99" i="2"/>
  <c r="AJ99" i="2"/>
  <c r="BO588" i="2"/>
  <c r="P588" i="2" s="1"/>
  <c r="BN588" i="2"/>
  <c r="BF424" i="2"/>
  <c r="BG424" i="2"/>
  <c r="N424" i="2" s="1"/>
  <c r="AH86" i="2"/>
  <c r="AI86" i="2"/>
  <c r="M86" i="2" s="1"/>
  <c r="AJ86" i="2"/>
  <c r="BN587" i="2"/>
  <c r="BO587" i="2"/>
  <c r="P587" i="2" s="1"/>
  <c r="BO392" i="2"/>
  <c r="P392" i="2" s="1"/>
  <c r="BN392" i="2"/>
  <c r="BG172" i="2"/>
  <c r="N172" i="2" s="1"/>
  <c r="BF172" i="2"/>
  <c r="AH34" i="2"/>
  <c r="AI34" i="2"/>
  <c r="AJ34" i="2"/>
  <c r="BO136" i="2"/>
  <c r="P136" i="2" s="1"/>
  <c r="BN136" i="2"/>
  <c r="BO374" i="2"/>
  <c r="P374" i="2" s="1"/>
  <c r="BN374" i="2"/>
  <c r="BF721" i="2"/>
  <c r="BG721" i="2"/>
  <c r="N721" i="2" s="1"/>
  <c r="BN214" i="2"/>
  <c r="BO214" i="2"/>
  <c r="P214" i="2" s="1"/>
  <c r="BO128" i="2"/>
  <c r="P128" i="2" s="1"/>
  <c r="BN128" i="2"/>
  <c r="BO687" i="2"/>
  <c r="P687" i="2" s="1"/>
  <c r="BN687" i="2"/>
  <c r="BO620" i="2"/>
  <c r="P620" i="2" s="1"/>
  <c r="BN620" i="2"/>
  <c r="BG531" i="2"/>
  <c r="BF531" i="2"/>
  <c r="BG333" i="2"/>
  <c r="N333" i="2" s="1"/>
  <c r="BF333" i="2"/>
  <c r="BG625" i="2"/>
  <c r="BF625" i="2"/>
  <c r="BO636" i="2"/>
  <c r="P636" i="2" s="1"/>
  <c r="BN636" i="2"/>
  <c r="BO577" i="2"/>
  <c r="P577" i="2" s="1"/>
  <c r="BN577" i="2"/>
  <c r="BB529" i="2"/>
  <c r="BA529" i="2"/>
  <c r="AZ529" i="2"/>
  <c r="BB473" i="2"/>
  <c r="AZ473" i="2"/>
  <c r="BA473" i="2"/>
  <c r="AZ40" i="2"/>
  <c r="BA40" i="2"/>
  <c r="BB40" i="2"/>
  <c r="BF529" i="2"/>
  <c r="BG529" i="2"/>
  <c r="BG401" i="2"/>
  <c r="BF401" i="2"/>
  <c r="BG174" i="2"/>
  <c r="BF174" i="2"/>
  <c r="BB615" i="2"/>
  <c r="BA615" i="2"/>
  <c r="AZ615" i="2"/>
  <c r="BG221" i="2"/>
  <c r="BF221" i="2"/>
  <c r="BO102" i="2"/>
  <c r="BN102" i="2"/>
  <c r="BN703" i="2"/>
  <c r="BO703" i="2"/>
  <c r="P703" i="2" s="1"/>
  <c r="BF476" i="2"/>
  <c r="BG476" i="2"/>
  <c r="N476" i="2" s="1"/>
  <c r="AI428" i="2"/>
  <c r="AH428" i="2"/>
  <c r="AJ428" i="2"/>
  <c r="BF376" i="2"/>
  <c r="BG376" i="2"/>
  <c r="N376" i="2" s="1"/>
  <c r="AH352" i="2"/>
  <c r="AJ352" i="2"/>
  <c r="AI352" i="2"/>
  <c r="BO560" i="2"/>
  <c r="P560" i="2" s="1"/>
  <c r="BN560" i="2"/>
  <c r="BG622" i="2"/>
  <c r="N622" i="2" s="1"/>
  <c r="BF622" i="2"/>
  <c r="AI279" i="2"/>
  <c r="AJ279" i="2"/>
  <c r="AH279" i="2"/>
  <c r="BF140" i="2"/>
  <c r="BG140" i="2"/>
  <c r="N140" i="2" s="1"/>
  <c r="AI62" i="2"/>
  <c r="AH62" i="2"/>
  <c r="AJ62" i="2"/>
  <c r="BN255" i="2"/>
  <c r="BO255" i="2"/>
  <c r="BG121" i="2"/>
  <c r="BF121" i="2"/>
  <c r="BO38" i="2"/>
  <c r="P38" i="2" s="1"/>
  <c r="BN38" i="2"/>
  <c r="AH575" i="2"/>
  <c r="AJ575" i="2"/>
  <c r="AI575" i="2"/>
  <c r="BO390" i="2"/>
  <c r="P390" i="2" s="1"/>
  <c r="BN390" i="2"/>
  <c r="BO88" i="2"/>
  <c r="P88" i="2" s="1"/>
  <c r="BN88" i="2"/>
  <c r="AJ25" i="2"/>
  <c r="AI25" i="2"/>
  <c r="AH25" i="2"/>
  <c r="BG741" i="2"/>
  <c r="N741" i="2" s="1"/>
  <c r="BF741" i="2"/>
  <c r="BN741" i="2"/>
  <c r="BO741" i="2"/>
  <c r="BN725" i="2"/>
  <c r="BO725" i="2"/>
  <c r="P725" i="2" s="1"/>
  <c r="BO709" i="2"/>
  <c r="P709" i="2" s="1"/>
  <c r="BN709" i="2"/>
  <c r="BF593" i="2"/>
  <c r="BG593" i="2"/>
  <c r="N593" i="2" s="1"/>
  <c r="BN570" i="2"/>
  <c r="BO570" i="2"/>
  <c r="BG522" i="2"/>
  <c r="N522" i="2" s="1"/>
  <c r="BF522" i="2"/>
  <c r="BG346" i="2"/>
  <c r="N346" i="2" s="1"/>
  <c r="BF346" i="2"/>
  <c r="BG298" i="2"/>
  <c r="BF298" i="2"/>
  <c r="BO14" i="2"/>
  <c r="BN14" i="2"/>
  <c r="BG229" i="2"/>
  <c r="N229" i="2" s="1"/>
  <c r="BF229" i="2"/>
  <c r="BG671" i="2"/>
  <c r="BF671" i="2"/>
  <c r="BF524" i="2"/>
  <c r="BG524" i="2"/>
  <c r="N524" i="2" s="1"/>
  <c r="BO380" i="2"/>
  <c r="P380" i="2" s="1"/>
  <c r="BN380" i="2"/>
  <c r="BF260" i="2"/>
  <c r="BG260" i="2"/>
  <c r="K260" i="2" s="1"/>
  <c r="BN292" i="2"/>
  <c r="BO292" i="2"/>
  <c r="P292" i="2" s="1"/>
  <c r="AJ583" i="2"/>
  <c r="AH583" i="2"/>
  <c r="AI583" i="2"/>
  <c r="BB165" i="2"/>
  <c r="AZ165" i="2"/>
  <c r="BA165" i="2"/>
  <c r="BO496" i="2"/>
  <c r="P496" i="2" s="1"/>
  <c r="BN496" i="2"/>
  <c r="BG336" i="2"/>
  <c r="BF336" i="2"/>
  <c r="BG304" i="2"/>
  <c r="BF304" i="2"/>
  <c r="BG173" i="2"/>
  <c r="BF173" i="2"/>
  <c r="AZ556" i="2"/>
  <c r="BB556" i="2"/>
  <c r="BA556" i="2"/>
  <c r="BG275" i="2"/>
  <c r="N275" i="2" s="1"/>
  <c r="BF275" i="2"/>
  <c r="BG239" i="2"/>
  <c r="N239" i="2" s="1"/>
  <c r="BF239" i="2"/>
  <c r="BG219" i="2"/>
  <c r="N219" i="2" s="1"/>
  <c r="BF219" i="2"/>
  <c r="BN431" i="2"/>
  <c r="BO431" i="2"/>
  <c r="P431" i="2" s="1"/>
  <c r="BO383" i="2"/>
  <c r="BN383" i="2"/>
  <c r="BO223" i="2"/>
  <c r="P223" i="2" s="1"/>
  <c r="BN223" i="2"/>
  <c r="BN80" i="2"/>
  <c r="BO80" i="2"/>
  <c r="P80" i="2" s="1"/>
  <c r="BG202" i="2"/>
  <c r="N202" i="2" s="1"/>
  <c r="BF202" i="2"/>
  <c r="BF183" i="2"/>
  <c r="BG183" i="2"/>
  <c r="BO151" i="2"/>
  <c r="P151" i="2" s="1"/>
  <c r="BN151" i="2"/>
  <c r="BG116" i="2"/>
  <c r="N116" i="2" s="1"/>
  <c r="BF116" i="2"/>
  <c r="BG324" i="2"/>
  <c r="N324" i="2" s="1"/>
  <c r="BF324" i="2"/>
  <c r="AH102" i="2"/>
  <c r="AI102" i="2"/>
  <c r="AJ102" i="2"/>
  <c r="BO576" i="2"/>
  <c r="BN576" i="2"/>
  <c r="BO512" i="2"/>
  <c r="BN512" i="2"/>
  <c r="BO288" i="2"/>
  <c r="BN288" i="2"/>
  <c r="BF224" i="2"/>
  <c r="BG224" i="2"/>
  <c r="BO189" i="2"/>
  <c r="P189" i="2" s="1"/>
  <c r="BN189" i="2"/>
  <c r="BG23" i="2"/>
  <c r="N23" i="2" s="1"/>
  <c r="BF23" i="2"/>
  <c r="BF607" i="2"/>
  <c r="BG607" i="2"/>
  <c r="N607" i="2" s="1"/>
  <c r="BG263" i="2"/>
  <c r="N263" i="2" s="1"/>
  <c r="BF263" i="2"/>
  <c r="AQ136" i="2"/>
  <c r="AS136" i="2"/>
  <c r="AR136" i="2"/>
  <c r="BG30" i="2"/>
  <c r="N30" i="2" s="1"/>
  <c r="BF30" i="2"/>
  <c r="BO519" i="2"/>
  <c r="P519" i="2" s="1"/>
  <c r="BN519" i="2"/>
  <c r="BO199" i="2"/>
  <c r="BN199" i="2"/>
  <c r="BG97" i="2"/>
  <c r="BF97" i="2"/>
  <c r="AJ709" i="2"/>
  <c r="AH709" i="2"/>
  <c r="AI709" i="2"/>
  <c r="BO234" i="2"/>
  <c r="P234" i="2" s="1"/>
  <c r="BN234" i="2"/>
  <c r="BN681" i="2"/>
  <c r="BO681" i="2"/>
  <c r="P681" i="2" s="1"/>
  <c r="BN562" i="2"/>
  <c r="BO562" i="2"/>
  <c r="BN506" i="2"/>
  <c r="BO506" i="2"/>
  <c r="P506" i="2" s="1"/>
  <c r="BN454" i="2"/>
  <c r="BO454" i="2"/>
  <c r="P454" i="2" s="1"/>
  <c r="BN274" i="2"/>
  <c r="BO274" i="2"/>
  <c r="BN194" i="2"/>
  <c r="BO194" i="2"/>
  <c r="P194" i="2" s="1"/>
  <c r="BO159" i="2"/>
  <c r="P159" i="2" s="1"/>
  <c r="BN159" i="2"/>
  <c r="BG620" i="2"/>
  <c r="BF620" i="2"/>
  <c r="AI82" i="2"/>
  <c r="M82" i="2" s="1"/>
  <c r="AH82" i="2"/>
  <c r="AJ82" i="2"/>
  <c r="BO520" i="2"/>
  <c r="BN520" i="2"/>
  <c r="BO152" i="2"/>
  <c r="P152" i="2" s="1"/>
  <c r="BN152" i="2"/>
  <c r="BN534" i="2"/>
  <c r="BO534" i="2"/>
  <c r="P534" i="2" s="1"/>
  <c r="BN326" i="2"/>
  <c r="BO326" i="2"/>
  <c r="P326" i="2" s="1"/>
  <c r="BO163" i="2"/>
  <c r="P163" i="2" s="1"/>
  <c r="BN163" i="2"/>
  <c r="BG711" i="2"/>
  <c r="BF711" i="2"/>
  <c r="BG67" i="2"/>
  <c r="N67" i="2" s="1"/>
  <c r="BF67" i="2"/>
  <c r="AI380" i="2"/>
  <c r="AH380" i="2"/>
  <c r="AJ380" i="2"/>
  <c r="AI236" i="2"/>
  <c r="AH236" i="2"/>
  <c r="AJ236" i="2"/>
  <c r="BF248" i="2"/>
  <c r="BG248" i="2"/>
  <c r="BG47" i="2"/>
  <c r="N47" i="2" s="1"/>
  <c r="BF47" i="2"/>
  <c r="BN668" i="2"/>
  <c r="BO668" i="2"/>
  <c r="P668" i="2" s="1"/>
  <c r="BF203" i="2"/>
  <c r="BG203" i="2"/>
  <c r="N203" i="2" s="1"/>
  <c r="BG184" i="2"/>
  <c r="N184" i="2" s="1"/>
  <c r="BF184" i="2"/>
  <c r="BO742" i="2"/>
  <c r="BN742" i="2"/>
  <c r="AH483" i="2"/>
  <c r="AJ483" i="2"/>
  <c r="AI483" i="2"/>
  <c r="BF685" i="2"/>
  <c r="BG685" i="2"/>
  <c r="N685" i="2" s="1"/>
  <c r="AJ661" i="2"/>
  <c r="AI661" i="2"/>
  <c r="AH661" i="2"/>
  <c r="BO406" i="2"/>
  <c r="P406" i="2" s="1"/>
  <c r="BN406" i="2"/>
  <c r="BN697" i="2"/>
  <c r="BO697" i="2"/>
  <c r="BN558" i="2"/>
  <c r="BO558" i="2"/>
  <c r="P558" i="2" s="1"/>
  <c r="BG542" i="2"/>
  <c r="N542" i="2" s="1"/>
  <c r="BF542" i="2"/>
  <c r="BN526" i="2"/>
  <c r="BO526" i="2"/>
  <c r="P526" i="2" s="1"/>
  <c r="BO171" i="2"/>
  <c r="P171" i="2" s="1"/>
  <c r="BN171" i="2"/>
  <c r="BG120" i="2"/>
  <c r="N120" i="2" s="1"/>
  <c r="BF120" i="2"/>
  <c r="AI123" i="2"/>
  <c r="AH123" i="2"/>
  <c r="AJ123" i="2"/>
  <c r="BN481" i="2"/>
  <c r="BO481" i="2"/>
  <c r="P481" i="2" s="1"/>
  <c r="BO309" i="2"/>
  <c r="P309" i="2" s="1"/>
  <c r="BN309" i="2"/>
  <c r="AZ60" i="2"/>
  <c r="BA60" i="2"/>
  <c r="BB60" i="2"/>
  <c r="BG596" i="2"/>
  <c r="N596" i="2" s="1"/>
  <c r="BF596" i="2"/>
  <c r="BO107" i="2"/>
  <c r="BN107" i="2"/>
  <c r="BN720" i="2"/>
  <c r="BO720" i="2"/>
  <c r="P720" i="2" s="1"/>
  <c r="BA600" i="2"/>
  <c r="AZ600" i="2"/>
  <c r="BB600" i="2"/>
  <c r="BF31" i="2"/>
  <c r="BG31" i="2"/>
  <c r="N31" i="2" s="1"/>
  <c r="BN129" i="2"/>
  <c r="BO129" i="2"/>
  <c r="P129" i="2" s="1"/>
  <c r="BO475" i="2"/>
  <c r="P475" i="2" s="1"/>
  <c r="BN475" i="2"/>
  <c r="BB585" i="2"/>
  <c r="BA585" i="2"/>
  <c r="AZ585" i="2"/>
  <c r="BN458" i="2"/>
  <c r="BO458" i="2"/>
  <c r="P458" i="2" s="1"/>
  <c r="BG710" i="2"/>
  <c r="N710" i="2" s="1"/>
  <c r="BF710" i="2"/>
  <c r="BF327" i="2"/>
  <c r="BG327" i="2"/>
  <c r="N327" i="2" s="1"/>
  <c r="BO72" i="2"/>
  <c r="BG379" i="2"/>
  <c r="BG469" i="2"/>
  <c r="N469" i="2" s="1"/>
  <c r="BF469" i="2"/>
  <c r="BF301" i="2"/>
  <c r="BG301" i="2"/>
  <c r="N301" i="2" s="1"/>
  <c r="BG487" i="2"/>
  <c r="N487" i="2" s="1"/>
  <c r="BF487" i="2"/>
  <c r="BF540" i="2"/>
  <c r="BG540" i="2"/>
  <c r="N540" i="2" s="1"/>
  <c r="BO412" i="2"/>
  <c r="P412" i="2" s="1"/>
  <c r="BN412" i="2"/>
  <c r="BF8" i="2"/>
  <c r="BG8" i="2"/>
  <c r="N8" i="2" s="1"/>
  <c r="BA740" i="2"/>
  <c r="AZ740" i="2"/>
  <c r="BB740" i="2"/>
  <c r="BA632" i="2"/>
  <c r="AZ632" i="2"/>
  <c r="BB632" i="2"/>
  <c r="BB493" i="2"/>
  <c r="BA493" i="2"/>
  <c r="AZ493" i="2"/>
  <c r="BA477" i="2"/>
  <c r="BB477" i="2"/>
  <c r="AZ477" i="2"/>
  <c r="BA457" i="2"/>
  <c r="AZ457" i="2"/>
  <c r="BB457" i="2"/>
  <c r="AR429" i="2"/>
  <c r="AS429" i="2"/>
  <c r="AQ429" i="2"/>
  <c r="BN301" i="2"/>
  <c r="BO301" i="2"/>
  <c r="P301" i="2" s="1"/>
  <c r="AZ269" i="2"/>
  <c r="BB269" i="2"/>
  <c r="BA269" i="2"/>
  <c r="BB245" i="2"/>
  <c r="AZ245" i="2"/>
  <c r="BA245" i="2"/>
  <c r="BA233" i="2"/>
  <c r="BB233" i="2"/>
  <c r="AZ233" i="2"/>
  <c r="BN186" i="2"/>
  <c r="BO186" i="2"/>
  <c r="P186" i="2" s="1"/>
  <c r="BO166" i="2"/>
  <c r="P166" i="2" s="1"/>
  <c r="BN166" i="2"/>
  <c r="BN150" i="2"/>
  <c r="BO150" i="2"/>
  <c r="P150" i="2" s="1"/>
  <c r="AJ115" i="2"/>
  <c r="AI115" i="2"/>
  <c r="AH115" i="2"/>
  <c r="BO64" i="2"/>
  <c r="P64" i="2" s="1"/>
  <c r="BN64" i="2"/>
  <c r="BN32" i="2"/>
  <c r="BO32" i="2"/>
  <c r="P32" i="2" s="1"/>
  <c r="BG740" i="2"/>
  <c r="N740" i="2" s="1"/>
  <c r="BF740" i="2"/>
  <c r="BG545" i="2"/>
  <c r="BF545" i="2"/>
  <c r="BG353" i="2"/>
  <c r="N353" i="2" s="1"/>
  <c r="BF353" i="2"/>
  <c r="BG190" i="2"/>
  <c r="BF190" i="2"/>
  <c r="BO56" i="2"/>
  <c r="P56" i="2" s="1"/>
  <c r="BN56" i="2"/>
  <c r="BO622" i="2"/>
  <c r="BN622" i="2"/>
  <c r="BF65" i="2"/>
  <c r="BG65" i="2"/>
  <c r="N65" i="2" s="1"/>
  <c r="AZ704" i="2"/>
  <c r="BA704" i="2"/>
  <c r="BB704" i="2"/>
  <c r="BA644" i="2"/>
  <c r="AZ644" i="2"/>
  <c r="BB644" i="2"/>
  <c r="BB569" i="2"/>
  <c r="BA569" i="2"/>
  <c r="AZ569" i="2"/>
  <c r="BB513" i="2"/>
  <c r="AZ513" i="2"/>
  <c r="BA513" i="2"/>
  <c r="BA453" i="2"/>
  <c r="AZ453" i="2"/>
  <c r="BB453" i="2"/>
  <c r="AZ437" i="2"/>
  <c r="BB437" i="2"/>
  <c r="BA437" i="2"/>
  <c r="BN353" i="2"/>
  <c r="BO353" i="2"/>
  <c r="P353" i="2" s="1"/>
  <c r="AZ285" i="2"/>
  <c r="BA285" i="2"/>
  <c r="BB285" i="2"/>
  <c r="BB237" i="2"/>
  <c r="AZ237" i="2"/>
  <c r="BA237" i="2"/>
  <c r="AZ162" i="2"/>
  <c r="BB162" i="2"/>
  <c r="BA162" i="2"/>
  <c r="AZ146" i="2"/>
  <c r="BA146" i="2"/>
  <c r="BB146" i="2"/>
  <c r="BA68" i="2"/>
  <c r="AZ68" i="2"/>
  <c r="BB68" i="2"/>
  <c r="BG457" i="2"/>
  <c r="BF457" i="2"/>
  <c r="BF361" i="2"/>
  <c r="BG361" i="2"/>
  <c r="N361" i="2" s="1"/>
  <c r="BG297" i="2"/>
  <c r="N297" i="2" s="1"/>
  <c r="BF297" i="2"/>
  <c r="BG201" i="2"/>
  <c r="BF201" i="2"/>
  <c r="BG64" i="2"/>
  <c r="BF64" i="2"/>
  <c r="BG365" i="2"/>
  <c r="BF365" i="2"/>
  <c r="BO691" i="2"/>
  <c r="BN691" i="2"/>
  <c r="BO591" i="2"/>
  <c r="P591" i="2" s="1"/>
  <c r="BN591" i="2"/>
  <c r="BG389" i="2"/>
  <c r="N389" i="2" s="1"/>
  <c r="BF389" i="2"/>
  <c r="BO597" i="2"/>
  <c r="P597" i="2" s="1"/>
  <c r="BN597" i="2"/>
  <c r="BF392" i="2"/>
  <c r="BG392" i="2"/>
  <c r="N392" i="2" s="1"/>
  <c r="BG368" i="2"/>
  <c r="BF368" i="2"/>
  <c r="AR189" i="2"/>
  <c r="AQ189" i="2"/>
  <c r="AS189" i="2"/>
  <c r="BO544" i="2"/>
  <c r="BN544" i="2"/>
  <c r="BG657" i="2"/>
  <c r="N657" i="2" s="1"/>
  <c r="BF657" i="2"/>
  <c r="BG638" i="2"/>
  <c r="N638" i="2" s="1"/>
  <c r="BF638" i="2"/>
  <c r="BF351" i="2"/>
  <c r="BG351" i="2"/>
  <c r="N351" i="2" s="1"/>
  <c r="BF188" i="2"/>
  <c r="BG188" i="2"/>
  <c r="N188" i="2" s="1"/>
  <c r="BF407" i="2"/>
  <c r="BG407" i="2"/>
  <c r="N407" i="2" s="1"/>
  <c r="BN375" i="2"/>
  <c r="BO375" i="2"/>
  <c r="BO295" i="2"/>
  <c r="P295" i="2" s="1"/>
  <c r="BN295" i="2"/>
  <c r="BO215" i="2"/>
  <c r="P215" i="2" s="1"/>
  <c r="BN215" i="2"/>
  <c r="AH674" i="2"/>
  <c r="AI674" i="2"/>
  <c r="AJ674" i="2"/>
  <c r="BN100" i="2"/>
  <c r="BO100" i="2"/>
  <c r="P100" i="2" s="1"/>
  <c r="BN733" i="2"/>
  <c r="BO733" i="2"/>
  <c r="P733" i="2" s="1"/>
  <c r="BN701" i="2"/>
  <c r="BO701" i="2"/>
  <c r="P701" i="2" s="1"/>
  <c r="BN665" i="2"/>
  <c r="BO665" i="2"/>
  <c r="BF322" i="2"/>
  <c r="BG322" i="2"/>
  <c r="BF41" i="2"/>
  <c r="BG41" i="2"/>
  <c r="AH348" i="2"/>
  <c r="AI348" i="2"/>
  <c r="AJ348" i="2"/>
  <c r="BO296" i="2"/>
  <c r="P296" i="2" s="1"/>
  <c r="BN296" i="2"/>
  <c r="AS339" i="2"/>
  <c r="AQ339" i="2"/>
  <c r="AR339" i="2"/>
  <c r="BG427" i="2"/>
  <c r="N427" i="2" s="1"/>
  <c r="BF427" i="2"/>
  <c r="BO219" i="2"/>
  <c r="BN219" i="2"/>
  <c r="BB350" i="2"/>
  <c r="AZ350" i="2"/>
  <c r="BA350" i="2"/>
  <c r="BN737" i="2"/>
  <c r="BO737" i="2"/>
  <c r="P737" i="2" s="1"/>
  <c r="BN621" i="2"/>
  <c r="BO621" i="2"/>
  <c r="BG326" i="2"/>
  <c r="N326" i="2" s="1"/>
  <c r="BF326" i="2"/>
  <c r="BN198" i="2"/>
  <c r="BO198" i="2"/>
  <c r="BN147" i="2"/>
  <c r="BO147" i="2"/>
  <c r="P147" i="2" s="1"/>
  <c r="BG205" i="2"/>
  <c r="N205" i="2" s="1"/>
  <c r="BF205" i="2"/>
  <c r="BA27" i="2"/>
  <c r="AZ27" i="2"/>
  <c r="BB27" i="2"/>
  <c r="BF440" i="2"/>
  <c r="BG440" i="2"/>
  <c r="K440" i="2" s="1"/>
  <c r="BN181" i="2"/>
  <c r="BO181" i="2"/>
  <c r="P181" i="2" s="1"/>
  <c r="BF12" i="2"/>
  <c r="BG12" i="2"/>
  <c r="BN101" i="2"/>
  <c r="BO101" i="2"/>
  <c r="P101" i="2" s="1"/>
  <c r="AI66" i="2"/>
  <c r="AH66" i="2"/>
  <c r="AJ66" i="2"/>
  <c r="BN419" i="2"/>
  <c r="BO419" i="2"/>
  <c r="P419" i="2" s="1"/>
  <c r="BF371" i="2"/>
  <c r="BG371" i="2"/>
  <c r="BO42" i="2"/>
  <c r="BN42" i="2"/>
  <c r="AH653" i="2"/>
  <c r="AI653" i="2"/>
  <c r="AJ653" i="2"/>
  <c r="BG511" i="2"/>
  <c r="N511" i="2" s="1"/>
  <c r="BF511" i="2"/>
  <c r="BA238" i="2"/>
  <c r="AZ238" i="2"/>
  <c r="BB238" i="2"/>
  <c r="BF155" i="2"/>
  <c r="BG155" i="2"/>
  <c r="N155" i="2" s="1"/>
  <c r="BN745" i="2"/>
  <c r="BO745" i="2"/>
  <c r="P745" i="2" s="1"/>
  <c r="BO713" i="2"/>
  <c r="BN713" i="2"/>
  <c r="BG574" i="2"/>
  <c r="N574" i="2" s="1"/>
  <c r="BF574" i="2"/>
  <c r="BG502" i="2"/>
  <c r="BF502" i="2"/>
  <c r="BN466" i="2"/>
  <c r="BO466" i="2"/>
  <c r="P466" i="2" s="1"/>
  <c r="BF334" i="2"/>
  <c r="BG334" i="2"/>
  <c r="N334" i="2" s="1"/>
  <c r="BN270" i="2"/>
  <c r="BO270" i="2"/>
  <c r="BF222" i="2"/>
  <c r="BG222" i="2"/>
  <c r="N222" i="2" s="1"/>
  <c r="BG641" i="2"/>
  <c r="N641" i="2" s="1"/>
  <c r="BF641" i="2"/>
  <c r="BN110" i="2"/>
  <c r="BO110" i="2"/>
  <c r="P110" i="2" s="1"/>
  <c r="BG686" i="2"/>
  <c r="BF686" i="2"/>
  <c r="BN664" i="2"/>
  <c r="BO664" i="2"/>
  <c r="P664" i="2" s="1"/>
  <c r="BF433" i="2"/>
  <c r="BG433" i="2"/>
  <c r="BN684" i="2"/>
  <c r="BO684" i="2"/>
  <c r="P684" i="2" s="1"/>
  <c r="BA325" i="2"/>
  <c r="AZ325" i="2"/>
  <c r="BB325" i="2"/>
  <c r="BN261" i="2"/>
  <c r="BO261" i="2"/>
  <c r="P261" i="2" s="1"/>
  <c r="AZ142" i="2"/>
  <c r="BA142" i="2"/>
  <c r="BB142" i="2"/>
  <c r="BF233" i="2"/>
  <c r="BG233" i="2"/>
  <c r="N233" i="2" s="1"/>
  <c r="BG605" i="2"/>
  <c r="N605" i="2" s="1"/>
  <c r="BF605" i="2"/>
  <c r="BF488" i="2"/>
  <c r="BG488" i="2"/>
  <c r="AH267" i="2"/>
  <c r="AI267" i="2"/>
  <c r="AJ267" i="2"/>
  <c r="BO251" i="2"/>
  <c r="P251" i="2" s="1"/>
  <c r="BN251" i="2"/>
  <c r="AH714" i="2"/>
  <c r="AJ714" i="2"/>
  <c r="AI714" i="2"/>
  <c r="BN510" i="2"/>
  <c r="BO510" i="2"/>
  <c r="P510" i="2" s="1"/>
  <c r="BG426" i="2"/>
  <c r="N426" i="2" s="1"/>
  <c r="BF426" i="2"/>
  <c r="BN179" i="2"/>
  <c r="BO179" i="2"/>
  <c r="P179" i="2" s="1"/>
  <c r="BO240" i="2"/>
  <c r="P240" i="2" s="1"/>
  <c r="BN316" i="2"/>
  <c r="BO316" i="2"/>
  <c r="P316" i="2" s="1"/>
  <c r="BF196" i="2"/>
  <c r="BG196" i="2"/>
  <c r="N196" i="2" s="1"/>
  <c r="BN177" i="2"/>
  <c r="BO177" i="2"/>
  <c r="P177" i="2" s="1"/>
  <c r="BF27" i="2"/>
  <c r="BG27" i="2"/>
  <c r="N27" i="2" s="1"/>
  <c r="BO249" i="2"/>
  <c r="BN249" i="2"/>
  <c r="BA736" i="2"/>
  <c r="AZ736" i="2"/>
  <c r="BB736" i="2"/>
  <c r="BB573" i="2"/>
  <c r="BA573" i="2"/>
  <c r="AZ573" i="2"/>
  <c r="BB549" i="2"/>
  <c r="BA549" i="2"/>
  <c r="AZ549" i="2"/>
  <c r="BB449" i="2"/>
  <c r="BA449" i="2"/>
  <c r="AZ449" i="2"/>
  <c r="AR397" i="2"/>
  <c r="AQ397" i="2"/>
  <c r="AS397" i="2"/>
  <c r="BN293" i="2"/>
  <c r="BO293" i="2"/>
  <c r="P293" i="2" s="1"/>
  <c r="BN277" i="2"/>
  <c r="BO277" i="2"/>
  <c r="P277" i="2" s="1"/>
  <c r="BO229" i="2"/>
  <c r="P229" i="2" s="1"/>
  <c r="BN229" i="2"/>
  <c r="AH95" i="2"/>
  <c r="AJ95" i="2"/>
  <c r="AI95" i="2"/>
  <c r="BN20" i="2"/>
  <c r="BO20" i="2"/>
  <c r="P20" i="2" s="1"/>
  <c r="BF249" i="2"/>
  <c r="BG249" i="2"/>
  <c r="N249" i="2" s="1"/>
  <c r="BG83" i="2"/>
  <c r="BF83" i="2"/>
  <c r="AH266" i="2"/>
  <c r="AI266" i="2"/>
  <c r="AJ266" i="2"/>
  <c r="BA178" i="2"/>
  <c r="AZ178" i="2"/>
  <c r="BO444" i="2"/>
  <c r="P444" i="2" s="1"/>
  <c r="BN444" i="2"/>
  <c r="BF516" i="2"/>
  <c r="BG516" i="2"/>
  <c r="N516" i="2" s="1"/>
  <c r="BO397" i="2"/>
  <c r="P397" i="2" s="1"/>
  <c r="BN397" i="2"/>
  <c r="BG68" i="2"/>
  <c r="N68" i="2" s="1"/>
  <c r="BF68" i="2"/>
  <c r="BG637" i="2"/>
  <c r="N637" i="2" s="1"/>
  <c r="BF637" i="2"/>
  <c r="BF617" i="2"/>
  <c r="BG617" i="2"/>
  <c r="N617" i="2" s="1"/>
  <c r="BN715" i="2"/>
  <c r="BO715" i="2"/>
  <c r="BO740" i="2"/>
  <c r="P740" i="2" s="1"/>
  <c r="BN740" i="2"/>
  <c r="BN632" i="2"/>
  <c r="BO632" i="2"/>
  <c r="P632" i="2" s="1"/>
  <c r="BO493" i="2"/>
  <c r="P493" i="2" s="1"/>
  <c r="BN493" i="2"/>
  <c r="BN477" i="2"/>
  <c r="BO477" i="2"/>
  <c r="P477" i="2" s="1"/>
  <c r="BO457" i="2"/>
  <c r="P457" i="2" s="1"/>
  <c r="BN457" i="2"/>
  <c r="BN269" i="2"/>
  <c r="BO269" i="2"/>
  <c r="P269" i="2" s="1"/>
  <c r="BN245" i="2"/>
  <c r="BO245" i="2"/>
  <c r="P245" i="2" s="1"/>
  <c r="BN233" i="2"/>
  <c r="BO233" i="2"/>
  <c r="P233" i="2" s="1"/>
  <c r="AZ182" i="2"/>
  <c r="BA182" i="2"/>
  <c r="BB182" i="2"/>
  <c r="BF115" i="2"/>
  <c r="BG115" i="2"/>
  <c r="N115" i="2" s="1"/>
  <c r="BG449" i="2"/>
  <c r="N449" i="2" s="1"/>
  <c r="BF449" i="2"/>
  <c r="BG417" i="2"/>
  <c r="BF417" i="2"/>
  <c r="BG385" i="2"/>
  <c r="BF385" i="2"/>
  <c r="BG321" i="2"/>
  <c r="BF321" i="2"/>
  <c r="BF257" i="2"/>
  <c r="BG257" i="2"/>
  <c r="N257" i="2" s="1"/>
  <c r="BN190" i="2"/>
  <c r="BO190" i="2"/>
  <c r="P190" i="2" s="1"/>
  <c r="BO123" i="2"/>
  <c r="P123" i="2" s="1"/>
  <c r="BN123" i="2"/>
  <c r="BF475" i="2"/>
  <c r="BG475" i="2"/>
  <c r="BF79" i="2"/>
  <c r="BG79" i="2"/>
  <c r="BG547" i="2"/>
  <c r="N547" i="2" s="1"/>
  <c r="BF547" i="2"/>
  <c r="BG16" i="2"/>
  <c r="N16" i="2" s="1"/>
  <c r="BF16" i="2"/>
  <c r="BG416" i="2"/>
  <c r="N416" i="2" s="1"/>
  <c r="BF416" i="2"/>
  <c r="AI364" i="2"/>
  <c r="AH364" i="2"/>
  <c r="AJ364" i="2"/>
  <c r="AQ352" i="2"/>
  <c r="AR352" i="2"/>
  <c r="AS352" i="2"/>
  <c r="BF102" i="2"/>
  <c r="BG102" i="2"/>
  <c r="N102" i="2" s="1"/>
  <c r="BO739" i="2"/>
  <c r="BN739" i="2"/>
  <c r="BF643" i="2"/>
  <c r="BG643" i="2"/>
  <c r="N643" i="2" s="1"/>
  <c r="BG611" i="2"/>
  <c r="N611" i="2" s="1"/>
  <c r="BF611" i="2"/>
  <c r="BF544" i="2"/>
  <c r="BG544" i="2"/>
  <c r="BO416" i="2"/>
  <c r="P416" i="2" s="1"/>
  <c r="BN416" i="2"/>
  <c r="BO352" i="2"/>
  <c r="BN352" i="2"/>
  <c r="BF256" i="2"/>
  <c r="BG256" i="2"/>
  <c r="N256" i="2" s="1"/>
  <c r="BG157" i="2"/>
  <c r="BF157" i="2"/>
  <c r="BN122" i="2"/>
  <c r="BO122" i="2"/>
  <c r="BB643" i="2"/>
  <c r="AZ643" i="2"/>
  <c r="BA643" i="2"/>
  <c r="BF606" i="2"/>
  <c r="BG606" i="2"/>
  <c r="N606" i="2" s="1"/>
  <c r="BG451" i="2"/>
  <c r="N451" i="2" s="1"/>
  <c r="BF451" i="2"/>
  <c r="AJ359" i="2"/>
  <c r="AH359" i="2"/>
  <c r="AI359" i="2"/>
  <c r="AI271" i="2"/>
  <c r="AH271" i="2"/>
  <c r="AJ271" i="2"/>
  <c r="AI247" i="2"/>
  <c r="AH247" i="2"/>
  <c r="AJ247" i="2"/>
  <c r="BG176" i="2"/>
  <c r="BF176" i="2"/>
  <c r="BO567" i="2"/>
  <c r="BN567" i="2"/>
  <c r="BN551" i="2"/>
  <c r="BO551" i="2"/>
  <c r="P551" i="2" s="1"/>
  <c r="BO503" i="2"/>
  <c r="BN503" i="2"/>
  <c r="BO487" i="2"/>
  <c r="BN487" i="2"/>
  <c r="BN455" i="2"/>
  <c r="BO455" i="2"/>
  <c r="BF423" i="2"/>
  <c r="BG423" i="2"/>
  <c r="N423" i="2" s="1"/>
  <c r="BF391" i="2"/>
  <c r="BG391" i="2"/>
  <c r="BO343" i="2"/>
  <c r="BN343" i="2"/>
  <c r="BN247" i="2"/>
  <c r="BO247" i="2"/>
  <c r="BG129" i="2"/>
  <c r="BF129" i="2"/>
  <c r="BN81" i="2"/>
  <c r="BO81" i="2"/>
  <c r="P81" i="2" s="1"/>
  <c r="BO62" i="2"/>
  <c r="BN62" i="2"/>
  <c r="BG709" i="2"/>
  <c r="N709" i="2" s="1"/>
  <c r="BF709" i="2"/>
  <c r="BG674" i="2"/>
  <c r="N674" i="2" s="1"/>
  <c r="BF674" i="2"/>
  <c r="AI571" i="2"/>
  <c r="AJ571" i="2"/>
  <c r="AH571" i="2"/>
  <c r="BF677" i="2"/>
  <c r="BG677" i="2"/>
  <c r="N677" i="2" s="1"/>
  <c r="AJ29" i="2"/>
  <c r="AI29" i="2"/>
  <c r="AH29" i="2"/>
  <c r="BF733" i="2"/>
  <c r="BG733" i="2"/>
  <c r="BO633" i="2"/>
  <c r="P633" i="2" s="1"/>
  <c r="BN633" i="2"/>
  <c r="BO601" i="2"/>
  <c r="P601" i="2" s="1"/>
  <c r="BN601" i="2"/>
  <c r="BG546" i="2"/>
  <c r="N546" i="2" s="1"/>
  <c r="BF546" i="2"/>
  <c r="BN470" i="2"/>
  <c r="BO470" i="2"/>
  <c r="BG402" i="2"/>
  <c r="N402" i="2" s="1"/>
  <c r="BF402" i="2"/>
  <c r="BF338" i="2"/>
  <c r="BG338" i="2"/>
  <c r="BN306" i="2"/>
  <c r="BO306" i="2"/>
  <c r="P306" i="2" s="1"/>
  <c r="BG210" i="2"/>
  <c r="N210" i="2" s="1"/>
  <c r="BF210" i="2"/>
  <c r="BG194" i="2"/>
  <c r="BF194" i="2"/>
  <c r="BO143" i="2"/>
  <c r="P143" i="2" s="1"/>
  <c r="BN143" i="2"/>
  <c r="BO57" i="2"/>
  <c r="P57" i="2" s="1"/>
  <c r="BN57" i="2"/>
  <c r="BO561" i="2"/>
  <c r="P561" i="2" s="1"/>
  <c r="BN561" i="2"/>
  <c r="BO529" i="2"/>
  <c r="P529" i="2" s="1"/>
  <c r="BN529" i="2"/>
  <c r="BN473" i="2"/>
  <c r="BO473" i="2"/>
  <c r="P473" i="2" s="1"/>
  <c r="BO40" i="2"/>
  <c r="P40" i="2" s="1"/>
  <c r="BN40" i="2"/>
  <c r="BN615" i="2"/>
  <c r="BO615" i="2"/>
  <c r="P615" i="2" s="1"/>
  <c r="BO52" i="2"/>
  <c r="P52" i="2" s="1"/>
  <c r="BN52" i="2"/>
  <c r="AZ651" i="2"/>
  <c r="BA651" i="2"/>
  <c r="M651" i="2" s="1"/>
  <c r="BB651" i="2"/>
  <c r="BA619" i="2"/>
  <c r="M619" i="2" s="1"/>
  <c r="AZ619" i="2"/>
  <c r="BB619" i="2"/>
  <c r="AS540" i="2"/>
  <c r="AR540" i="2"/>
  <c r="AQ540" i="2"/>
  <c r="AI476" i="2"/>
  <c r="AH476" i="2"/>
  <c r="AJ476" i="2"/>
  <c r="BG428" i="2"/>
  <c r="N428" i="2" s="1"/>
  <c r="BF428" i="2"/>
  <c r="BG352" i="2"/>
  <c r="N352" i="2" s="1"/>
  <c r="BF352" i="2"/>
  <c r="BB157" i="2"/>
  <c r="BA157" i="2"/>
  <c r="AZ157" i="2"/>
  <c r="BF560" i="2"/>
  <c r="BG560" i="2"/>
  <c r="BG39" i="2"/>
  <c r="N39" i="2" s="1"/>
  <c r="BF39" i="2"/>
  <c r="BG279" i="2"/>
  <c r="N279" i="2" s="1"/>
  <c r="BF279" i="2"/>
  <c r="BG62" i="2"/>
  <c r="N62" i="2" s="1"/>
  <c r="BF62" i="2"/>
  <c r="BO575" i="2"/>
  <c r="BN575" i="2"/>
  <c r="BN527" i="2"/>
  <c r="BO527" i="2"/>
  <c r="BN479" i="2"/>
  <c r="BO479" i="2"/>
  <c r="P479" i="2" s="1"/>
  <c r="BN399" i="2"/>
  <c r="BO399" i="2"/>
  <c r="P399" i="2" s="1"/>
  <c r="BG367" i="2"/>
  <c r="BF367" i="2"/>
  <c r="BO70" i="2"/>
  <c r="BN70" i="2"/>
  <c r="BG575" i="2"/>
  <c r="N575" i="2" s="1"/>
  <c r="BF575" i="2"/>
  <c r="AJ669" i="2"/>
  <c r="AI669" i="2"/>
  <c r="AH669" i="2"/>
  <c r="BG25" i="2"/>
  <c r="N25" i="2" s="1"/>
  <c r="BF25" i="2"/>
  <c r="BO689" i="2"/>
  <c r="P689" i="2" s="1"/>
  <c r="BN689" i="2"/>
  <c r="BG554" i="2"/>
  <c r="BF554" i="2"/>
  <c r="BN522" i="2"/>
  <c r="BO522" i="2"/>
  <c r="BN498" i="2"/>
  <c r="BO498" i="2"/>
  <c r="P498" i="2" s="1"/>
  <c r="BN478" i="2"/>
  <c r="BO478" i="2"/>
  <c r="P478" i="2" s="1"/>
  <c r="BN446" i="2"/>
  <c r="BO446" i="2"/>
  <c r="P446" i="2" s="1"/>
  <c r="BG430" i="2"/>
  <c r="N430" i="2" s="1"/>
  <c r="BF430" i="2"/>
  <c r="BG394" i="2"/>
  <c r="N394" i="2" s="1"/>
  <c r="BF394" i="2"/>
  <c r="BG378" i="2"/>
  <c r="N378" i="2" s="1"/>
  <c r="BF378" i="2"/>
  <c r="BG314" i="2"/>
  <c r="BF314" i="2"/>
  <c r="BN282" i="2"/>
  <c r="BO282" i="2"/>
  <c r="P282" i="2" s="1"/>
  <c r="BN218" i="2"/>
  <c r="BO218" i="2"/>
  <c r="P218" i="2" s="1"/>
  <c r="BG132" i="2"/>
  <c r="N132" i="2" s="1"/>
  <c r="BF132" i="2"/>
  <c r="BO381" i="2"/>
  <c r="P381" i="2" s="1"/>
  <c r="BN381" i="2"/>
  <c r="BF300" i="2"/>
  <c r="BG300" i="2"/>
  <c r="BN704" i="2"/>
  <c r="BO704" i="2"/>
  <c r="P704" i="2" s="1"/>
  <c r="BN644" i="2"/>
  <c r="BO644" i="2"/>
  <c r="P644" i="2" s="1"/>
  <c r="BO569" i="2"/>
  <c r="P569" i="2" s="1"/>
  <c r="BN569" i="2"/>
  <c r="BO513" i="2"/>
  <c r="P513" i="2" s="1"/>
  <c r="BN513" i="2"/>
  <c r="BN453" i="2"/>
  <c r="BO453" i="2"/>
  <c r="P453" i="2" s="1"/>
  <c r="BN437" i="2"/>
  <c r="BO437" i="2"/>
  <c r="P437" i="2" s="1"/>
  <c r="BA345" i="2"/>
  <c r="AZ345" i="2"/>
  <c r="BB345" i="2"/>
  <c r="BN285" i="2"/>
  <c r="BO285" i="2"/>
  <c r="P285" i="2" s="1"/>
  <c r="BN237" i="2"/>
  <c r="BO237" i="2"/>
  <c r="P237" i="2" s="1"/>
  <c r="BN162" i="2"/>
  <c r="BO162" i="2"/>
  <c r="P162" i="2" s="1"/>
  <c r="BN146" i="2"/>
  <c r="BO146" i="2"/>
  <c r="P146" i="2" s="1"/>
  <c r="BN68" i="2"/>
  <c r="BO68" i="2"/>
  <c r="P68" i="2" s="1"/>
  <c r="BG553" i="2"/>
  <c r="N553" i="2" s="1"/>
  <c r="BF553" i="2"/>
  <c r="BF599" i="2"/>
  <c r="BG599" i="2"/>
  <c r="N599" i="2" s="1"/>
  <c r="BG348" i="2"/>
  <c r="N348" i="2" s="1"/>
  <c r="BF348" i="2"/>
  <c r="BF82" i="2"/>
  <c r="BG82" i="2"/>
  <c r="N82" i="2" s="1"/>
  <c r="BG619" i="2"/>
  <c r="BF619" i="2"/>
  <c r="BF552" i="2"/>
  <c r="BG552" i="2"/>
  <c r="N552" i="2" s="1"/>
  <c r="AH307" i="2"/>
  <c r="AI307" i="2"/>
  <c r="AJ307" i="2"/>
  <c r="BN117" i="2"/>
  <c r="BO117" i="2"/>
  <c r="BO539" i="2"/>
  <c r="P539" i="2" s="1"/>
  <c r="BN539" i="2"/>
  <c r="BF411" i="2"/>
  <c r="BG411" i="2"/>
  <c r="BN363" i="2"/>
  <c r="BO363" i="2"/>
  <c r="P363" i="2" s="1"/>
  <c r="BO331" i="2"/>
  <c r="P331" i="2" s="1"/>
  <c r="BN331" i="2"/>
  <c r="BO315" i="2"/>
  <c r="BN315" i="2"/>
  <c r="BN350" i="2"/>
  <c r="BO350" i="2"/>
  <c r="P350" i="2" s="1"/>
  <c r="BO705" i="2"/>
  <c r="P705" i="2" s="1"/>
  <c r="BN705" i="2"/>
  <c r="BN685" i="2"/>
  <c r="BO685" i="2"/>
  <c r="BN474" i="2"/>
  <c r="BO474" i="2"/>
  <c r="P474" i="2" s="1"/>
  <c r="BG294" i="2"/>
  <c r="N294" i="2" s="1"/>
  <c r="BF294" i="2"/>
  <c r="BG230" i="2"/>
  <c r="BF230" i="2"/>
  <c r="BF198" i="2"/>
  <c r="BG198" i="2"/>
  <c r="N198" i="2" s="1"/>
  <c r="BN112" i="2"/>
  <c r="BO112" i="2"/>
  <c r="P112" i="2" s="1"/>
  <c r="BF61" i="2"/>
  <c r="BG61" i="2"/>
  <c r="BF509" i="2"/>
  <c r="BG509" i="2"/>
  <c r="N509" i="2" s="1"/>
  <c r="BG429" i="2"/>
  <c r="N429" i="2" s="1"/>
  <c r="BF429" i="2"/>
  <c r="BF197" i="2"/>
  <c r="BG197" i="2"/>
  <c r="N197" i="2" s="1"/>
  <c r="BO524" i="2"/>
  <c r="P524" i="2" s="1"/>
  <c r="BN524" i="2"/>
  <c r="BG161" i="2"/>
  <c r="BF161" i="2"/>
  <c r="BN8" i="2"/>
  <c r="BO8" i="2"/>
  <c r="P8" i="2" s="1"/>
  <c r="BG559" i="2"/>
  <c r="BF559" i="2"/>
  <c r="BO736" i="2"/>
  <c r="P736" i="2" s="1"/>
  <c r="BN736" i="2"/>
  <c r="AZ700" i="2"/>
  <c r="BB700" i="2"/>
  <c r="BA700" i="2"/>
  <c r="AZ688" i="2"/>
  <c r="BA688" i="2"/>
  <c r="BB688" i="2"/>
  <c r="BA624" i="2"/>
  <c r="AZ624" i="2"/>
  <c r="BB624" i="2"/>
  <c r="BO573" i="2"/>
  <c r="P573" i="2" s="1"/>
  <c r="BN573" i="2"/>
  <c r="BO549" i="2"/>
  <c r="P549" i="2" s="1"/>
  <c r="BN549" i="2"/>
  <c r="BN449" i="2"/>
  <c r="BO449" i="2"/>
  <c r="P449" i="2" s="1"/>
  <c r="AS365" i="2"/>
  <c r="AR365" i="2"/>
  <c r="AQ365" i="2"/>
  <c r="AZ341" i="2"/>
  <c r="BA341" i="2"/>
  <c r="BB341" i="2"/>
  <c r="BA313" i="2"/>
  <c r="BB313" i="2"/>
  <c r="AZ313" i="2"/>
  <c r="BB273" i="2"/>
  <c r="AZ273" i="2"/>
  <c r="BA273" i="2"/>
  <c r="AZ154" i="2"/>
  <c r="BA154" i="2"/>
  <c r="BB154" i="2"/>
  <c r="AZ138" i="2"/>
  <c r="BA138" i="2"/>
  <c r="BB138" i="2"/>
  <c r="BG95" i="2"/>
  <c r="N95" i="2" s="1"/>
  <c r="BF95" i="2"/>
  <c r="BA24" i="2"/>
  <c r="AZ24" i="2"/>
  <c r="BB24" i="2"/>
  <c r="BG732" i="2"/>
  <c r="BF732" i="2"/>
  <c r="BF569" i="2"/>
  <c r="BG569" i="2"/>
  <c r="N569" i="2" s="1"/>
  <c r="BG473" i="2"/>
  <c r="N473" i="2" s="1"/>
  <c r="BF473" i="2"/>
  <c r="BF281" i="2"/>
  <c r="BG281" i="2"/>
  <c r="BO83" i="2"/>
  <c r="BN83" i="2"/>
  <c r="AZ676" i="2"/>
  <c r="BA676" i="2"/>
  <c r="BB676" i="2"/>
  <c r="BO592" i="2"/>
  <c r="BN592" i="2"/>
  <c r="BF436" i="2"/>
  <c r="BG436" i="2"/>
  <c r="N436" i="2" s="1"/>
  <c r="BF51" i="2"/>
  <c r="BG51" i="2"/>
  <c r="N51" i="2" s="1"/>
  <c r="BB671" i="2"/>
  <c r="AZ671" i="2"/>
  <c r="BA671" i="2"/>
  <c r="BB627" i="2"/>
  <c r="AZ627" i="2"/>
  <c r="BA627" i="2"/>
  <c r="AS599" i="2"/>
  <c r="AQ599" i="2"/>
  <c r="AR599" i="2"/>
  <c r="AI396" i="2"/>
  <c r="AH396" i="2"/>
  <c r="AJ396" i="2"/>
  <c r="BF380" i="2"/>
  <c r="BG380" i="2"/>
  <c r="N380" i="2" s="1"/>
  <c r="BF236" i="2"/>
  <c r="BG236" i="2"/>
  <c r="N236" i="2" s="1"/>
  <c r="BN27" i="2"/>
  <c r="BO27" i="2"/>
  <c r="P27" i="2" s="1"/>
  <c r="BG731" i="2"/>
  <c r="BF731" i="2"/>
  <c r="BG667" i="2"/>
  <c r="BF667" i="2"/>
  <c r="BF603" i="2"/>
  <c r="BG603" i="2"/>
  <c r="N603" i="2" s="1"/>
  <c r="BO568" i="2"/>
  <c r="P568" i="2" s="1"/>
  <c r="BN568" i="2"/>
  <c r="BF536" i="2"/>
  <c r="BG536" i="2"/>
  <c r="N536" i="2" s="1"/>
  <c r="BO536" i="2"/>
  <c r="P536" i="2" s="1"/>
  <c r="BN536" i="2"/>
  <c r="BO504" i="2"/>
  <c r="P504" i="2" s="1"/>
  <c r="BN504" i="2"/>
  <c r="BF472" i="2"/>
  <c r="BG472" i="2"/>
  <c r="N472" i="2" s="1"/>
  <c r="BO408" i="2"/>
  <c r="P408" i="2" s="1"/>
  <c r="BN408" i="2"/>
  <c r="BO376" i="2"/>
  <c r="P376" i="2" s="1"/>
  <c r="BN376" i="2"/>
  <c r="BO344" i="2"/>
  <c r="BN344" i="2"/>
  <c r="BG312" i="2"/>
  <c r="N312" i="2" s="1"/>
  <c r="BF312" i="2"/>
  <c r="BF280" i="2"/>
  <c r="BG280" i="2"/>
  <c r="BF114" i="2"/>
  <c r="BG114" i="2"/>
  <c r="AR739" i="2"/>
  <c r="AS739" i="2"/>
  <c r="AQ739" i="2"/>
  <c r="BB679" i="2"/>
  <c r="AZ679" i="2"/>
  <c r="BA679" i="2"/>
  <c r="BA655" i="2"/>
  <c r="BB655" i="2"/>
  <c r="AZ655" i="2"/>
  <c r="BF630" i="2"/>
  <c r="BG630" i="2"/>
  <c r="BG463" i="2"/>
  <c r="N463" i="2" s="1"/>
  <c r="BF463" i="2"/>
  <c r="AH343" i="2"/>
  <c r="AJ343" i="2"/>
  <c r="AI343" i="2"/>
  <c r="AH168" i="2"/>
  <c r="AI168" i="2"/>
  <c r="AJ168" i="2"/>
  <c r="AJ156" i="2"/>
  <c r="AI156" i="2"/>
  <c r="AH156" i="2"/>
  <c r="AZ93" i="2"/>
  <c r="BA93" i="2"/>
  <c r="BB93" i="2"/>
  <c r="BF66" i="2"/>
  <c r="BG66" i="2"/>
  <c r="N66" i="2" s="1"/>
  <c r="BG42" i="2"/>
  <c r="N42" i="2" s="1"/>
  <c r="BF42" i="2"/>
  <c r="BF22" i="2"/>
  <c r="BG22" i="2"/>
  <c r="N22" i="2" s="1"/>
  <c r="BO726" i="2"/>
  <c r="P726" i="2" s="1"/>
  <c r="BN726" i="2"/>
  <c r="BG598" i="2"/>
  <c r="BF598" i="2"/>
  <c r="BG582" i="2"/>
  <c r="N582" i="2" s="1"/>
  <c r="BF582" i="2"/>
  <c r="BO515" i="2"/>
  <c r="P515" i="2" s="1"/>
  <c r="BN515" i="2"/>
  <c r="BN483" i="2"/>
  <c r="BO483" i="2"/>
  <c r="BN403" i="2"/>
  <c r="BO403" i="2"/>
  <c r="P403" i="2" s="1"/>
  <c r="BO323" i="2"/>
  <c r="BN323" i="2"/>
  <c r="BN275" i="2"/>
  <c r="BO275" i="2"/>
  <c r="BN211" i="2"/>
  <c r="BO211" i="2"/>
  <c r="BO144" i="2"/>
  <c r="P144" i="2" s="1"/>
  <c r="BN144" i="2"/>
  <c r="BG653" i="2"/>
  <c r="N653" i="2" s="1"/>
  <c r="BF653" i="2"/>
  <c r="BG483" i="2"/>
  <c r="N483" i="2" s="1"/>
  <c r="BF483" i="2"/>
  <c r="AI331" i="2"/>
  <c r="AH331" i="2"/>
  <c r="AJ331" i="2"/>
  <c r="BF661" i="2"/>
  <c r="BG661" i="2"/>
  <c r="N661" i="2" s="1"/>
  <c r="BN398" i="2"/>
  <c r="BO398" i="2"/>
  <c r="P398" i="2" s="1"/>
  <c r="BN354" i="2"/>
  <c r="BO354" i="2"/>
  <c r="P354" i="2" s="1"/>
  <c r="BO238" i="2"/>
  <c r="P238" i="2" s="1"/>
  <c r="BN238" i="2"/>
  <c r="BG171" i="2"/>
  <c r="N171" i="2" s="1"/>
  <c r="BF171" i="2"/>
  <c r="BB96" i="2"/>
  <c r="BA96" i="2"/>
  <c r="AZ96" i="2"/>
  <c r="AZ84" i="2"/>
  <c r="BA84" i="2"/>
  <c r="BB84" i="2"/>
  <c r="BN677" i="2"/>
  <c r="BO677" i="2"/>
  <c r="P677" i="2" s="1"/>
  <c r="BO661" i="2"/>
  <c r="P661" i="2" s="1"/>
  <c r="BN661" i="2"/>
  <c r="BO629" i="2"/>
  <c r="P629" i="2" s="1"/>
  <c r="BN629" i="2"/>
  <c r="BG597" i="2"/>
  <c r="BF597" i="2"/>
  <c r="BN574" i="2"/>
  <c r="BO574" i="2"/>
  <c r="P574" i="2" s="1"/>
  <c r="BG526" i="2"/>
  <c r="N526" i="2" s="1"/>
  <c r="BF526" i="2"/>
  <c r="BN450" i="2"/>
  <c r="BO450" i="2"/>
  <c r="P450" i="2" s="1"/>
  <c r="BN286" i="2"/>
  <c r="BO286" i="2"/>
  <c r="P286" i="2" s="1"/>
  <c r="BN254" i="2"/>
  <c r="BO254" i="2"/>
  <c r="BN206" i="2"/>
  <c r="BO206" i="2"/>
  <c r="P206" i="2" s="1"/>
  <c r="BN187" i="2"/>
  <c r="BO187" i="2"/>
  <c r="BO120" i="2"/>
  <c r="BN120" i="2"/>
  <c r="BF104" i="2"/>
  <c r="BG104" i="2"/>
  <c r="N104" i="2" s="1"/>
  <c r="BG53" i="2"/>
  <c r="N53" i="2" s="1"/>
  <c r="BF53" i="2"/>
  <c r="BF37" i="2"/>
  <c r="BG37" i="2"/>
  <c r="BG609" i="2"/>
  <c r="N609" i="2" s="1"/>
  <c r="BF609" i="2"/>
  <c r="AJ527" i="2"/>
  <c r="AH527" i="2"/>
  <c r="AI527" i="2"/>
  <c r="BG495" i="2"/>
  <c r="BF495" i="2"/>
  <c r="BF492" i="2"/>
  <c r="BG492" i="2"/>
  <c r="N492" i="2" s="1"/>
  <c r="BF284" i="2"/>
  <c r="BG284" i="2"/>
  <c r="N284" i="2" s="1"/>
  <c r="BA656" i="2"/>
  <c r="AZ656" i="2"/>
  <c r="BB656" i="2"/>
  <c r="BA612" i="2"/>
  <c r="AZ612" i="2"/>
  <c r="BB612" i="2"/>
  <c r="AQ413" i="2"/>
  <c r="AS413" i="2"/>
  <c r="AR413" i="2"/>
  <c r="BN289" i="2"/>
  <c r="BO289" i="2"/>
  <c r="P289" i="2" s="1"/>
  <c r="AZ170" i="2"/>
  <c r="BB170" i="2"/>
  <c r="BA170" i="2"/>
  <c r="AH91" i="2"/>
  <c r="AJ91" i="2"/>
  <c r="AI91" i="2"/>
  <c r="BN60" i="2"/>
  <c r="BO60" i="2"/>
  <c r="P60" i="2" s="1"/>
  <c r="BN596" i="2"/>
  <c r="BO596" i="2"/>
  <c r="P596" i="2" s="1"/>
  <c r="BN369" i="2"/>
  <c r="BO369" i="2"/>
  <c r="BG305" i="2"/>
  <c r="BF305" i="2"/>
  <c r="BG273" i="2"/>
  <c r="BF273" i="2"/>
  <c r="BG142" i="2"/>
  <c r="BF142" i="2"/>
  <c r="BG583" i="2"/>
  <c r="N583" i="2" s="1"/>
  <c r="BF583" i="2"/>
  <c r="AI408" i="2"/>
  <c r="AH408" i="2"/>
  <c r="AJ408" i="2"/>
  <c r="BN165" i="2"/>
  <c r="BO165" i="2"/>
  <c r="P165" i="2" s="1"/>
  <c r="AJ94" i="2"/>
  <c r="AI94" i="2"/>
  <c r="AH94" i="2"/>
  <c r="BG723" i="2"/>
  <c r="N723" i="2" s="1"/>
  <c r="BF723" i="2"/>
  <c r="BF528" i="2"/>
  <c r="BG528" i="2"/>
  <c r="N528" i="2" s="1"/>
  <c r="BO528" i="2"/>
  <c r="P528" i="2" s="1"/>
  <c r="BN528" i="2"/>
  <c r="BO141" i="2"/>
  <c r="P141" i="2" s="1"/>
  <c r="BN141" i="2"/>
  <c r="BG71" i="2"/>
  <c r="BF71" i="2"/>
  <c r="BF468" i="2"/>
  <c r="BG468" i="2"/>
  <c r="N468" i="2" s="1"/>
  <c r="BA297" i="2"/>
  <c r="AZ297" i="2"/>
  <c r="BB297" i="2"/>
  <c r="AI259" i="2"/>
  <c r="AJ259" i="2"/>
  <c r="AH259" i="2"/>
  <c r="AH235" i="2"/>
  <c r="AI235" i="2"/>
  <c r="AJ235" i="2"/>
  <c r="AJ215" i="2"/>
  <c r="AH215" i="2"/>
  <c r="AI215" i="2"/>
  <c r="AH144" i="2"/>
  <c r="AI144" i="2"/>
  <c r="AJ144" i="2"/>
  <c r="AZ105" i="2"/>
  <c r="BA105" i="2"/>
  <c r="BB105" i="2"/>
  <c r="AI70" i="2"/>
  <c r="AJ70" i="2"/>
  <c r="AH70" i="2"/>
  <c r="BO738" i="2"/>
  <c r="P738" i="2" s="1"/>
  <c r="BN738" i="2"/>
  <c r="BO706" i="2"/>
  <c r="BN706" i="2"/>
  <c r="BN594" i="2"/>
  <c r="BO594" i="2"/>
  <c r="P594" i="2" s="1"/>
  <c r="BN559" i="2"/>
  <c r="BO559" i="2"/>
  <c r="P559" i="2" s="1"/>
  <c r="BN495" i="2"/>
  <c r="BO495" i="2"/>
  <c r="P495" i="2" s="1"/>
  <c r="BN463" i="2"/>
  <c r="BO463" i="2"/>
  <c r="BG383" i="2"/>
  <c r="BF383" i="2"/>
  <c r="BO287" i="2"/>
  <c r="BN287" i="2"/>
  <c r="BN271" i="2"/>
  <c r="BO271" i="2"/>
  <c r="P271" i="2" s="1"/>
  <c r="BO140" i="2"/>
  <c r="BN140" i="2"/>
  <c r="BG84" i="2"/>
  <c r="BF84" i="2"/>
  <c r="BN49" i="2"/>
  <c r="BO49" i="2"/>
  <c r="AI734" i="2"/>
  <c r="AJ734" i="2"/>
  <c r="AH734" i="2"/>
  <c r="AZ696" i="2"/>
  <c r="BB696" i="2"/>
  <c r="BA696" i="2"/>
  <c r="BO600" i="2"/>
  <c r="P600" i="2" s="1"/>
  <c r="BN600" i="2"/>
  <c r="BO325" i="2"/>
  <c r="P325" i="2" s="1"/>
  <c r="BN325" i="2"/>
  <c r="BB281" i="2"/>
  <c r="AZ281" i="2"/>
  <c r="BA281" i="2"/>
  <c r="BN142" i="2"/>
  <c r="BO142" i="2"/>
  <c r="P142" i="2" s="1"/>
  <c r="BG99" i="2"/>
  <c r="N99" i="2" s="1"/>
  <c r="BF99" i="2"/>
  <c r="BG166" i="2"/>
  <c r="N166" i="2" s="1"/>
  <c r="BF166" i="2"/>
  <c r="BO548" i="2"/>
  <c r="P548" i="2" s="1"/>
  <c r="BN548" i="2"/>
  <c r="AI412" i="2"/>
  <c r="AH412" i="2"/>
  <c r="AJ412" i="2"/>
  <c r="BF86" i="2"/>
  <c r="BG86" i="2"/>
  <c r="N86" i="2" s="1"/>
  <c r="BO328" i="2"/>
  <c r="P328" i="2" s="1"/>
  <c r="BN328" i="2"/>
  <c r="BF264" i="2"/>
  <c r="BG264" i="2"/>
  <c r="N264" i="2" s="1"/>
  <c r="BG267" i="2"/>
  <c r="N267" i="2" s="1"/>
  <c r="BF267" i="2"/>
  <c r="AH160" i="2"/>
  <c r="AI160" i="2"/>
  <c r="AJ160" i="2"/>
  <c r="AZ97" i="2"/>
  <c r="BB97" i="2"/>
  <c r="BA97" i="2"/>
  <c r="BG34" i="2"/>
  <c r="N34" i="2" s="1"/>
  <c r="BF34" i="2"/>
  <c r="BN590" i="2"/>
  <c r="BO590" i="2"/>
  <c r="P590" i="2" s="1"/>
  <c r="BO555" i="2"/>
  <c r="P555" i="2" s="1"/>
  <c r="BN555" i="2"/>
  <c r="BN395" i="2"/>
  <c r="BO395" i="2"/>
  <c r="P395" i="2" s="1"/>
  <c r="BO299" i="2"/>
  <c r="P299" i="2" s="1"/>
  <c r="BN299" i="2"/>
  <c r="BO235" i="2"/>
  <c r="P235" i="2" s="1"/>
  <c r="BN235" i="2"/>
  <c r="BO203" i="2"/>
  <c r="P203" i="2" s="1"/>
  <c r="BN203" i="2"/>
  <c r="BO168" i="2"/>
  <c r="P168" i="2" s="1"/>
  <c r="BN168" i="2"/>
  <c r="BG117" i="2"/>
  <c r="BF117" i="2"/>
  <c r="BG714" i="2"/>
  <c r="N714" i="2" s="1"/>
  <c r="BF714" i="2"/>
  <c r="BO585" i="2"/>
  <c r="P585" i="2" s="1"/>
  <c r="BN585" i="2"/>
  <c r="BN669" i="2"/>
  <c r="BO669" i="2"/>
  <c r="BO605" i="2"/>
  <c r="P605" i="2" s="1"/>
  <c r="BN605" i="2"/>
  <c r="BN550" i="2"/>
  <c r="BO550" i="2"/>
  <c r="BN262" i="2"/>
  <c r="BO262" i="2"/>
  <c r="P262" i="2" s="1"/>
  <c r="BN10" i="2"/>
  <c r="BO10" i="2"/>
  <c r="AH670" i="2"/>
  <c r="AJ670" i="2"/>
  <c r="AI670" i="2"/>
  <c r="BN683" i="2"/>
  <c r="BO683" i="2"/>
  <c r="BG549" i="2"/>
  <c r="N549" i="2" s="1"/>
  <c r="BF549" i="2"/>
  <c r="BG341" i="2"/>
  <c r="BF341" i="2"/>
  <c r="BG269" i="2"/>
  <c r="N269" i="2" s="1"/>
  <c r="BF269" i="2"/>
  <c r="BG702" i="2"/>
  <c r="BF702" i="2"/>
  <c r="BG719" i="2"/>
  <c r="BF719" i="2"/>
  <c r="BO396" i="2"/>
  <c r="P396" i="2" s="1"/>
  <c r="BN396" i="2"/>
  <c r="BF276" i="2"/>
  <c r="BG276" i="2"/>
  <c r="N276" i="2" s="1"/>
  <c r="BO537" i="2"/>
  <c r="P537" i="2" s="1"/>
  <c r="BN537" i="2"/>
  <c r="BA660" i="2"/>
  <c r="AZ660" i="2"/>
  <c r="BB660" i="2"/>
  <c r="BB501" i="2"/>
  <c r="BA501" i="2"/>
  <c r="AZ501" i="2"/>
  <c r="BB469" i="2"/>
  <c r="BA469" i="2"/>
  <c r="AZ469" i="2"/>
  <c r="AZ253" i="2"/>
  <c r="BA253" i="2"/>
  <c r="BB253" i="2"/>
  <c r="BO182" i="2"/>
  <c r="P182" i="2" s="1"/>
  <c r="BN182" i="2"/>
  <c r="AI87" i="2"/>
  <c r="AH87" i="2"/>
  <c r="AJ87" i="2"/>
  <c r="BF577" i="2"/>
  <c r="BG577" i="2"/>
  <c r="N577" i="2" s="1"/>
  <c r="BF513" i="2"/>
  <c r="BG513" i="2"/>
  <c r="N513" i="2" s="1"/>
  <c r="BO385" i="2"/>
  <c r="P385" i="2" s="1"/>
  <c r="BN385" i="2"/>
  <c r="BF225" i="2"/>
  <c r="BG225" i="2"/>
  <c r="N225" i="2" s="1"/>
  <c r="BG158" i="2"/>
  <c r="BF158" i="2"/>
  <c r="BF738" i="2"/>
  <c r="BG738" i="2"/>
  <c r="N738" i="2" s="1"/>
  <c r="BN389" i="2"/>
  <c r="BO389" i="2"/>
  <c r="BG293" i="2"/>
  <c r="N293" i="2" s="1"/>
  <c r="BF293" i="2"/>
  <c r="BG60" i="2"/>
  <c r="N60" i="2" s="1"/>
  <c r="BF60" i="2"/>
  <c r="BO521" i="2"/>
  <c r="BN521" i="2"/>
  <c r="BO516" i="2"/>
  <c r="P516" i="2" s="1"/>
  <c r="BN516" i="2"/>
  <c r="BF268" i="2"/>
  <c r="BG268" i="2"/>
  <c r="BF602" i="2"/>
  <c r="BG602" i="2"/>
  <c r="N602" i="2" s="1"/>
  <c r="BO699" i="2"/>
  <c r="P699" i="2" s="1"/>
  <c r="BN699" i="2"/>
  <c r="BN667" i="2"/>
  <c r="BO667" i="2"/>
  <c r="AR376" i="2"/>
  <c r="AQ376" i="2"/>
  <c r="AS376" i="2"/>
  <c r="BG364" i="2"/>
  <c r="N364" i="2" s="1"/>
  <c r="BF364" i="2"/>
  <c r="BB149" i="2"/>
  <c r="BA149" i="2"/>
  <c r="AZ149" i="2"/>
  <c r="BF98" i="2"/>
  <c r="BG98" i="2"/>
  <c r="BA23" i="2"/>
  <c r="AZ23" i="2"/>
  <c r="BB23" i="2"/>
  <c r="BF448" i="2"/>
  <c r="BG448" i="2"/>
  <c r="N448" i="2" s="1"/>
  <c r="BO384" i="2"/>
  <c r="BN384" i="2"/>
  <c r="BN320" i="2"/>
  <c r="BO320" i="2"/>
  <c r="P320" i="2" s="1"/>
  <c r="BF288" i="2"/>
  <c r="BG288" i="2"/>
  <c r="N288" i="2" s="1"/>
  <c r="BG189" i="2"/>
  <c r="BF189" i="2"/>
  <c r="BN55" i="2"/>
  <c r="BO55" i="2"/>
  <c r="BN643" i="2"/>
  <c r="BO643" i="2"/>
  <c r="P643" i="2" s="1"/>
  <c r="BG519" i="2"/>
  <c r="N519" i="2" s="1"/>
  <c r="BF519" i="2"/>
  <c r="AH435" i="2"/>
  <c r="AI435" i="2"/>
  <c r="AJ435" i="2"/>
  <c r="BF359" i="2"/>
  <c r="BG359" i="2"/>
  <c r="N359" i="2" s="1"/>
  <c r="BG271" i="2"/>
  <c r="N271" i="2" s="1"/>
  <c r="BF271" i="2"/>
  <c r="BG247" i="2"/>
  <c r="N247" i="2" s="1"/>
  <c r="BF247" i="2"/>
  <c r="AS231" i="2"/>
  <c r="AQ231" i="2"/>
  <c r="AR231" i="2"/>
  <c r="BF199" i="2"/>
  <c r="BG199" i="2"/>
  <c r="N199" i="2" s="1"/>
  <c r="AH164" i="2"/>
  <c r="AI164" i="2"/>
  <c r="AJ164" i="2"/>
  <c r="AH152" i="2"/>
  <c r="AJ152" i="2"/>
  <c r="AI152" i="2"/>
  <c r="BA85" i="2"/>
  <c r="AZ85" i="2"/>
  <c r="BB85" i="2"/>
  <c r="BO698" i="2"/>
  <c r="P698" i="2" s="1"/>
  <c r="BN698" i="2"/>
  <c r="BO666" i="2"/>
  <c r="BN666" i="2"/>
  <c r="BN586" i="2"/>
  <c r="BO586" i="2"/>
  <c r="BN471" i="2"/>
  <c r="BO471" i="2"/>
  <c r="P471" i="2" s="1"/>
  <c r="BO439" i="2"/>
  <c r="P439" i="2" s="1"/>
  <c r="BN439" i="2"/>
  <c r="BF375" i="2"/>
  <c r="BG375" i="2"/>
  <c r="BN279" i="2"/>
  <c r="BO279" i="2"/>
  <c r="P279" i="2" s="1"/>
  <c r="BO231" i="2"/>
  <c r="BN231" i="2"/>
  <c r="BG571" i="2"/>
  <c r="N571" i="2" s="1"/>
  <c r="BF571" i="2"/>
  <c r="BG499" i="2"/>
  <c r="N499" i="2" s="1"/>
  <c r="BF499" i="2"/>
  <c r="BG665" i="2"/>
  <c r="BF665" i="2"/>
  <c r="BN426" i="2"/>
  <c r="BO426" i="2"/>
  <c r="P426" i="2" s="1"/>
  <c r="BF29" i="2"/>
  <c r="BG29" i="2"/>
  <c r="N29" i="2" s="1"/>
  <c r="BN649" i="2"/>
  <c r="BO649" i="2"/>
  <c r="BO617" i="2"/>
  <c r="P617" i="2" s="1"/>
  <c r="BN617" i="2"/>
  <c r="BG562" i="2"/>
  <c r="BF562" i="2"/>
  <c r="BN546" i="2"/>
  <c r="BO546" i="2"/>
  <c r="P546" i="2" s="1"/>
  <c r="BN530" i="2"/>
  <c r="BO530" i="2"/>
  <c r="P530" i="2" s="1"/>
  <c r="BN438" i="2"/>
  <c r="BO438" i="2"/>
  <c r="BG422" i="2"/>
  <c r="N422" i="2" s="1"/>
  <c r="BF422" i="2"/>
  <c r="BG386" i="2"/>
  <c r="N386" i="2" s="1"/>
  <c r="BF386" i="2"/>
  <c r="BF354" i="2"/>
  <c r="BG354" i="2"/>
  <c r="BG290" i="2"/>
  <c r="N290" i="2" s="1"/>
  <c r="BF290" i="2"/>
  <c r="BN258" i="2"/>
  <c r="BO258" i="2"/>
  <c r="BN210" i="2"/>
  <c r="BO210" i="2"/>
  <c r="BN108" i="2"/>
  <c r="BO108" i="2"/>
  <c r="P108" i="2" s="1"/>
  <c r="AH706" i="2"/>
  <c r="AI706" i="2"/>
  <c r="AJ706" i="2"/>
  <c r="BG28" i="2"/>
  <c r="BF28" i="2"/>
  <c r="BO508" i="2"/>
  <c r="P508" i="2" s="1"/>
  <c r="BN508" i="2"/>
  <c r="BG177" i="2"/>
  <c r="N177" i="2" s="1"/>
  <c r="BF177" i="2"/>
  <c r="BF532" i="2"/>
  <c r="BG532" i="2"/>
  <c r="N532" i="2" s="1"/>
  <c r="AZ692" i="2"/>
  <c r="BA692" i="2"/>
  <c r="BB692" i="2"/>
  <c r="BB545" i="2"/>
  <c r="BA545" i="2"/>
  <c r="AZ545" i="2"/>
  <c r="BB505" i="2"/>
  <c r="BA505" i="2"/>
  <c r="AZ505" i="2"/>
  <c r="BG107" i="2"/>
  <c r="N107" i="2" s="1"/>
  <c r="BF107" i="2"/>
  <c r="AZ28" i="2"/>
  <c r="BA28" i="2"/>
  <c r="BB28" i="2"/>
  <c r="BG724" i="2"/>
  <c r="N724" i="2" s="1"/>
  <c r="BF724" i="2"/>
  <c r="BN373" i="2"/>
  <c r="BO373" i="2"/>
  <c r="P373" i="2" s="1"/>
  <c r="BN651" i="2"/>
  <c r="BO651" i="2"/>
  <c r="P651" i="2" s="1"/>
  <c r="BN619" i="2"/>
  <c r="BO619" i="2"/>
  <c r="P619" i="2" s="1"/>
  <c r="BG400" i="2"/>
  <c r="BF400" i="2"/>
  <c r="BN157" i="2"/>
  <c r="BO157" i="2"/>
  <c r="P157" i="2" s="1"/>
  <c r="BF691" i="2"/>
  <c r="BG691" i="2"/>
  <c r="N691" i="2" s="1"/>
  <c r="BF627" i="2"/>
  <c r="BG627" i="2"/>
  <c r="BO368" i="2"/>
  <c r="P368" i="2" s="1"/>
  <c r="BN368" i="2"/>
  <c r="BN39" i="2"/>
  <c r="BO39" i="2"/>
  <c r="P39" i="2" s="1"/>
  <c r="AR307" i="2"/>
  <c r="AS307" i="2"/>
  <c r="AQ307" i="2"/>
  <c r="AJ223" i="2"/>
  <c r="AH223" i="2"/>
  <c r="AI223" i="2"/>
  <c r="BA54" i="2"/>
  <c r="AZ54" i="2"/>
  <c r="BB54" i="2"/>
  <c r="BO722" i="2"/>
  <c r="BN722" i="2"/>
  <c r="BO690" i="2"/>
  <c r="P690" i="2" s="1"/>
  <c r="BN690" i="2"/>
  <c r="BN335" i="2"/>
  <c r="BO335" i="2"/>
  <c r="BF669" i="2"/>
  <c r="BG669" i="2"/>
  <c r="N669" i="2" s="1"/>
  <c r="AJ147" i="2"/>
  <c r="AI147" i="2"/>
  <c r="AH147" i="2"/>
  <c r="AH33" i="2"/>
  <c r="AI33" i="2"/>
  <c r="AJ33" i="2"/>
  <c r="AI21" i="2"/>
  <c r="AJ21" i="2"/>
  <c r="AH21" i="2"/>
  <c r="BO657" i="2"/>
  <c r="P657" i="2" s="1"/>
  <c r="BN657" i="2"/>
  <c r="BO625" i="2"/>
  <c r="P625" i="2" s="1"/>
  <c r="BN625" i="2"/>
  <c r="BO609" i="2"/>
  <c r="P609" i="2" s="1"/>
  <c r="BN609" i="2"/>
  <c r="BG538" i="2"/>
  <c r="N538" i="2" s="1"/>
  <c r="BF538" i="2"/>
  <c r="BN538" i="2"/>
  <c r="BO538" i="2"/>
  <c r="P538" i="2" s="1"/>
  <c r="BN346" i="2"/>
  <c r="BO346" i="2"/>
  <c r="P346" i="2" s="1"/>
  <c r="BG330" i="2"/>
  <c r="N330" i="2" s="1"/>
  <c r="BF330" i="2"/>
  <c r="BO314" i="2"/>
  <c r="BN314" i="2"/>
  <c r="BN298" i="2"/>
  <c r="BO298" i="2"/>
  <c r="BG218" i="2"/>
  <c r="BF218" i="2"/>
  <c r="BN167" i="2"/>
  <c r="BO167" i="2"/>
  <c r="BG14" i="2"/>
  <c r="BF14" i="2"/>
  <c r="BF213" i="2"/>
  <c r="BG213" i="2"/>
  <c r="N213" i="2" s="1"/>
  <c r="BO652" i="2"/>
  <c r="P652" i="2" s="1"/>
  <c r="BN652" i="2"/>
  <c r="BN94" i="2"/>
  <c r="BO94" i="2"/>
  <c r="P94" i="2" s="1"/>
  <c r="BA628" i="2"/>
  <c r="AZ628" i="2"/>
  <c r="BB628" i="2"/>
  <c r="BB553" i="2"/>
  <c r="BA553" i="2"/>
  <c r="AZ553" i="2"/>
  <c r="BB509" i="2"/>
  <c r="BA509" i="2"/>
  <c r="AZ509" i="2"/>
  <c r="BA445" i="2"/>
  <c r="AZ445" i="2"/>
  <c r="BB445" i="2"/>
  <c r="BB433" i="2"/>
  <c r="AZ433" i="2"/>
  <c r="BA433" i="2"/>
  <c r="BN345" i="2"/>
  <c r="BO345" i="2"/>
  <c r="P345" i="2" s="1"/>
  <c r="BA321" i="2"/>
  <c r="BB321" i="2"/>
  <c r="AZ321" i="2"/>
  <c r="BA305" i="2"/>
  <c r="AZ305" i="2"/>
  <c r="BB305" i="2"/>
  <c r="BA265" i="2"/>
  <c r="AZ265" i="2"/>
  <c r="BB265" i="2"/>
  <c r="BB241" i="2"/>
  <c r="AZ241" i="2"/>
  <c r="BA241" i="2"/>
  <c r="AI131" i="2"/>
  <c r="AJ131" i="2"/>
  <c r="AH131" i="2"/>
  <c r="BG521" i="2"/>
  <c r="N521" i="2" s="1"/>
  <c r="BF521" i="2"/>
  <c r="BO425" i="2"/>
  <c r="P425" i="2" s="1"/>
  <c r="BN425" i="2"/>
  <c r="BG425" i="2"/>
  <c r="BF425" i="2"/>
  <c r="BN361" i="2"/>
  <c r="BO361" i="2"/>
  <c r="BF265" i="2"/>
  <c r="BG265" i="2"/>
  <c r="BO131" i="2"/>
  <c r="P131" i="2" s="1"/>
  <c r="BN131" i="2"/>
  <c r="BB465" i="2"/>
  <c r="AZ465" i="2"/>
  <c r="BA465" i="2"/>
  <c r="AR723" i="2"/>
  <c r="AQ723" i="2"/>
  <c r="AS723" i="2"/>
  <c r="AH356" i="2"/>
  <c r="AI356" i="2"/>
  <c r="AJ356" i="2"/>
  <c r="AQ67" i="2"/>
  <c r="AR67" i="2"/>
  <c r="AS67" i="2"/>
  <c r="BG715" i="2"/>
  <c r="BF715" i="2"/>
  <c r="BG651" i="2"/>
  <c r="BF651" i="2"/>
  <c r="BO552" i="2"/>
  <c r="P552" i="2" s="1"/>
  <c r="BN552" i="2"/>
  <c r="BF520" i="2"/>
  <c r="BG520" i="2"/>
  <c r="BO424" i="2"/>
  <c r="P424" i="2" s="1"/>
  <c r="BN424" i="2"/>
  <c r="BG232" i="2"/>
  <c r="N232" i="2" s="1"/>
  <c r="BF232" i="2"/>
  <c r="BG130" i="2"/>
  <c r="BF130" i="2"/>
  <c r="BF283" i="2"/>
  <c r="BG283" i="2"/>
  <c r="N283" i="2" s="1"/>
  <c r="AJ479" i="2"/>
  <c r="AI479" i="2"/>
  <c r="AH479" i="2"/>
  <c r="BF307" i="2"/>
  <c r="BG307" i="2"/>
  <c r="N307" i="2" s="1"/>
  <c r="AH243" i="2"/>
  <c r="AI243" i="2"/>
  <c r="AJ243" i="2"/>
  <c r="AJ211" i="2"/>
  <c r="AH211" i="2"/>
  <c r="AI211" i="2"/>
  <c r="BN427" i="2"/>
  <c r="BO427" i="2"/>
  <c r="P427" i="2" s="1"/>
  <c r="BO283" i="2"/>
  <c r="BN283" i="2"/>
  <c r="BO184" i="2"/>
  <c r="P184" i="2" s="1"/>
  <c r="BN184" i="2"/>
  <c r="AI507" i="2"/>
  <c r="AJ507" i="2"/>
  <c r="AH507" i="2"/>
  <c r="BO653" i="2"/>
  <c r="P653" i="2" s="1"/>
  <c r="BN653" i="2"/>
  <c r="BG566" i="2"/>
  <c r="BF566" i="2"/>
  <c r="BG534" i="2"/>
  <c r="BF534" i="2"/>
  <c r="BG406" i="2"/>
  <c r="N406" i="2" s="1"/>
  <c r="BF406" i="2"/>
  <c r="BG390" i="2"/>
  <c r="N390" i="2" s="1"/>
  <c r="BF390" i="2"/>
  <c r="BN294" i="2"/>
  <c r="BO294" i="2"/>
  <c r="BN278" i="2"/>
  <c r="BO278" i="2"/>
  <c r="P278" i="2" s="1"/>
  <c r="BN29" i="2"/>
  <c r="BO29" i="2"/>
  <c r="P29" i="2" s="1"/>
  <c r="BF642" i="2"/>
  <c r="BG642" i="2"/>
  <c r="BG381" i="2"/>
  <c r="N381" i="2" s="1"/>
  <c r="BF381" i="2"/>
  <c r="BF623" i="2"/>
  <c r="BG623" i="2"/>
  <c r="BG145" i="2"/>
  <c r="N145" i="2" s="1"/>
  <c r="BF145" i="2"/>
  <c r="BN700" i="2"/>
  <c r="BO700" i="2"/>
  <c r="P700" i="2" s="1"/>
  <c r="BN688" i="2"/>
  <c r="BO688" i="2"/>
  <c r="P688" i="2" s="1"/>
  <c r="BN624" i="2"/>
  <c r="BO624" i="2"/>
  <c r="P624" i="2" s="1"/>
  <c r="BA604" i="2"/>
  <c r="AZ604" i="2"/>
  <c r="BB604" i="2"/>
  <c r="BB557" i="2"/>
  <c r="BA557" i="2"/>
  <c r="AZ557" i="2"/>
  <c r="AZ489" i="2"/>
  <c r="BA489" i="2"/>
  <c r="BB489" i="2"/>
  <c r="BA461" i="2"/>
  <c r="BB461" i="2"/>
  <c r="AZ461" i="2"/>
  <c r="AZ441" i="2"/>
  <c r="BA441" i="2"/>
  <c r="BB441" i="2"/>
  <c r="AS381" i="2"/>
  <c r="AR381" i="2"/>
  <c r="AQ381" i="2"/>
  <c r="BN341" i="2"/>
  <c r="BO341" i="2"/>
  <c r="P341" i="2" s="1"/>
  <c r="BN313" i="2"/>
  <c r="BO313" i="2"/>
  <c r="P313" i="2" s="1"/>
  <c r="BN273" i="2"/>
  <c r="BO273" i="2"/>
  <c r="P273" i="2" s="1"/>
  <c r="BN154" i="2"/>
  <c r="BO154" i="2"/>
  <c r="P154" i="2" s="1"/>
  <c r="BN138" i="2"/>
  <c r="BO138" i="2"/>
  <c r="P138" i="2" s="1"/>
  <c r="BN24" i="2"/>
  <c r="BO24" i="2"/>
  <c r="P24" i="2" s="1"/>
  <c r="BN409" i="2"/>
  <c r="BO409" i="2"/>
  <c r="P409" i="2" s="1"/>
  <c r="BF377" i="2"/>
  <c r="BG377" i="2"/>
  <c r="BG345" i="2"/>
  <c r="BF345" i="2"/>
  <c r="BG182" i="2"/>
  <c r="N182" i="2" s="1"/>
  <c r="BF182" i="2"/>
  <c r="BG150" i="2"/>
  <c r="N150" i="2" s="1"/>
  <c r="BF150" i="2"/>
  <c r="BO115" i="2"/>
  <c r="P115" i="2" s="1"/>
  <c r="BN115" i="2"/>
  <c r="BN724" i="2"/>
  <c r="BO724" i="2"/>
  <c r="BN676" i="2"/>
  <c r="BO676" i="2"/>
  <c r="P676" i="2" s="1"/>
  <c r="BF610" i="2"/>
  <c r="BG610" i="2"/>
  <c r="N610" i="2" s="1"/>
  <c r="BG421" i="2"/>
  <c r="N421" i="2" s="1"/>
  <c r="BF421" i="2"/>
  <c r="BN635" i="2"/>
  <c r="BO635" i="2"/>
  <c r="BO372" i="2"/>
  <c r="P372" i="2" s="1"/>
  <c r="BN372" i="2"/>
  <c r="BG35" i="2"/>
  <c r="BF35" i="2"/>
  <c r="BB711" i="2"/>
  <c r="AZ711" i="2"/>
  <c r="BA711" i="2"/>
  <c r="BO671" i="2"/>
  <c r="P671" i="2" s="1"/>
  <c r="BN671" i="2"/>
  <c r="BB659" i="2"/>
  <c r="BA659" i="2"/>
  <c r="AZ659" i="2"/>
  <c r="BN627" i="2"/>
  <c r="BO627" i="2"/>
  <c r="P627" i="2" s="1"/>
  <c r="AR424" i="2"/>
  <c r="AQ424" i="2"/>
  <c r="AS424" i="2"/>
  <c r="BF396" i="2"/>
  <c r="BG396" i="2"/>
  <c r="N396" i="2" s="1"/>
  <c r="AI240" i="2"/>
  <c r="AH240" i="2"/>
  <c r="AJ240" i="2"/>
  <c r="BG699" i="2"/>
  <c r="BF699" i="2"/>
  <c r="BG635" i="2"/>
  <c r="BF635" i="2"/>
  <c r="BF216" i="2"/>
  <c r="BG216" i="2"/>
  <c r="N216" i="2" s="1"/>
  <c r="BG181" i="2"/>
  <c r="N181" i="2" s="1"/>
  <c r="BF181" i="2"/>
  <c r="BG149" i="2"/>
  <c r="BF149" i="2"/>
  <c r="BN114" i="2"/>
  <c r="BO114" i="2"/>
  <c r="BN12" i="2"/>
  <c r="BO12" i="2"/>
  <c r="P12" i="2" s="1"/>
  <c r="BO679" i="2"/>
  <c r="P679" i="2" s="1"/>
  <c r="BN679" i="2"/>
  <c r="BN655" i="2"/>
  <c r="BO655" i="2"/>
  <c r="P655" i="2" s="1"/>
  <c r="BG343" i="2"/>
  <c r="N343" i="2" s="1"/>
  <c r="BF343" i="2"/>
  <c r="AS323" i="2"/>
  <c r="AQ323" i="2"/>
  <c r="AR323" i="2"/>
  <c r="AH231" i="2"/>
  <c r="AI231" i="2"/>
  <c r="AJ231" i="2"/>
  <c r="BG168" i="2"/>
  <c r="N168" i="2" s="1"/>
  <c r="BF168" i="2"/>
  <c r="BG156" i="2"/>
  <c r="N156" i="2" s="1"/>
  <c r="BF156" i="2"/>
  <c r="BN93" i="2"/>
  <c r="BO93" i="2"/>
  <c r="P93" i="2" s="1"/>
  <c r="AI26" i="2"/>
  <c r="AH26" i="2"/>
  <c r="AJ26" i="2"/>
  <c r="BO563" i="2"/>
  <c r="BN563" i="2"/>
  <c r="BO499" i="2"/>
  <c r="P499" i="2" s="1"/>
  <c r="BN499" i="2"/>
  <c r="BN467" i="2"/>
  <c r="BO467" i="2"/>
  <c r="P467" i="2" s="1"/>
  <c r="BN451" i="2"/>
  <c r="BO451" i="2"/>
  <c r="P451" i="2" s="1"/>
  <c r="BF403" i="2"/>
  <c r="BG403" i="2"/>
  <c r="N403" i="2" s="1"/>
  <c r="BG387" i="2"/>
  <c r="N387" i="2" s="1"/>
  <c r="BF387" i="2"/>
  <c r="BO339" i="2"/>
  <c r="BN339" i="2"/>
  <c r="BN259" i="2"/>
  <c r="BO259" i="2"/>
  <c r="BN160" i="2"/>
  <c r="BO160" i="2"/>
  <c r="BG125" i="2"/>
  <c r="N125" i="2" s="1"/>
  <c r="BF125" i="2"/>
  <c r="BG109" i="2"/>
  <c r="N109" i="2" s="1"/>
  <c r="BF109" i="2"/>
  <c r="BG58" i="2"/>
  <c r="BF58" i="2"/>
  <c r="AH621" i="2"/>
  <c r="AI621" i="2"/>
  <c r="AJ621" i="2"/>
  <c r="BG331" i="2"/>
  <c r="N331" i="2" s="1"/>
  <c r="BF331" i="2"/>
  <c r="BG613" i="2"/>
  <c r="N613" i="2" s="1"/>
  <c r="BF613" i="2"/>
  <c r="BA358" i="2"/>
  <c r="BB358" i="2"/>
  <c r="AZ358" i="2"/>
  <c r="AJ163" i="2"/>
  <c r="AI163" i="2"/>
  <c r="AH163" i="2"/>
  <c r="BN96" i="2"/>
  <c r="BO96" i="2"/>
  <c r="P96" i="2" s="1"/>
  <c r="BN84" i="2"/>
  <c r="BO84" i="2"/>
  <c r="P84" i="2" s="1"/>
  <c r="BG745" i="2"/>
  <c r="N745" i="2" s="1"/>
  <c r="BF745" i="2"/>
  <c r="BG558" i="2"/>
  <c r="N558" i="2" s="1"/>
  <c r="BF558" i="2"/>
  <c r="BN542" i="2"/>
  <c r="BO542" i="2"/>
  <c r="P542" i="2" s="1"/>
  <c r="BN502" i="2"/>
  <c r="BO502" i="2"/>
  <c r="BG398" i="2"/>
  <c r="BF398" i="2"/>
  <c r="BN318" i="2"/>
  <c r="BO318" i="2"/>
  <c r="BN302" i="2"/>
  <c r="BO302" i="2"/>
  <c r="P302" i="2" s="1"/>
  <c r="BG286" i="2"/>
  <c r="N286" i="2" s="1"/>
  <c r="BF286" i="2"/>
  <c r="BG206" i="2"/>
  <c r="N206" i="2" s="1"/>
  <c r="BF206" i="2"/>
  <c r="BN155" i="2"/>
  <c r="BO155" i="2"/>
  <c r="P155" i="2" s="1"/>
  <c r="BG139" i="2"/>
  <c r="BF139" i="2"/>
  <c r="BG88" i="2"/>
  <c r="BF88" i="2"/>
  <c r="BO69" i="2"/>
  <c r="P69" i="2" s="1"/>
  <c r="BN69" i="2"/>
  <c r="BN37" i="2"/>
  <c r="BO37" i="2"/>
  <c r="P37" i="2" s="1"/>
  <c r="BG527" i="2"/>
  <c r="N527" i="2" s="1"/>
  <c r="BF527" i="2"/>
  <c r="BN656" i="2"/>
  <c r="BO656" i="2"/>
  <c r="P656" i="2" s="1"/>
  <c r="BN612" i="2"/>
  <c r="BO612" i="2"/>
  <c r="P612" i="2" s="1"/>
  <c r="BA329" i="2"/>
  <c r="AZ329" i="2"/>
  <c r="BB329" i="2"/>
  <c r="BB257" i="2"/>
  <c r="AZ257" i="2"/>
  <c r="BA257" i="2"/>
  <c r="BN170" i="2"/>
  <c r="BO170" i="2"/>
  <c r="P170" i="2" s="1"/>
  <c r="BG91" i="2"/>
  <c r="N91" i="2" s="1"/>
  <c r="BF91" i="2"/>
  <c r="AI56" i="2"/>
  <c r="AJ56" i="2"/>
  <c r="AH56" i="2"/>
  <c r="BG369" i="2"/>
  <c r="BF369" i="2"/>
  <c r="BF500" i="2"/>
  <c r="BG500" i="2"/>
  <c r="N500" i="2" s="1"/>
  <c r="BG587" i="2"/>
  <c r="N587" i="2" s="1"/>
  <c r="BF587" i="2"/>
  <c r="BB663" i="2"/>
  <c r="AZ663" i="2"/>
  <c r="BA663" i="2"/>
  <c r="BB631" i="2"/>
  <c r="AZ631" i="2"/>
  <c r="BA631" i="2"/>
  <c r="BF408" i="2"/>
  <c r="BG408" i="2"/>
  <c r="N408" i="2" s="1"/>
  <c r="AH360" i="2"/>
  <c r="AJ360" i="2"/>
  <c r="AI360" i="2"/>
  <c r="BF94" i="2"/>
  <c r="BG94" i="2"/>
  <c r="N94" i="2" s="1"/>
  <c r="AJ78" i="2"/>
  <c r="AI78" i="2"/>
  <c r="AH78" i="2"/>
  <c r="BB31" i="2"/>
  <c r="BA31" i="2"/>
  <c r="AZ31" i="2"/>
  <c r="BO723" i="2"/>
  <c r="P723" i="2" s="1"/>
  <c r="BN723" i="2"/>
  <c r="BF659" i="2"/>
  <c r="BG659" i="2"/>
  <c r="BF496" i="2"/>
  <c r="BG496" i="2"/>
  <c r="BF432" i="2"/>
  <c r="BG432" i="2"/>
  <c r="N432" i="2" s="1"/>
  <c r="BO173" i="2"/>
  <c r="P173" i="2" s="1"/>
  <c r="BN173" i="2"/>
  <c r="BF443" i="2"/>
  <c r="BG443" i="2"/>
  <c r="N443" i="2" s="1"/>
  <c r="BN297" i="2"/>
  <c r="BO297" i="2"/>
  <c r="P297" i="2" s="1"/>
  <c r="BG259" i="2"/>
  <c r="N259" i="2" s="1"/>
  <c r="BF259" i="2"/>
  <c r="BG235" i="2"/>
  <c r="N235" i="2" s="1"/>
  <c r="BF235" i="2"/>
  <c r="BF215" i="2"/>
  <c r="BG215" i="2"/>
  <c r="N215" i="2" s="1"/>
  <c r="BG144" i="2"/>
  <c r="N144" i="2" s="1"/>
  <c r="BF144" i="2"/>
  <c r="BN105" i="2"/>
  <c r="BO105" i="2"/>
  <c r="P105" i="2" s="1"/>
  <c r="BF70" i="2"/>
  <c r="BG70" i="2"/>
  <c r="N70" i="2" s="1"/>
  <c r="BF594" i="2"/>
  <c r="BG594" i="2"/>
  <c r="N594" i="2" s="1"/>
  <c r="BO543" i="2"/>
  <c r="BN543" i="2"/>
  <c r="BN511" i="2"/>
  <c r="BO511" i="2"/>
  <c r="P511" i="2" s="1"/>
  <c r="BG431" i="2"/>
  <c r="BF431" i="2"/>
  <c r="BN415" i="2"/>
  <c r="BO415" i="2"/>
  <c r="P415" i="2" s="1"/>
  <c r="BG415" i="2"/>
  <c r="BF415" i="2"/>
  <c r="BN351" i="2"/>
  <c r="BO351" i="2"/>
  <c r="P351" i="2" s="1"/>
  <c r="BO188" i="2"/>
  <c r="P188" i="2" s="1"/>
  <c r="BN188" i="2"/>
  <c r="BG54" i="2"/>
  <c r="N54" i="2" s="1"/>
  <c r="BF54" i="2"/>
  <c r="BB589" i="2"/>
  <c r="AZ589" i="2"/>
  <c r="BA589" i="2"/>
  <c r="BN266" i="2"/>
  <c r="BO266" i="2"/>
  <c r="P266" i="2" s="1"/>
  <c r="BN183" i="2"/>
  <c r="BO183" i="2"/>
  <c r="P183" i="2" s="1"/>
  <c r="BO33" i="2"/>
  <c r="P33" i="2" s="1"/>
  <c r="BN33" i="2"/>
  <c r="BG734" i="2"/>
  <c r="N734" i="2" s="1"/>
  <c r="BF734" i="2"/>
  <c r="BN696" i="2"/>
  <c r="BO696" i="2"/>
  <c r="P696" i="2" s="1"/>
  <c r="BB485" i="2"/>
  <c r="AZ485" i="2"/>
  <c r="BA485" i="2"/>
  <c r="BO281" i="2"/>
  <c r="P281" i="2" s="1"/>
  <c r="BN281" i="2"/>
  <c r="AS127" i="2"/>
  <c r="AR127" i="2"/>
  <c r="AQ127" i="2"/>
  <c r="BF588" i="2"/>
  <c r="BG588" i="2"/>
  <c r="BG393" i="2"/>
  <c r="N393" i="2" s="1"/>
  <c r="BF393" i="2"/>
  <c r="BG329" i="2"/>
  <c r="N329" i="2" s="1"/>
  <c r="BF329" i="2"/>
  <c r="AZ548" i="2"/>
  <c r="BA548" i="2"/>
  <c r="BB548" i="2"/>
  <c r="BO500" i="2"/>
  <c r="P500" i="2" s="1"/>
  <c r="BN500" i="2"/>
  <c r="BF412" i="2"/>
  <c r="BG412" i="2"/>
  <c r="N412" i="2" s="1"/>
  <c r="AR78" i="2"/>
  <c r="AS78" i="2"/>
  <c r="AQ78" i="2"/>
  <c r="AJ459" i="2"/>
  <c r="AH459" i="2"/>
  <c r="AI459" i="2"/>
  <c r="AJ251" i="2"/>
  <c r="AH251" i="2"/>
  <c r="AI251" i="2"/>
  <c r="AJ207" i="2"/>
  <c r="AH207" i="2"/>
  <c r="AI207" i="2"/>
  <c r="BG160" i="2"/>
  <c r="N160" i="2" s="1"/>
  <c r="BF160" i="2"/>
  <c r="BN97" i="2"/>
  <c r="BO97" i="2"/>
  <c r="P97" i="2" s="1"/>
  <c r="AQ62" i="2"/>
  <c r="AS62" i="2"/>
  <c r="AR62" i="2"/>
  <c r="BN443" i="2"/>
  <c r="BO443" i="2"/>
  <c r="P443" i="2" s="1"/>
  <c r="BO66" i="2"/>
  <c r="P66" i="2" s="1"/>
  <c r="BN66" i="2"/>
  <c r="AH678" i="2"/>
  <c r="AI678" i="2"/>
  <c r="AJ678" i="2"/>
  <c r="BG374" i="2"/>
  <c r="BF374" i="2"/>
  <c r="BG342" i="2"/>
  <c r="N342" i="2" s="1"/>
  <c r="BF342" i="2"/>
  <c r="BG214" i="2"/>
  <c r="BF214" i="2"/>
  <c r="BG128" i="2"/>
  <c r="BF128" i="2"/>
  <c r="BG80" i="2"/>
  <c r="N80" i="2" s="1"/>
  <c r="BF80" i="2"/>
  <c r="BN45" i="2"/>
  <c r="BO45" i="2"/>
  <c r="P45" i="2" s="1"/>
  <c r="BG670" i="2"/>
  <c r="N670" i="2" s="1"/>
  <c r="BF670" i="2"/>
  <c r="AI523" i="2"/>
  <c r="AH523" i="2"/>
  <c r="AJ523" i="2"/>
  <c r="BG515" i="2"/>
  <c r="N515" i="2" s="1"/>
  <c r="BF515" i="2"/>
  <c r="BG493" i="2"/>
  <c r="N493" i="2" s="1"/>
  <c r="BF493" i="2"/>
  <c r="BG253" i="2"/>
  <c r="N253" i="2" s="1"/>
  <c r="BF253" i="2"/>
  <c r="BO428" i="2"/>
  <c r="P428" i="2" s="1"/>
  <c r="BN428" i="2"/>
  <c r="BG332" i="2"/>
  <c r="N332" i="2" s="1"/>
  <c r="BF332" i="2"/>
  <c r="BN228" i="2"/>
  <c r="BO228" i="2"/>
  <c r="P228" i="2" s="1"/>
  <c r="BF285" i="2"/>
  <c r="BG285" i="2"/>
  <c r="N285" i="2" s="1"/>
  <c r="BN660" i="2"/>
  <c r="BO660" i="2"/>
  <c r="P660" i="2" s="1"/>
  <c r="BO501" i="2"/>
  <c r="P501" i="2" s="1"/>
  <c r="BN501" i="2"/>
  <c r="BN469" i="2"/>
  <c r="BO469" i="2"/>
  <c r="P469" i="2" s="1"/>
  <c r="AZ301" i="2"/>
  <c r="BA301" i="2"/>
  <c r="BB301" i="2"/>
  <c r="BN253" i="2"/>
  <c r="BO253" i="2"/>
  <c r="P253" i="2" s="1"/>
  <c r="BA186" i="2"/>
  <c r="AZ186" i="2"/>
  <c r="BB186" i="2"/>
  <c r="AZ166" i="2"/>
  <c r="BB166" i="2"/>
  <c r="BA166" i="2"/>
  <c r="AZ150" i="2"/>
  <c r="BB150" i="2"/>
  <c r="BA150" i="2"/>
  <c r="BG87" i="2"/>
  <c r="N87" i="2" s="1"/>
  <c r="BF87" i="2"/>
  <c r="BA64" i="2"/>
  <c r="AZ64" i="2"/>
  <c r="BB64" i="2"/>
  <c r="BB32" i="2"/>
  <c r="BA32" i="2"/>
  <c r="AZ32" i="2"/>
  <c r="BF481" i="2"/>
  <c r="BG481" i="2"/>
  <c r="N481" i="2" s="1"/>
  <c r="BN417" i="2"/>
  <c r="BO417" i="2"/>
  <c r="P417" i="2" s="1"/>
  <c r="BF289" i="2"/>
  <c r="BG289" i="2"/>
  <c r="N289" i="2" s="1"/>
  <c r="BB687" i="2"/>
  <c r="BA687" i="2"/>
  <c r="AZ687" i="2"/>
  <c r="BA620" i="2"/>
  <c r="M620" i="2" s="1"/>
  <c r="AZ620" i="2"/>
  <c r="BB620" i="2"/>
  <c r="BG453" i="2"/>
  <c r="N453" i="2" s="1"/>
  <c r="BF453" i="2"/>
  <c r="BG373" i="2"/>
  <c r="N373" i="2" s="1"/>
  <c r="BF373" i="2"/>
  <c r="BO119" i="2"/>
  <c r="P119" i="2" s="1"/>
  <c r="BN119" i="2"/>
  <c r="BG649" i="2"/>
  <c r="BF649" i="2"/>
  <c r="BF663" i="2"/>
  <c r="BG663" i="2"/>
  <c r="N663" i="2" s="1"/>
  <c r="BF452" i="2"/>
  <c r="BG452" i="2"/>
  <c r="N452" i="2" s="1"/>
  <c r="AI392" i="2"/>
  <c r="AH392" i="2"/>
  <c r="AJ392" i="2"/>
  <c r="AR360" i="2"/>
  <c r="AS360" i="2"/>
  <c r="AQ360" i="2"/>
  <c r="AQ312" i="2"/>
  <c r="AS312" i="2"/>
  <c r="AR312" i="2"/>
  <c r="BN149" i="2"/>
  <c r="BO149" i="2"/>
  <c r="P149" i="2" s="1"/>
  <c r="BN23" i="2"/>
  <c r="BO23" i="2"/>
  <c r="P23" i="2" s="1"/>
  <c r="BG739" i="2"/>
  <c r="N739" i="2" s="1"/>
  <c r="BF739" i="2"/>
  <c r="BF707" i="2"/>
  <c r="BG707" i="2"/>
  <c r="N707" i="2" s="1"/>
  <c r="BF675" i="2"/>
  <c r="BG675" i="2"/>
  <c r="N675" i="2" s="1"/>
  <c r="BF576" i="2"/>
  <c r="BG576" i="2"/>
  <c r="BF480" i="2"/>
  <c r="BG480" i="2"/>
  <c r="BG122" i="2"/>
  <c r="BF122" i="2"/>
  <c r="BG55" i="2"/>
  <c r="BF55" i="2"/>
  <c r="BG696" i="2"/>
  <c r="N696" i="2" s="1"/>
  <c r="BF696" i="2"/>
  <c r="BG634" i="2"/>
  <c r="N634" i="2" s="1"/>
  <c r="BF634" i="2"/>
  <c r="BG471" i="2"/>
  <c r="BF471" i="2"/>
  <c r="BG435" i="2"/>
  <c r="N435" i="2" s="1"/>
  <c r="BF435" i="2"/>
  <c r="AJ351" i="2"/>
  <c r="AH351" i="2"/>
  <c r="AI351" i="2"/>
  <c r="AI263" i="2"/>
  <c r="AJ263" i="2"/>
  <c r="AH263" i="2"/>
  <c r="AI188" i="2"/>
  <c r="AH188" i="2"/>
  <c r="AJ188" i="2"/>
  <c r="BG164" i="2"/>
  <c r="N164" i="2" s="1"/>
  <c r="BF164" i="2"/>
  <c r="BG152" i="2"/>
  <c r="N152" i="2" s="1"/>
  <c r="BF152" i="2"/>
  <c r="BA113" i="2"/>
  <c r="AZ113" i="2"/>
  <c r="BB113" i="2"/>
  <c r="BN85" i="2"/>
  <c r="BO85" i="2"/>
  <c r="P85" i="2" s="1"/>
  <c r="AH30" i="2"/>
  <c r="AI30" i="2"/>
  <c r="AJ30" i="2"/>
  <c r="BO714" i="2"/>
  <c r="P714" i="2" s="1"/>
  <c r="BN714" i="2"/>
  <c r="BN535" i="2"/>
  <c r="BO535" i="2"/>
  <c r="BN423" i="2"/>
  <c r="BO423" i="2"/>
  <c r="P423" i="2" s="1"/>
  <c r="BN407" i="2"/>
  <c r="BO407" i="2"/>
  <c r="BN391" i="2"/>
  <c r="BO391" i="2"/>
  <c r="P391" i="2" s="1"/>
  <c r="BN359" i="2"/>
  <c r="BO359" i="2"/>
  <c r="BO327" i="2"/>
  <c r="BN327" i="2"/>
  <c r="BF255" i="2"/>
  <c r="BG255" i="2"/>
  <c r="N255" i="2" s="1"/>
  <c r="BG629" i="2"/>
  <c r="N629" i="2" s="1"/>
  <c r="BF629" i="2"/>
  <c r="BA234" i="2"/>
  <c r="AZ234" i="2"/>
  <c r="BB234" i="2"/>
  <c r="BO717" i="2"/>
  <c r="P717" i="2" s="1"/>
  <c r="BN717" i="2"/>
  <c r="BF585" i="2"/>
  <c r="BG585" i="2"/>
  <c r="BG506" i="2"/>
  <c r="N506" i="2" s="1"/>
  <c r="BF506" i="2"/>
  <c r="BN486" i="2"/>
  <c r="BO486" i="2"/>
  <c r="P486" i="2" s="1"/>
  <c r="BF370" i="2"/>
  <c r="BG370" i="2"/>
  <c r="N370" i="2" s="1"/>
  <c r="BN338" i="2"/>
  <c r="BO338" i="2"/>
  <c r="BN322" i="2"/>
  <c r="BO322" i="2"/>
  <c r="BG306" i="2"/>
  <c r="BF306" i="2"/>
  <c r="BN290" i="2"/>
  <c r="BO290" i="2"/>
  <c r="BN226" i="2"/>
  <c r="BO226" i="2"/>
  <c r="P226" i="2" s="1"/>
  <c r="BG175" i="2"/>
  <c r="BF175" i="2"/>
  <c r="BN124" i="2"/>
  <c r="BO124" i="2"/>
  <c r="BG124" i="2"/>
  <c r="N124" i="2" s="1"/>
  <c r="BF124" i="2"/>
  <c r="BG108" i="2"/>
  <c r="BF108" i="2"/>
  <c r="BF92" i="2"/>
  <c r="BG92" i="2"/>
  <c r="N92" i="2" s="1"/>
  <c r="BG73" i="2"/>
  <c r="N73" i="2" s="1"/>
  <c r="BF73" i="2"/>
  <c r="BG57" i="2"/>
  <c r="BF57" i="2"/>
  <c r="BN41" i="2"/>
  <c r="BO41" i="2"/>
  <c r="P41" i="2" s="1"/>
  <c r="BN25" i="2"/>
  <c r="BO25" i="2"/>
  <c r="P25" i="2" s="1"/>
  <c r="BG706" i="2"/>
  <c r="N706" i="2" s="1"/>
  <c r="BF706" i="2"/>
  <c r="BG413" i="2"/>
  <c r="N413" i="2" s="1"/>
  <c r="BF413" i="2"/>
  <c r="BF655" i="2"/>
  <c r="BG655" i="2"/>
  <c r="N655" i="2" s="1"/>
  <c r="BG59" i="2"/>
  <c r="BF59" i="2"/>
  <c r="BN692" i="2"/>
  <c r="BO692" i="2"/>
  <c r="P692" i="2" s="1"/>
  <c r="BA636" i="2"/>
  <c r="AZ636" i="2"/>
  <c r="BB636" i="2"/>
  <c r="BB577" i="2"/>
  <c r="AZ577" i="2"/>
  <c r="BA577" i="2"/>
  <c r="BO545" i="2"/>
  <c r="P545" i="2" s="1"/>
  <c r="BN545" i="2"/>
  <c r="BO505" i="2"/>
  <c r="P505" i="2" s="1"/>
  <c r="BN505" i="2"/>
  <c r="BN28" i="2"/>
  <c r="BO28" i="2"/>
  <c r="P28" i="2" s="1"/>
  <c r="BG465" i="2"/>
  <c r="N465" i="2" s="1"/>
  <c r="BF465" i="2"/>
  <c r="BN401" i="2"/>
  <c r="BO401" i="2"/>
  <c r="BG241" i="2"/>
  <c r="N241" i="2" s="1"/>
  <c r="BF241" i="2"/>
  <c r="BF137" i="2"/>
  <c r="BG137" i="2"/>
  <c r="N137" i="2" s="1"/>
  <c r="BB703" i="2"/>
  <c r="BA703" i="2"/>
  <c r="AZ703" i="2"/>
  <c r="AH376" i="2"/>
  <c r="AJ376" i="2"/>
  <c r="AI376" i="2"/>
  <c r="BF464" i="2"/>
  <c r="BG464" i="2"/>
  <c r="N464" i="2" s="1"/>
  <c r="BF272" i="2"/>
  <c r="BG272" i="2"/>
  <c r="N272" i="2" s="1"/>
  <c r="BF208" i="2"/>
  <c r="BG208" i="2"/>
  <c r="N208" i="2" s="1"/>
  <c r="BN106" i="2"/>
  <c r="BO106" i="2"/>
  <c r="P106" i="2" s="1"/>
  <c r="BF223" i="2"/>
  <c r="BG223" i="2"/>
  <c r="N223" i="2" s="1"/>
  <c r="AH140" i="2"/>
  <c r="AI140" i="2"/>
  <c r="AJ140" i="2"/>
  <c r="BN54" i="2"/>
  <c r="BO54" i="2"/>
  <c r="P54" i="2" s="1"/>
  <c r="BN447" i="2"/>
  <c r="BO447" i="2"/>
  <c r="P447" i="2" s="1"/>
  <c r="BG399" i="2"/>
  <c r="N399" i="2" s="1"/>
  <c r="BF399" i="2"/>
  <c r="BN367" i="2"/>
  <c r="BO367" i="2"/>
  <c r="P367" i="2" s="1"/>
  <c r="BN303" i="2"/>
  <c r="BO303" i="2"/>
  <c r="P303" i="2" s="1"/>
  <c r="BO207" i="2"/>
  <c r="BN207" i="2"/>
  <c r="AR184" i="2"/>
  <c r="AQ184" i="2"/>
  <c r="AS184" i="2"/>
  <c r="BO593" i="2"/>
  <c r="P593" i="2" s="1"/>
  <c r="BN593" i="2"/>
  <c r="BB390" i="2"/>
  <c r="BA390" i="2"/>
  <c r="AZ390" i="2"/>
  <c r="BF147" i="2"/>
  <c r="BG147" i="2"/>
  <c r="N147" i="2" s="1"/>
  <c r="BA88" i="2"/>
  <c r="AZ88" i="2"/>
  <c r="BB88" i="2"/>
  <c r="BF33" i="2"/>
  <c r="BG33" i="2"/>
  <c r="N33" i="2" s="1"/>
  <c r="BG21" i="2"/>
  <c r="N21" i="2" s="1"/>
  <c r="BF21" i="2"/>
  <c r="BG725" i="2"/>
  <c r="N725" i="2" s="1"/>
  <c r="BF725" i="2"/>
  <c r="BO673" i="2"/>
  <c r="P673" i="2" s="1"/>
  <c r="BN673" i="2"/>
  <c r="BO641" i="2"/>
  <c r="BN641" i="2"/>
  <c r="BG570" i="2"/>
  <c r="N570" i="2" s="1"/>
  <c r="BF570" i="2"/>
  <c r="BN554" i="2"/>
  <c r="BO554" i="2"/>
  <c r="BG498" i="2"/>
  <c r="BF498" i="2"/>
  <c r="BN462" i="2"/>
  <c r="BO462" i="2"/>
  <c r="P462" i="2" s="1"/>
  <c r="BG410" i="2"/>
  <c r="BF410" i="2"/>
  <c r="BG362" i="2"/>
  <c r="N362" i="2" s="1"/>
  <c r="BF362" i="2"/>
  <c r="BN330" i="2"/>
  <c r="BO330" i="2"/>
  <c r="P330" i="2" s="1"/>
  <c r="BN250" i="2"/>
  <c r="BO250" i="2"/>
  <c r="BN132" i="2"/>
  <c r="BO132" i="2"/>
  <c r="BG100" i="2"/>
  <c r="BF100" i="2"/>
  <c r="BN65" i="2"/>
  <c r="BO65" i="2"/>
  <c r="P65" i="2" s="1"/>
  <c r="BN111" i="2"/>
  <c r="BO111" i="2"/>
  <c r="P111" i="2" s="1"/>
  <c r="BO628" i="2"/>
  <c r="P628" i="2" s="1"/>
  <c r="BN628" i="2"/>
  <c r="BO553" i="2"/>
  <c r="P553" i="2" s="1"/>
  <c r="BN553" i="2"/>
  <c r="BO509" i="2"/>
  <c r="P509" i="2" s="1"/>
  <c r="BN509" i="2"/>
  <c r="BN445" i="2"/>
  <c r="BO445" i="2"/>
  <c r="P445" i="2" s="1"/>
  <c r="BN433" i="2"/>
  <c r="BO433" i="2"/>
  <c r="P433" i="2" s="1"/>
  <c r="BB353" i="2"/>
  <c r="AZ353" i="2"/>
  <c r="BA353" i="2"/>
  <c r="BO321" i="2"/>
  <c r="P321" i="2" s="1"/>
  <c r="BN321" i="2"/>
  <c r="BO305" i="2"/>
  <c r="P305" i="2" s="1"/>
  <c r="BN305" i="2"/>
  <c r="BO265" i="2"/>
  <c r="P265" i="2" s="1"/>
  <c r="BN265" i="2"/>
  <c r="BN241" i="2"/>
  <c r="BO241" i="2"/>
  <c r="P241" i="2" s="1"/>
  <c r="BF131" i="2"/>
  <c r="BG131" i="2"/>
  <c r="N131" i="2" s="1"/>
  <c r="BN465" i="2"/>
  <c r="BO465" i="2"/>
  <c r="P465" i="2" s="1"/>
  <c r="BO388" i="2"/>
  <c r="P388" i="2" s="1"/>
  <c r="BN388" i="2"/>
  <c r="BG703" i="2"/>
  <c r="N703" i="2" s="1"/>
  <c r="BF703" i="2"/>
  <c r="BG356" i="2"/>
  <c r="N356" i="2" s="1"/>
  <c r="BF356" i="2"/>
  <c r="BF456" i="2"/>
  <c r="BG456" i="2"/>
  <c r="BO360" i="2"/>
  <c r="P360" i="2" s="1"/>
  <c r="BN360" i="2"/>
  <c r="BF296" i="2"/>
  <c r="BG296" i="2"/>
  <c r="BF200" i="2"/>
  <c r="BG200" i="2"/>
  <c r="BN130" i="2"/>
  <c r="BO130" i="2"/>
  <c r="BN98" i="2"/>
  <c r="BO98" i="2"/>
  <c r="P98" i="2" s="1"/>
  <c r="BF63" i="2"/>
  <c r="BG63" i="2"/>
  <c r="N63" i="2" s="1"/>
  <c r="BF479" i="2"/>
  <c r="BG479" i="2"/>
  <c r="N479" i="2" s="1"/>
  <c r="BF347" i="2"/>
  <c r="BG347" i="2"/>
  <c r="N347" i="2" s="1"/>
  <c r="BG243" i="2"/>
  <c r="N243" i="2" s="1"/>
  <c r="BF243" i="2"/>
  <c r="BF211" i="2"/>
  <c r="BG211" i="2"/>
  <c r="N211" i="2" s="1"/>
  <c r="AH148" i="2"/>
  <c r="AJ148" i="2"/>
  <c r="AI148" i="2"/>
  <c r="AR42" i="2"/>
  <c r="AQ42" i="2"/>
  <c r="AS42" i="2"/>
  <c r="BO571" i="2"/>
  <c r="BN571" i="2"/>
  <c r="BO523" i="2"/>
  <c r="P523" i="2" s="1"/>
  <c r="BN523" i="2"/>
  <c r="BO491" i="2"/>
  <c r="P491" i="2" s="1"/>
  <c r="BN491" i="2"/>
  <c r="BO459" i="2"/>
  <c r="BN459" i="2"/>
  <c r="BN379" i="2"/>
  <c r="BO379" i="2"/>
  <c r="P379" i="2" s="1"/>
  <c r="BG363" i="2"/>
  <c r="BF363" i="2"/>
  <c r="BG507" i="2"/>
  <c r="N507" i="2" s="1"/>
  <c r="BF507" i="2"/>
  <c r="BF589" i="2"/>
  <c r="BG589" i="2"/>
  <c r="BN442" i="2"/>
  <c r="BO442" i="2"/>
  <c r="BN246" i="2"/>
  <c r="BO246" i="2"/>
  <c r="P246" i="2" s="1"/>
  <c r="BN230" i="2"/>
  <c r="BO230" i="2"/>
  <c r="P230" i="2" s="1"/>
  <c r="BG112" i="2"/>
  <c r="BF112" i="2"/>
  <c r="BF96" i="2"/>
  <c r="BG96" i="2"/>
  <c r="BG477" i="2"/>
  <c r="N477" i="2" s="1"/>
  <c r="BF477" i="2"/>
  <c r="BO365" i="2"/>
  <c r="P365" i="2" s="1"/>
  <c r="BN365" i="2"/>
  <c r="BN719" i="2"/>
  <c r="BO719" i="2"/>
  <c r="P719" i="2" s="1"/>
  <c r="BF572" i="2"/>
  <c r="BG572" i="2"/>
  <c r="N572" i="2" s="1"/>
  <c r="BN284" i="2"/>
  <c r="BO284" i="2"/>
  <c r="BF212" i="2"/>
  <c r="BG212" i="2"/>
  <c r="N212" i="2" s="1"/>
  <c r="BF110" i="2"/>
  <c r="BG110" i="2"/>
  <c r="N110" i="2" s="1"/>
  <c r="BO604" i="2"/>
  <c r="P604" i="2" s="1"/>
  <c r="BN604" i="2"/>
  <c r="BO557" i="2"/>
  <c r="P557" i="2" s="1"/>
  <c r="BN557" i="2"/>
  <c r="BO489" i="2"/>
  <c r="P489" i="2" s="1"/>
  <c r="BN489" i="2"/>
  <c r="BN461" i="2"/>
  <c r="BO461" i="2"/>
  <c r="P461" i="2" s="1"/>
  <c r="BN441" i="2"/>
  <c r="BO441" i="2"/>
  <c r="P441" i="2" s="1"/>
  <c r="BA293" i="2"/>
  <c r="BB293" i="2"/>
  <c r="AZ293" i="2"/>
  <c r="AZ277" i="2"/>
  <c r="BA277" i="2"/>
  <c r="BB277" i="2"/>
  <c r="BA229" i="2"/>
  <c r="AZ229" i="2"/>
  <c r="BB229" i="2"/>
  <c r="BA20" i="2"/>
  <c r="AZ20" i="2"/>
  <c r="BB20" i="2"/>
  <c r="BG537" i="2"/>
  <c r="BF537" i="2"/>
  <c r="BF505" i="2"/>
  <c r="BG505" i="2"/>
  <c r="N505" i="2" s="1"/>
  <c r="BF441" i="2"/>
  <c r="BG441" i="2"/>
  <c r="N441" i="2" s="1"/>
  <c r="BG409" i="2"/>
  <c r="BF409" i="2"/>
  <c r="BG313" i="2"/>
  <c r="N313" i="2" s="1"/>
  <c r="BF313" i="2"/>
  <c r="BG217" i="2"/>
  <c r="N217" i="2" s="1"/>
  <c r="BF217" i="2"/>
  <c r="BG704" i="2"/>
  <c r="BF704" i="2"/>
  <c r="BG662" i="2"/>
  <c r="N662" i="2" s="1"/>
  <c r="BF662" i="2"/>
  <c r="BO599" i="2"/>
  <c r="BN599" i="2"/>
  <c r="BG340" i="2"/>
  <c r="N340" i="2" s="1"/>
  <c r="BF340" i="2"/>
  <c r="BO137" i="2"/>
  <c r="P137" i="2" s="1"/>
  <c r="BN137" i="2"/>
  <c r="BN711" i="2"/>
  <c r="BO711" i="2"/>
  <c r="P711" i="2" s="1"/>
  <c r="BN659" i="2"/>
  <c r="BO659" i="2"/>
  <c r="P659" i="2" s="1"/>
  <c r="AR408" i="2"/>
  <c r="AQ408" i="2"/>
  <c r="AS408" i="2"/>
  <c r="BF240" i="2"/>
  <c r="BG240" i="2"/>
  <c r="N240" i="2" s="1"/>
  <c r="BN731" i="2"/>
  <c r="BO731" i="2"/>
  <c r="BG344" i="2"/>
  <c r="BF344" i="2"/>
  <c r="BO312" i="2"/>
  <c r="BN312" i="2"/>
  <c r="BO82" i="2"/>
  <c r="P82" i="2" s="1"/>
  <c r="BN82" i="2"/>
  <c r="BN47" i="2"/>
  <c r="BO47" i="2"/>
  <c r="P47" i="2" s="1"/>
  <c r="BG726" i="2"/>
  <c r="N726" i="2" s="1"/>
  <c r="BF726" i="2"/>
  <c r="AZ668" i="2"/>
  <c r="BA668" i="2"/>
  <c r="BB668" i="2"/>
  <c r="BF231" i="2"/>
  <c r="BG231" i="2"/>
  <c r="N231" i="2" s="1"/>
  <c r="AI184" i="2"/>
  <c r="AH184" i="2"/>
  <c r="AJ184" i="2"/>
  <c r="BB101" i="2"/>
  <c r="AZ101" i="2"/>
  <c r="BA101" i="2"/>
  <c r="AZ89" i="2"/>
  <c r="BA89" i="2"/>
  <c r="BB89" i="2"/>
  <c r="BG26" i="2"/>
  <c r="N26" i="2" s="1"/>
  <c r="BF26" i="2"/>
  <c r="BN598" i="2"/>
  <c r="BO598" i="2"/>
  <c r="P598" i="2" s="1"/>
  <c r="BN582" i="2"/>
  <c r="BO582" i="2"/>
  <c r="P582" i="2" s="1"/>
  <c r="BO547" i="2"/>
  <c r="BN547" i="2"/>
  <c r="BF419" i="2"/>
  <c r="BG419" i="2"/>
  <c r="BN387" i="2"/>
  <c r="BO387" i="2"/>
  <c r="BN371" i="2"/>
  <c r="BO371" i="2"/>
  <c r="P371" i="2" s="1"/>
  <c r="BO355" i="2"/>
  <c r="BN355" i="2"/>
  <c r="BO307" i="2"/>
  <c r="P307" i="2" s="1"/>
  <c r="BN307" i="2"/>
  <c r="BN291" i="2"/>
  <c r="BO291" i="2"/>
  <c r="P291" i="2" s="1"/>
  <c r="BO243" i="2"/>
  <c r="BN243" i="2"/>
  <c r="BO227" i="2"/>
  <c r="P227" i="2" s="1"/>
  <c r="BN227" i="2"/>
  <c r="BO195" i="2"/>
  <c r="BN195" i="2"/>
  <c r="BO176" i="2"/>
  <c r="P176" i="2" s="1"/>
  <c r="BN176" i="2"/>
  <c r="AI718" i="2"/>
  <c r="AJ718" i="2"/>
  <c r="AH718" i="2"/>
  <c r="BG673" i="2"/>
  <c r="N673" i="2" s="1"/>
  <c r="BF673" i="2"/>
  <c r="BG621" i="2"/>
  <c r="N621" i="2" s="1"/>
  <c r="BF621" i="2"/>
  <c r="AH511" i="2"/>
  <c r="AI511" i="2"/>
  <c r="AJ511" i="2"/>
  <c r="AJ685" i="2"/>
  <c r="AH685" i="2"/>
  <c r="AI685" i="2"/>
  <c r="AZ406" i="2"/>
  <c r="BA406" i="2"/>
  <c r="BB406" i="2"/>
  <c r="BN358" i="2"/>
  <c r="BO358" i="2"/>
  <c r="P358" i="2" s="1"/>
  <c r="BG163" i="2"/>
  <c r="N163" i="2" s="1"/>
  <c r="BF163" i="2"/>
  <c r="AJ155" i="2"/>
  <c r="AI155" i="2"/>
  <c r="M155" i="2" s="1"/>
  <c r="AH155" i="2"/>
  <c r="BA104" i="2"/>
  <c r="BB104" i="2"/>
  <c r="AZ104" i="2"/>
  <c r="BN729" i="2"/>
  <c r="BO729" i="2"/>
  <c r="BN645" i="2"/>
  <c r="BO645" i="2"/>
  <c r="P645" i="2" s="1"/>
  <c r="BN613" i="2"/>
  <c r="BO613" i="2"/>
  <c r="P613" i="2" s="1"/>
  <c r="BG382" i="2"/>
  <c r="N382" i="2" s="1"/>
  <c r="BF382" i="2"/>
  <c r="BG366" i="2"/>
  <c r="BF366" i="2"/>
  <c r="BN334" i="2"/>
  <c r="BO334" i="2"/>
  <c r="P334" i="2" s="1"/>
  <c r="BF318" i="2"/>
  <c r="BG318" i="2"/>
  <c r="BG302" i="2"/>
  <c r="BF302" i="2"/>
  <c r="BN222" i="2"/>
  <c r="BO222" i="2"/>
  <c r="BN139" i="2"/>
  <c r="BO139" i="2"/>
  <c r="P139" i="2" s="1"/>
  <c r="BO53" i="2"/>
  <c r="BN53" i="2"/>
  <c r="BN21" i="2"/>
  <c r="BO21" i="2"/>
  <c r="BG705" i="2"/>
  <c r="BF705" i="2"/>
  <c r="AH641" i="2"/>
  <c r="AI641" i="2"/>
  <c r="AJ641" i="2"/>
  <c r="BG43" i="2"/>
  <c r="N43" i="2" s="1"/>
  <c r="BF43" i="2"/>
  <c r="AZ664" i="2"/>
  <c r="BB664" i="2"/>
  <c r="BA664" i="2"/>
  <c r="BB497" i="2"/>
  <c r="AZ497" i="2"/>
  <c r="BA497" i="2"/>
  <c r="BB481" i="2"/>
  <c r="AZ481" i="2"/>
  <c r="BA481" i="2"/>
  <c r="BN329" i="2"/>
  <c r="BO329" i="2"/>
  <c r="P329" i="2" s="1"/>
  <c r="BA309" i="2"/>
  <c r="AZ309" i="2"/>
  <c r="BB309" i="2"/>
  <c r="BN257" i="2"/>
  <c r="BO257" i="2"/>
  <c r="P257" i="2" s="1"/>
  <c r="AZ158" i="2"/>
  <c r="BA158" i="2"/>
  <c r="BB158" i="2"/>
  <c r="AQ83" i="2"/>
  <c r="AS83" i="2"/>
  <c r="AR83" i="2"/>
  <c r="BG56" i="2"/>
  <c r="N56" i="2" s="1"/>
  <c r="BF56" i="2"/>
  <c r="BF209" i="2"/>
  <c r="BG209" i="2"/>
  <c r="N209" i="2" s="1"/>
  <c r="BG40" i="2"/>
  <c r="N40" i="2" s="1"/>
  <c r="BF40" i="2"/>
  <c r="BO564" i="2"/>
  <c r="P564" i="2" s="1"/>
  <c r="BN564" i="2"/>
  <c r="BO663" i="2"/>
  <c r="P663" i="2" s="1"/>
  <c r="BN663" i="2"/>
  <c r="BN631" i="2"/>
  <c r="BO631" i="2"/>
  <c r="P631" i="2" s="1"/>
  <c r="AR436" i="2"/>
  <c r="AQ436" i="2"/>
  <c r="AS436" i="2"/>
  <c r="BF360" i="2"/>
  <c r="BG360" i="2"/>
  <c r="N360" i="2" s="1"/>
  <c r="BG78" i="2"/>
  <c r="N78" i="2" s="1"/>
  <c r="BF78" i="2"/>
  <c r="BN31" i="2"/>
  <c r="BO31" i="2"/>
  <c r="P31" i="2" s="1"/>
  <c r="BO400" i="2"/>
  <c r="BN400" i="2"/>
  <c r="BN336" i="2"/>
  <c r="BO336" i="2"/>
  <c r="P336" i="2" s="1"/>
  <c r="BN304" i="2"/>
  <c r="BO304" i="2"/>
  <c r="P304" i="2" s="1"/>
  <c r="BG141" i="2"/>
  <c r="N141" i="2" s="1"/>
  <c r="BF141" i="2"/>
  <c r="BO71" i="2"/>
  <c r="BN71" i="2"/>
  <c r="BO556" i="2"/>
  <c r="P556" i="2" s="1"/>
  <c r="BN556" i="2"/>
  <c r="AH275" i="2"/>
  <c r="AI275" i="2"/>
  <c r="AJ275" i="2"/>
  <c r="AI239" i="2"/>
  <c r="AH239" i="2"/>
  <c r="AJ239" i="2"/>
  <c r="AJ219" i="2"/>
  <c r="AH219" i="2"/>
  <c r="AI219" i="2"/>
  <c r="BG136" i="2"/>
  <c r="BF136" i="2"/>
  <c r="BO674" i="2"/>
  <c r="P674" i="2" s="1"/>
  <c r="BN674" i="2"/>
  <c r="BO239" i="2"/>
  <c r="P239" i="2" s="1"/>
  <c r="BN239" i="2"/>
  <c r="BG105" i="2"/>
  <c r="BF105" i="2"/>
  <c r="BF89" i="2"/>
  <c r="BG89" i="2"/>
  <c r="N89" i="2" s="1"/>
  <c r="BO589" i="2"/>
  <c r="P589" i="2" s="1"/>
  <c r="BN589" i="2"/>
  <c r="BA80" i="2"/>
  <c r="AZ80" i="2"/>
  <c r="BB80" i="2"/>
  <c r="BN202" i="2"/>
  <c r="BO202" i="2"/>
  <c r="BG49" i="2"/>
  <c r="BF49" i="2"/>
  <c r="BA720" i="2"/>
  <c r="AZ720" i="2"/>
  <c r="BB720" i="2"/>
  <c r="AZ684" i="2"/>
  <c r="BA684" i="2"/>
  <c r="BB684" i="2"/>
  <c r="BN485" i="2"/>
  <c r="BO485" i="2"/>
  <c r="P485" i="2" s="1"/>
  <c r="AZ261" i="2"/>
  <c r="BA261" i="2"/>
  <c r="BB261" i="2"/>
  <c r="BG489" i="2"/>
  <c r="N489" i="2" s="1"/>
  <c r="BF489" i="2"/>
  <c r="BN118" i="2"/>
  <c r="BO118" i="2"/>
  <c r="P118" i="2" s="1"/>
  <c r="BG555" i="2"/>
  <c r="N555" i="2" s="1"/>
  <c r="BF555" i="2"/>
  <c r="AJ424" i="2"/>
  <c r="AI424" i="2"/>
  <c r="AH424" i="2"/>
  <c r="AR392" i="2"/>
  <c r="AS392" i="2"/>
  <c r="AQ392" i="2"/>
  <c r="BG683" i="2"/>
  <c r="N683" i="2" s="1"/>
  <c r="BF683" i="2"/>
  <c r="BF328" i="2"/>
  <c r="BG328" i="2"/>
  <c r="N328" i="2" s="1"/>
  <c r="BG165" i="2"/>
  <c r="BF165" i="2"/>
  <c r="BF459" i="2"/>
  <c r="BG459" i="2"/>
  <c r="N459" i="2" s="1"/>
  <c r="BG251" i="2"/>
  <c r="N251" i="2" s="1"/>
  <c r="BF251" i="2"/>
  <c r="BG207" i="2"/>
  <c r="N207" i="2" s="1"/>
  <c r="BF207" i="2"/>
  <c r="AH172" i="2"/>
  <c r="AI172" i="2"/>
  <c r="AJ172" i="2"/>
  <c r="AZ129" i="2"/>
  <c r="BA129" i="2"/>
  <c r="BB129" i="2"/>
  <c r="BG590" i="2"/>
  <c r="BF590" i="2"/>
  <c r="BO507" i="2"/>
  <c r="BN507" i="2"/>
  <c r="BN347" i="2"/>
  <c r="BO347" i="2"/>
  <c r="P347" i="2" s="1"/>
  <c r="BO267" i="2"/>
  <c r="P267" i="2" s="1"/>
  <c r="BN267" i="2"/>
  <c r="BG678" i="2"/>
  <c r="N678" i="2" s="1"/>
  <c r="BF678" i="2"/>
  <c r="AZ374" i="2"/>
  <c r="BA374" i="2"/>
  <c r="BB374" i="2"/>
  <c r="BN721" i="2"/>
  <c r="BO721" i="2"/>
  <c r="P721" i="2" s="1"/>
  <c r="BN637" i="2"/>
  <c r="BO637" i="2"/>
  <c r="P637" i="2" s="1"/>
  <c r="BG550" i="2"/>
  <c r="N550" i="2" s="1"/>
  <c r="BF550" i="2"/>
  <c r="BG510" i="2"/>
  <c r="N510" i="2" s="1"/>
  <c r="BF510" i="2"/>
  <c r="BN342" i="2"/>
  <c r="BO342" i="2"/>
  <c r="P342" i="2" s="1"/>
  <c r="BN310" i="2"/>
  <c r="BO310" i="2"/>
  <c r="BG179" i="2"/>
  <c r="BF179" i="2"/>
  <c r="BG45" i="2"/>
  <c r="N45" i="2" s="1"/>
  <c r="BF45" i="2"/>
  <c r="BG10" i="2"/>
  <c r="BF10" i="2"/>
  <c r="AH710" i="2"/>
  <c r="AI710" i="2"/>
  <c r="AJ710" i="2"/>
  <c r="BG523" i="2"/>
  <c r="N523" i="2" s="1"/>
  <c r="BF523" i="2"/>
  <c r="AH327" i="2"/>
  <c r="AI327" i="2"/>
  <c r="AJ327" i="2"/>
  <c r="M143" i="2"/>
  <c r="BN2" i="2"/>
  <c r="M114" i="2" l="1"/>
  <c r="M426" i="2"/>
  <c r="M50" i="2"/>
  <c r="M466" i="2"/>
  <c r="M200" i="2"/>
  <c r="L367" i="2"/>
  <c r="M306" i="2"/>
  <c r="M300" i="2"/>
  <c r="M213" i="2"/>
  <c r="M417" i="2"/>
  <c r="M315" i="2"/>
  <c r="M743" i="2"/>
  <c r="M680" i="2"/>
  <c r="M278" i="2"/>
  <c r="M401" i="2"/>
  <c r="M49" i="2"/>
  <c r="M169" i="2"/>
  <c r="M403" i="2"/>
  <c r="L124" i="2"/>
  <c r="M440" i="2"/>
  <c r="M419" i="2"/>
  <c r="M72" i="2"/>
  <c r="M575" i="2"/>
  <c r="M27" i="2"/>
  <c r="N744" i="2"/>
  <c r="N105" i="2"/>
  <c r="M355" i="2"/>
  <c r="N592" i="2"/>
  <c r="N128" i="2"/>
  <c r="N154" i="2"/>
  <c r="M199" i="2"/>
  <c r="M423" i="2"/>
  <c r="N652" i="2"/>
  <c r="N623" i="2"/>
  <c r="M697" i="2"/>
  <c r="M733" i="2"/>
  <c r="N719" i="2"/>
  <c r="N680" i="2"/>
  <c r="N616" i="2"/>
  <c r="N590" i="2"/>
  <c r="N660" i="2"/>
  <c r="N631" i="2"/>
  <c r="M582" i="2"/>
  <c r="M221" i="2"/>
  <c r="L291" i="2"/>
  <c r="M434" i="2"/>
  <c r="M303" i="2"/>
  <c r="M544" i="2"/>
  <c r="N268" i="2"/>
  <c r="N484" i="2"/>
  <c r="N444" i="2"/>
  <c r="N262" i="2"/>
  <c r="N374" i="2"/>
  <c r="N277" i="2"/>
  <c r="N341" i="2"/>
  <c r="N405" i="2"/>
  <c r="N395" i="2"/>
  <c r="M311" i="2"/>
  <c r="M414" i="2"/>
  <c r="N486" i="2"/>
  <c r="M337" i="2"/>
  <c r="N221" i="2"/>
  <c r="N317" i="2"/>
  <c r="N488" i="2"/>
  <c r="N508" i="2"/>
  <c r="N533" i="2"/>
  <c r="N369" i="2"/>
  <c r="N185" i="2"/>
  <c r="N161" i="2"/>
  <c r="N138" i="2"/>
  <c r="N183" i="2"/>
  <c r="N169" i="2"/>
  <c r="N165" i="2"/>
  <c r="N186" i="2"/>
  <c r="N151" i="2"/>
  <c r="N162" i="2"/>
  <c r="N79" i="2"/>
  <c r="N84" i="2"/>
  <c r="N28" i="2"/>
  <c r="N10" i="2"/>
  <c r="O695" i="2"/>
  <c r="L680" i="2"/>
  <c r="M721" i="2"/>
  <c r="M618" i="2"/>
  <c r="M665" i="2"/>
  <c r="M667" i="2"/>
  <c r="M690" i="2"/>
  <c r="O687" i="2"/>
  <c r="O721" i="2"/>
  <c r="O693" i="2"/>
  <c r="M367" i="2"/>
  <c r="M196" i="2"/>
  <c r="L384" i="2"/>
  <c r="M264" i="2"/>
  <c r="M291" i="2"/>
  <c r="O556" i="2"/>
  <c r="O525" i="2"/>
  <c r="O426" i="2"/>
  <c r="O550" i="2"/>
  <c r="O325" i="2"/>
  <c r="O489" i="2"/>
  <c r="M310" i="2"/>
  <c r="M369" i="2"/>
  <c r="M195" i="2"/>
  <c r="M286" i="2"/>
  <c r="M242" i="2"/>
  <c r="M319" i="2"/>
  <c r="O264" i="2"/>
  <c r="O251" i="2"/>
  <c r="O420" i="2"/>
  <c r="O196" i="2"/>
  <c r="O492" i="2"/>
  <c r="O549" i="2"/>
  <c r="O329" i="2"/>
  <c r="M145" i="2"/>
  <c r="O179" i="2"/>
  <c r="M174" i="2"/>
  <c r="O140" i="2"/>
  <c r="O85" i="2"/>
  <c r="M110" i="2"/>
  <c r="M124" i="2"/>
  <c r="O117" i="2"/>
  <c r="M48" i="2"/>
  <c r="O44" i="2"/>
  <c r="O50" i="2"/>
  <c r="O54" i="2"/>
  <c r="M73" i="2"/>
  <c r="O45" i="2"/>
  <c r="O49" i="2"/>
  <c r="O10" i="2"/>
  <c r="O15" i="2"/>
  <c r="O8" i="2"/>
  <c r="P49" i="2"/>
  <c r="M58" i="2"/>
  <c r="P87" i="2"/>
  <c r="P86" i="2"/>
  <c r="M120" i="2"/>
  <c r="L92" i="2"/>
  <c r="M98" i="2"/>
  <c r="M92" i="2"/>
  <c r="P102" i="2"/>
  <c r="M132" i="2"/>
  <c r="P140" i="2"/>
  <c r="M167" i="2"/>
  <c r="M210" i="2"/>
  <c r="M198" i="2"/>
  <c r="P202" i="2"/>
  <c r="P683" i="2"/>
  <c r="P669" i="2"/>
  <c r="P743" i="2"/>
  <c r="P599" i="2"/>
  <c r="M642" i="2"/>
  <c r="P639" i="2"/>
  <c r="M314" i="2"/>
  <c r="P414" i="2"/>
  <c r="P340" i="2"/>
  <c r="P550" i="2"/>
  <c r="M339" i="2"/>
  <c r="M554" i="2"/>
  <c r="M395" i="2"/>
  <c r="M547" i="2"/>
  <c r="M520" i="2"/>
  <c r="L463" i="2"/>
  <c r="K252" i="2"/>
  <c r="P364" i="2"/>
  <c r="N9" i="2"/>
  <c r="K27" i="8"/>
  <c r="K28" i="8"/>
  <c r="P2" i="2"/>
  <c r="K32" i="8" s="1"/>
  <c r="L58" i="2"/>
  <c r="O58" i="2"/>
  <c r="L419" i="2"/>
  <c r="O419" i="2"/>
  <c r="L199" i="2"/>
  <c r="O199" i="2"/>
  <c r="L635" i="2"/>
  <c r="O635" i="2"/>
  <c r="L315" i="2"/>
  <c r="O315" i="2"/>
  <c r="L242" i="2"/>
  <c r="O242" i="2"/>
  <c r="M538" i="2"/>
  <c r="M109" i="2"/>
  <c r="P205" i="2"/>
  <c r="N224" i="2"/>
  <c r="P210" i="2"/>
  <c r="N72" i="2"/>
  <c r="O359" i="2"/>
  <c r="N214" i="2"/>
  <c r="P470" i="2"/>
  <c r="N122" i="2"/>
  <c r="N280" i="2"/>
  <c r="N457" i="2"/>
  <c r="O505" i="2"/>
  <c r="O39" i="2"/>
  <c r="O324" i="2"/>
  <c r="N711" i="2"/>
  <c r="O48" i="2"/>
  <c r="O138" i="2"/>
  <c r="N597" i="2"/>
  <c r="N35" i="2"/>
  <c r="N496" i="2"/>
  <c r="P544" i="2"/>
  <c r="N619" i="2"/>
  <c r="O20" i="2"/>
  <c r="O182" i="2"/>
  <c r="O273" i="2"/>
  <c r="P361" i="2"/>
  <c r="P401" i="2"/>
  <c r="P672" i="2"/>
  <c r="P732" i="2"/>
  <c r="P132" i="2"/>
  <c r="O302" i="2"/>
  <c r="P554" i="2"/>
  <c r="O552" i="2"/>
  <c r="O681" i="2"/>
  <c r="N119" i="2"/>
  <c r="N365" i="2"/>
  <c r="N409" i="2"/>
  <c r="P196" i="2"/>
  <c r="N304" i="2"/>
  <c r="P352" i="2"/>
  <c r="P384" i="2"/>
  <c r="P611" i="2"/>
  <c r="P73" i="2"/>
  <c r="P741" i="2"/>
  <c r="P72" i="2"/>
  <c r="O481" i="2"/>
  <c r="N366" i="2"/>
  <c r="P327" i="2"/>
  <c r="O606" i="2"/>
  <c r="N650" i="2"/>
  <c r="N96" i="2"/>
  <c r="O446" i="2"/>
  <c r="N456" i="2"/>
  <c r="N50" i="2"/>
  <c r="O188" i="2"/>
  <c r="N415" i="2"/>
  <c r="N630" i="2"/>
  <c r="N97" i="2"/>
  <c r="O515" i="2"/>
  <c r="N658" i="2"/>
  <c r="P742" i="2"/>
  <c r="O147" i="2"/>
  <c r="N410" i="2"/>
  <c r="O558" i="2"/>
  <c r="P713" i="2"/>
  <c r="N278" i="2"/>
  <c r="P438" i="2"/>
  <c r="O593" i="2"/>
  <c r="O685" i="2"/>
  <c r="O680" i="2"/>
  <c r="N7" i="2"/>
  <c r="P635" i="2"/>
  <c r="O128" i="2"/>
  <c r="P693" i="2"/>
  <c r="O40" i="2"/>
  <c r="N64" i="2"/>
  <c r="P174" i="2"/>
  <c r="P418" i="2"/>
  <c r="O46" i="2"/>
  <c r="O164" i="2"/>
  <c r="P315" i="2"/>
  <c r="O730" i="2"/>
  <c r="P448" i="2"/>
  <c r="O294" i="2"/>
  <c r="N101" i="2"/>
  <c r="O239" i="2"/>
  <c r="N614" i="2"/>
  <c r="N338" i="2"/>
  <c r="O713" i="2"/>
  <c r="N49" i="2"/>
  <c r="N490" i="2"/>
  <c r="N24" i="2"/>
  <c r="O529" i="2"/>
  <c r="N620" i="2"/>
  <c r="N250" i="2"/>
  <c r="P566" i="2"/>
  <c r="N339" i="2"/>
  <c r="P383" i="2"/>
  <c r="O511" i="2"/>
  <c r="P547" i="2"/>
  <c r="O642" i="2"/>
  <c r="N746" i="2"/>
  <c r="P422" i="2"/>
  <c r="O38" i="2"/>
  <c r="P195" i="2"/>
  <c r="P275" i="2"/>
  <c r="N367" i="2"/>
  <c r="P507" i="2"/>
  <c r="P571" i="2"/>
  <c r="P187" i="2"/>
  <c r="P258" i="2"/>
  <c r="N61" i="2"/>
  <c r="N442" i="2"/>
  <c r="N562" i="2"/>
  <c r="O741" i="2"/>
  <c r="N158" i="2"/>
  <c r="N201" i="2"/>
  <c r="N321" i="2"/>
  <c r="O377" i="2"/>
  <c r="O409" i="2"/>
  <c r="O441" i="2"/>
  <c r="P42" i="2"/>
  <c r="P125" i="2"/>
  <c r="P243" i="2"/>
  <c r="P339" i="2"/>
  <c r="P407" i="2"/>
  <c r="O451" i="2"/>
  <c r="O535" i="2"/>
  <c r="P622" i="2"/>
  <c r="P120" i="2"/>
  <c r="P222" i="2"/>
  <c r="N701" i="2"/>
  <c r="O90" i="2"/>
  <c r="P130" i="2"/>
  <c r="N400" i="2"/>
  <c r="O587" i="2"/>
  <c r="O697" i="2"/>
  <c r="N491" i="2"/>
  <c r="O139" i="2"/>
  <c r="N98" i="2"/>
  <c r="O472" i="2"/>
  <c r="P30" i="2"/>
  <c r="O227" i="2"/>
  <c r="O275" i="2"/>
  <c r="N355" i="2"/>
  <c r="N419" i="2"/>
  <c r="P527" i="2"/>
  <c r="P658" i="2"/>
  <c r="O358" i="2"/>
  <c r="N665" i="2"/>
  <c r="P71" i="2"/>
  <c r="N248" i="2"/>
  <c r="N520" i="2"/>
  <c r="N15" i="2"/>
  <c r="O403" i="2"/>
  <c r="N531" i="2"/>
  <c r="P638" i="2"/>
  <c r="P541" i="2"/>
  <c r="P716" i="2"/>
  <c r="P10" i="2"/>
  <c r="N88" i="2"/>
  <c r="O81" i="2"/>
  <c r="O148" i="2"/>
  <c r="P219" i="2"/>
  <c r="N391" i="2"/>
  <c r="P666" i="2"/>
  <c r="O322" i="2"/>
  <c r="N625" i="2"/>
  <c r="P724" i="2"/>
  <c r="N383" i="2"/>
  <c r="P722" i="2"/>
  <c r="P310" i="2"/>
  <c r="N114" i="2"/>
  <c r="N568" i="2"/>
  <c r="N52" i="2"/>
  <c r="O321" i="2"/>
  <c r="P366" i="2"/>
  <c r="P117" i="2"/>
  <c r="O247" i="2"/>
  <c r="O411" i="2"/>
  <c r="N475" i="2"/>
  <c r="O715" i="2"/>
  <c r="O274" i="2"/>
  <c r="N585" i="2"/>
  <c r="N537" i="2"/>
  <c r="P592" i="2"/>
  <c r="N676" i="2"/>
  <c r="O716" i="2"/>
  <c r="O57" i="2"/>
  <c r="O206" i="2"/>
  <c r="P290" i="2"/>
  <c r="N319" i="2"/>
  <c r="O439" i="2"/>
  <c r="N298" i="2"/>
  <c r="O287" i="2"/>
  <c r="P455" i="2"/>
  <c r="O670" i="2"/>
  <c r="P70" i="2"/>
  <c r="O152" i="2"/>
  <c r="N295" i="2"/>
  <c r="P355" i="2"/>
  <c r="N379" i="2"/>
  <c r="O399" i="2"/>
  <c r="O463" i="2"/>
  <c r="N495" i="2"/>
  <c r="P535" i="2"/>
  <c r="N559" i="2"/>
  <c r="P602" i="2"/>
  <c r="O646" i="2"/>
  <c r="N702" i="2"/>
  <c r="N715" i="2"/>
  <c r="P53" i="2"/>
  <c r="O177" i="2"/>
  <c r="O743" i="2"/>
  <c r="P116" i="2"/>
  <c r="N693" i="2"/>
  <c r="N628" i="2"/>
  <c r="N258" i="2"/>
  <c r="N438" i="2"/>
  <c r="N58" i="2"/>
  <c r="N446" i="2"/>
  <c r="N130" i="2"/>
  <c r="O74" i="2"/>
  <c r="P199" i="2"/>
  <c r="N303" i="2"/>
  <c r="N371" i="2"/>
  <c r="O539" i="2"/>
  <c r="P642" i="2"/>
  <c r="P715" i="2"/>
  <c r="O171" i="2"/>
  <c r="N713" i="2"/>
  <c r="P7" i="2"/>
  <c r="P211" i="2"/>
  <c r="P323" i="2"/>
  <c r="O567" i="2"/>
  <c r="P654" i="2"/>
  <c r="P14" i="2"/>
  <c r="O108" i="2"/>
  <c r="O692" i="2"/>
  <c r="N175" i="2"/>
  <c r="O226" i="2"/>
  <c r="N498" i="2"/>
  <c r="O745" i="2"/>
  <c r="N227" i="2"/>
  <c r="N466" i="2"/>
  <c r="O256" i="2"/>
  <c r="N388" i="2"/>
  <c r="N651" i="2"/>
  <c r="N194" i="2"/>
  <c r="O657" i="2"/>
  <c r="N142" i="2"/>
  <c r="P225" i="2"/>
  <c r="N305" i="2"/>
  <c r="N337" i="2"/>
  <c r="O393" i="2"/>
  <c r="O449" i="2"/>
  <c r="O71" i="2"/>
  <c r="O165" i="2"/>
  <c r="O112" i="2"/>
  <c r="N38" i="2"/>
  <c r="P114" i="2"/>
  <c r="P208" i="2"/>
  <c r="P603" i="2"/>
  <c r="O92" i="2"/>
  <c r="P490" i="2"/>
  <c r="O201" i="2"/>
  <c r="P616" i="2"/>
  <c r="P175" i="2"/>
  <c r="P641" i="2"/>
  <c r="N471" i="2"/>
  <c r="O625" i="2"/>
  <c r="N157" i="2"/>
  <c r="P156" i="2"/>
  <c r="P287" i="2"/>
  <c r="P487" i="2"/>
  <c r="O563" i="2"/>
  <c r="O662" i="2"/>
  <c r="P694" i="2"/>
  <c r="O675" i="2"/>
  <c r="P298" i="2"/>
  <c r="O47" i="2"/>
  <c r="N71" i="2"/>
  <c r="P216" i="2"/>
  <c r="O272" i="2"/>
  <c r="O304" i="2"/>
  <c r="P344" i="2"/>
  <c r="P400" i="2"/>
  <c r="O448" i="2"/>
  <c r="P572" i="2"/>
  <c r="O623" i="2"/>
  <c r="O735" i="2"/>
  <c r="P167" i="2"/>
  <c r="P318" i="2"/>
  <c r="P562" i="2"/>
  <c r="O13" i="2"/>
  <c r="O56" i="2"/>
  <c r="N398" i="2"/>
  <c r="N554" i="2"/>
  <c r="O709" i="2"/>
  <c r="P614" i="2"/>
  <c r="P731" i="2"/>
  <c r="N534" i="2"/>
  <c r="N384" i="2"/>
  <c r="N454" i="2"/>
  <c r="N273" i="2"/>
  <c r="P521" i="2"/>
  <c r="N270" i="2"/>
  <c r="O629" i="2"/>
  <c r="O26" i="2"/>
  <c r="P148" i="2"/>
  <c r="P231" i="2"/>
  <c r="P459" i="2"/>
  <c r="O571" i="2"/>
  <c r="O698" i="2"/>
  <c r="P370" i="2"/>
  <c r="O316" i="2"/>
  <c r="P356" i="2"/>
  <c r="O61" i="2"/>
  <c r="P386" i="2"/>
  <c r="N705" i="2"/>
  <c r="O123" i="2"/>
  <c r="N545" i="2"/>
  <c r="O541" i="2"/>
  <c r="N518" i="2"/>
  <c r="N81" i="2"/>
  <c r="N363" i="2"/>
  <c r="O531" i="2"/>
  <c r="N642" i="2"/>
  <c r="N230" i="2"/>
  <c r="N458" i="2"/>
  <c r="P665" i="2"/>
  <c r="N173" i="2"/>
  <c r="N480" i="2"/>
  <c r="N37" i="2"/>
  <c r="O601" i="2"/>
  <c r="P729" i="2"/>
  <c r="N588" i="2"/>
  <c r="N242" i="2"/>
  <c r="P697" i="2"/>
  <c r="O559" i="2"/>
  <c r="O330" i="2"/>
  <c r="O261" i="2"/>
  <c r="N200" i="2"/>
  <c r="O260" i="2"/>
  <c r="P91" i="2"/>
  <c r="P178" i="2"/>
  <c r="O423" i="2"/>
  <c r="N434" i="2"/>
  <c r="O677" i="2"/>
  <c r="N189" i="2"/>
  <c r="O465" i="2"/>
  <c r="N59" i="2"/>
  <c r="O106" i="2"/>
  <c r="N671" i="2"/>
  <c r="N681" i="2"/>
  <c r="P389" i="2"/>
  <c r="P522" i="2"/>
  <c r="P484" i="2"/>
  <c r="P520" i="2"/>
  <c r="P576" i="2"/>
  <c r="O241" i="2"/>
  <c r="O281" i="2"/>
  <c r="P369" i="2"/>
  <c r="N656" i="2"/>
  <c r="N716" i="2"/>
  <c r="N112" i="2"/>
  <c r="O175" i="2"/>
  <c r="O390" i="2"/>
  <c r="N576" i="2"/>
  <c r="P294" i="2"/>
  <c r="O574" i="2"/>
  <c r="N345" i="2"/>
  <c r="O185" i="2"/>
  <c r="P288" i="2"/>
  <c r="O344" i="2"/>
  <c r="N368" i="2"/>
  <c r="O583" i="2"/>
  <c r="O627" i="2"/>
  <c r="O116" i="2"/>
  <c r="O32" i="2"/>
  <c r="N377" i="2"/>
  <c r="O517" i="2"/>
  <c r="O673" i="2"/>
  <c r="P575" i="2"/>
  <c r="P626" i="2"/>
  <c r="P667" i="2"/>
  <c r="P322" i="2"/>
  <c r="N121" i="2"/>
  <c r="O355" i="2"/>
  <c r="O435" i="2"/>
  <c r="N129" i="2"/>
  <c r="N626" i="2"/>
  <c r="P710" i="2"/>
  <c r="N667" i="2"/>
  <c r="N322" i="2"/>
  <c r="N470" i="2"/>
  <c r="O653" i="2"/>
  <c r="N418" i="2"/>
  <c r="N474" i="2"/>
  <c r="P649" i="2"/>
  <c r="P92" i="2"/>
  <c r="O282" i="2"/>
  <c r="P13" i="2"/>
  <c r="P48" i="2"/>
  <c r="P83" i="2"/>
  <c r="N529" i="2"/>
  <c r="N649" i="2"/>
  <c r="O113" i="2"/>
  <c r="O279" i="2"/>
  <c r="O379" i="2"/>
  <c r="O410" i="2"/>
  <c r="N679" i="2"/>
  <c r="N103" i="2"/>
  <c r="N117" i="2"/>
  <c r="O371" i="2"/>
  <c r="N238" i="2"/>
  <c r="O617" i="2"/>
  <c r="N306" i="2"/>
  <c r="O613" i="2"/>
  <c r="O99" i="2"/>
  <c r="N425" i="2"/>
  <c r="N302" i="2"/>
  <c r="N733" i="2"/>
  <c r="O109" i="2"/>
  <c r="O363" i="2"/>
  <c r="P463" i="2"/>
  <c r="P531" i="2"/>
  <c r="O575" i="2"/>
  <c r="P706" i="2"/>
  <c r="N699" i="2"/>
  <c r="O546" i="2"/>
  <c r="N136" i="2"/>
  <c r="P259" i="2"/>
  <c r="O335" i="2"/>
  <c r="O487" i="2"/>
  <c r="O551" i="2"/>
  <c r="O618" i="2"/>
  <c r="O124" i="2"/>
  <c r="O218" i="2"/>
  <c r="P314" i="2"/>
  <c r="N627" i="2"/>
  <c r="N318" i="2"/>
  <c r="N502" i="2"/>
  <c r="O633" i="2"/>
  <c r="O131" i="2"/>
  <c r="N190" i="2"/>
  <c r="N265" i="2"/>
  <c r="N401" i="2"/>
  <c r="N433" i="2"/>
  <c r="O537" i="2"/>
  <c r="O22" i="2"/>
  <c r="O89" i="2"/>
  <c r="O223" i="2"/>
  <c r="N315" i="2"/>
  <c r="P359" i="2"/>
  <c r="N431" i="2"/>
  <c r="O471" i="2"/>
  <c r="P691" i="2"/>
  <c r="O159" i="2"/>
  <c r="P402" i="2"/>
  <c r="N12" i="2"/>
  <c r="O122" i="2"/>
  <c r="P200" i="2"/>
  <c r="P284" i="2"/>
  <c r="O187" i="2"/>
  <c r="P198" i="2"/>
  <c r="N282" i="2"/>
  <c r="P109" i="2"/>
  <c r="P247" i="2"/>
  <c r="O291" i="2"/>
  <c r="O507" i="2"/>
  <c r="P543" i="2"/>
  <c r="O65" i="2"/>
  <c r="P482" i="2"/>
  <c r="N55" i="2"/>
  <c r="O98" i="2"/>
  <c r="O224" i="2"/>
  <c r="O387" i="2"/>
  <c r="N447" i="2"/>
  <c r="N598" i="2"/>
  <c r="L366" i="2"/>
  <c r="O366" i="2"/>
  <c r="L562" i="2"/>
  <c r="O562" i="2"/>
  <c r="N260" i="2"/>
  <c r="P680" i="2"/>
  <c r="N732" i="2"/>
  <c r="N697" i="2"/>
  <c r="O129" i="2"/>
  <c r="N176" i="2"/>
  <c r="N291" i="2"/>
  <c r="P483" i="2"/>
  <c r="O80" i="2"/>
  <c r="P382" i="2"/>
  <c r="O271" i="2"/>
  <c r="N646" i="2"/>
  <c r="N41" i="2"/>
  <c r="O665" i="2"/>
  <c r="N149" i="2"/>
  <c r="N300" i="2"/>
  <c r="N544" i="2"/>
  <c r="N659" i="2"/>
  <c r="N281" i="2"/>
  <c r="N218" i="2"/>
  <c r="P621" i="2"/>
  <c r="O180" i="2"/>
  <c r="P283" i="2"/>
  <c r="N455" i="2"/>
  <c r="P563" i="2"/>
  <c r="N722" i="2"/>
  <c r="O29" i="2"/>
  <c r="P338" i="2"/>
  <c r="O388" i="2"/>
  <c r="P512" i="2"/>
  <c r="N561" i="2"/>
  <c r="N636" i="2"/>
  <c r="N700" i="2"/>
  <c r="P124" i="2"/>
  <c r="P250" i="2"/>
  <c r="O530" i="2"/>
  <c r="O375" i="2"/>
  <c r="O120" i="2"/>
  <c r="O207" i="2"/>
  <c r="P375" i="2"/>
  <c r="P606" i="2"/>
  <c r="P207" i="2"/>
  <c r="O283" i="2"/>
  <c r="P335" i="2"/>
  <c r="O367" i="2"/>
  <c r="P387" i="2"/>
  <c r="N411" i="2"/>
  <c r="O483" i="2"/>
  <c r="P503" i="2"/>
  <c r="O547" i="2"/>
  <c r="P567" i="2"/>
  <c r="O614" i="2"/>
  <c r="O690" i="2"/>
  <c r="O731" i="2"/>
  <c r="O84" i="2"/>
  <c r="O238" i="2"/>
  <c r="O306" i="2"/>
  <c r="P502" i="2"/>
  <c r="N589" i="2"/>
  <c r="O151" i="2"/>
  <c r="N354" i="2"/>
  <c r="O661" i="2"/>
  <c r="N14" i="2"/>
  <c r="O689" i="2"/>
  <c r="N440" i="2"/>
  <c r="O595" i="2"/>
  <c r="O160" i="2"/>
  <c r="O243" i="2"/>
  <c r="P343" i="2"/>
  <c r="O475" i="2"/>
  <c r="N586" i="2"/>
  <c r="N742" i="2"/>
  <c r="N108" i="2"/>
  <c r="P274" i="2"/>
  <c r="O130" i="2"/>
  <c r="P264" i="2"/>
  <c r="O440" i="2"/>
  <c r="P160" i="2"/>
  <c r="O303" i="2"/>
  <c r="O503" i="2"/>
  <c r="O634" i="2"/>
  <c r="O674" i="2"/>
  <c r="N731" i="2"/>
  <c r="P254" i="2"/>
  <c r="P197" i="2"/>
  <c r="P377" i="2"/>
  <c r="P608" i="2"/>
  <c r="O132" i="2"/>
  <c r="P270" i="2"/>
  <c r="O649" i="2"/>
  <c r="N74" i="2"/>
  <c r="N375" i="2"/>
  <c r="O305" i="2"/>
  <c r="O320" i="2"/>
  <c r="N560" i="2"/>
  <c r="O155" i="2"/>
  <c r="N478" i="2"/>
  <c r="O717" i="2"/>
  <c r="O115" i="2"/>
  <c r="N174" i="2"/>
  <c r="O249" i="2"/>
  <c r="O313" i="2"/>
  <c r="N385" i="2"/>
  <c r="N417" i="2"/>
  <c r="O497" i="2"/>
  <c r="O334" i="2"/>
  <c r="O200" i="2"/>
  <c r="O560" i="2"/>
  <c r="P107" i="2"/>
  <c r="P249" i="2"/>
  <c r="N100" i="2"/>
  <c r="O278" i="2"/>
  <c r="P685" i="2"/>
  <c r="N159" i="2"/>
  <c r="N344" i="2"/>
  <c r="P255" i="2"/>
  <c r="O447" i="2"/>
  <c r="O499" i="2"/>
  <c r="P586" i="2"/>
  <c r="N686" i="2"/>
  <c r="N730" i="2"/>
  <c r="P739" i="2"/>
  <c r="P570" i="2"/>
  <c r="P55" i="2"/>
  <c r="P122" i="2"/>
  <c r="O240" i="2"/>
  <c r="N296" i="2"/>
  <c r="P312" i="2"/>
  <c r="N336" i="2"/>
  <c r="O368" i="2"/>
  <c r="O416" i="2"/>
  <c r="O603" i="2"/>
  <c r="N635" i="2"/>
  <c r="O104" i="2"/>
  <c r="O210" i="2"/>
  <c r="P442" i="2"/>
  <c r="N48" i="2"/>
  <c r="N83" i="2"/>
  <c r="P648" i="2"/>
  <c r="N704" i="2"/>
  <c r="N314" i="2"/>
  <c r="N450" i="2"/>
  <c r="O621" i="2"/>
  <c r="N93" i="2"/>
  <c r="N358" i="2"/>
  <c r="N252" i="2"/>
  <c r="N179" i="2"/>
  <c r="O645" i="2"/>
  <c r="N462" i="2"/>
  <c r="P62" i="2"/>
  <c r="O211" i="2"/>
  <c r="N335" i="2"/>
  <c r="O523" i="2"/>
  <c r="P610" i="2"/>
  <c r="O699" i="2"/>
  <c r="O384" i="2"/>
  <c r="P468" i="2"/>
  <c r="P21" i="2"/>
  <c r="O318" i="2"/>
  <c r="N601" i="2"/>
  <c r="N497" i="2"/>
  <c r="N234" i="2"/>
  <c r="N566" i="2"/>
  <c r="N46" i="2"/>
  <c r="N543" i="2"/>
  <c r="N139" i="2"/>
  <c r="N274" i="2"/>
  <c r="N482" i="2"/>
  <c r="O701" i="2"/>
  <c r="P456" i="2"/>
  <c r="O659" i="2"/>
  <c r="N143" i="2"/>
  <c r="O705" i="2"/>
  <c r="O341" i="2"/>
  <c r="O421" i="2"/>
  <c r="O493" i="2"/>
  <c r="N57" i="2"/>
  <c r="O641" i="2"/>
  <c r="O733" i="2"/>
  <c r="M222" i="2"/>
  <c r="M275" i="2"/>
  <c r="K601" i="2"/>
  <c r="M233" i="2"/>
  <c r="M357" i="2"/>
  <c r="M93" i="2"/>
  <c r="K732" i="2"/>
  <c r="M268" i="2"/>
  <c r="K111" i="2"/>
  <c r="M32" i="2"/>
  <c r="M240" i="2"/>
  <c r="M624" i="2"/>
  <c r="M571" i="2"/>
  <c r="L550" i="2"/>
  <c r="K246" i="2"/>
  <c r="I111" i="2"/>
  <c r="K413" i="2"/>
  <c r="K280" i="2"/>
  <c r="K333" i="2"/>
  <c r="M205" i="2"/>
  <c r="L716" i="2"/>
  <c r="L538" i="2"/>
  <c r="M533" i="2"/>
  <c r="M370" i="2"/>
  <c r="M37" i="2"/>
  <c r="M560" i="2"/>
  <c r="M219" i="2"/>
  <c r="M101" i="2"/>
  <c r="M711" i="2"/>
  <c r="M735" i="2"/>
  <c r="M112" i="2"/>
  <c r="M729" i="2"/>
  <c r="K355" i="2"/>
  <c r="K452" i="2"/>
  <c r="I603" i="2"/>
  <c r="M123" i="2"/>
  <c r="M661" i="2"/>
  <c r="L328" i="2"/>
  <c r="L601" i="2"/>
  <c r="M550" i="2"/>
  <c r="M328" i="2"/>
  <c r="L109" i="2"/>
  <c r="M708" i="2"/>
  <c r="L355" i="2"/>
  <c r="L642" i="2"/>
  <c r="M228" i="2"/>
  <c r="M107" i="2"/>
  <c r="I36" i="2"/>
  <c r="M622" i="2"/>
  <c r="M716" i="2"/>
  <c r="L112" i="2"/>
  <c r="L699" i="2"/>
  <c r="M201" i="2"/>
  <c r="M340" i="2"/>
  <c r="M683" i="2"/>
  <c r="M558" i="2"/>
  <c r="M88" i="2"/>
  <c r="M234" i="2"/>
  <c r="K480" i="2"/>
  <c r="K264" i="2"/>
  <c r="M24" i="2"/>
  <c r="K444" i="2"/>
  <c r="M111" i="2"/>
  <c r="M613" i="2"/>
  <c r="M356" i="2"/>
  <c r="L632" i="2"/>
  <c r="M421" i="2"/>
  <c r="K212" i="2"/>
  <c r="L733" i="2"/>
  <c r="M508" i="2"/>
  <c r="L183" i="2"/>
  <c r="L49" i="2"/>
  <c r="M366" i="2"/>
  <c r="L369" i="2"/>
  <c r="M322" i="2"/>
  <c r="M386" i="2"/>
  <c r="L224" i="2"/>
  <c r="M349" i="2"/>
  <c r="L409" i="2"/>
  <c r="M439" i="2"/>
  <c r="M463" i="2"/>
  <c r="K169" i="2"/>
  <c r="M80" i="2"/>
  <c r="M490" i="2"/>
  <c r="L167" i="2"/>
  <c r="L143" i="2"/>
  <c r="L114" i="2"/>
  <c r="L198" i="2"/>
  <c r="M183" i="2"/>
  <c r="M144" i="2"/>
  <c r="M224" i="2"/>
  <c r="M68" i="2"/>
  <c r="M629" i="2"/>
  <c r="K317" i="2"/>
  <c r="M647" i="2"/>
  <c r="M103" i="2"/>
  <c r="M715" i="2"/>
  <c r="L228" i="2"/>
  <c r="M347" i="2"/>
  <c r="L393" i="2"/>
  <c r="M598" i="2"/>
  <c r="M422" i="2"/>
  <c r="M139" i="2"/>
  <c r="K614" i="2"/>
  <c r="M570" i="2"/>
  <c r="L294" i="2"/>
  <c r="L299" i="2"/>
  <c r="L195" i="2"/>
  <c r="L698" i="2"/>
  <c r="L524" i="2"/>
  <c r="L295" i="2"/>
  <c r="M246" i="2"/>
  <c r="M559" i="2"/>
  <c r="M295" i="2"/>
  <c r="I355" i="2"/>
  <c r="M359" i="2"/>
  <c r="M407" i="2"/>
  <c r="K200" i="2"/>
  <c r="K125" i="2"/>
  <c r="M215" i="2"/>
  <c r="K161" i="2"/>
  <c r="K378" i="2"/>
  <c r="K196" i="2"/>
  <c r="M740" i="2"/>
  <c r="M279" i="2"/>
  <c r="K484" i="2"/>
  <c r="L558" i="2"/>
  <c r="L201" i="2"/>
  <c r="M180" i="2"/>
  <c r="M625" i="2"/>
  <c r="L742" i="2"/>
  <c r="L248" i="2"/>
  <c r="L403" i="2"/>
  <c r="L322" i="2"/>
  <c r="M388" i="2"/>
  <c r="M551" i="2"/>
  <c r="M488" i="2"/>
  <c r="M137" i="2"/>
  <c r="K50" i="2"/>
  <c r="M555" i="2"/>
  <c r="L447" i="2"/>
  <c r="M448" i="2"/>
  <c r="L347" i="2"/>
  <c r="L547" i="2"/>
  <c r="M564" i="2"/>
  <c r="M409" i="2"/>
  <c r="M742" i="2"/>
  <c r="K708" i="2"/>
  <c r="M464" i="2"/>
  <c r="M100" i="2"/>
  <c r="L337" i="2"/>
  <c r="L302" i="2"/>
  <c r="M603" i="2"/>
  <c r="M151" i="2"/>
  <c r="I551" i="2"/>
  <c r="M525" i="2"/>
  <c r="K716" i="2"/>
  <c r="M342" i="2"/>
  <c r="L587" i="2"/>
  <c r="L520" i="2"/>
  <c r="M480" i="2"/>
  <c r="L440" i="2"/>
  <c r="L210" i="2"/>
  <c r="M455" i="2"/>
  <c r="L286" i="2"/>
  <c r="M46" i="2"/>
  <c r="M745" i="2"/>
  <c r="M713" i="2"/>
  <c r="L494" i="2"/>
  <c r="M382" i="2"/>
  <c r="L617" i="2"/>
  <c r="L74" i="2"/>
  <c r="M602" i="2"/>
  <c r="M387" i="2"/>
  <c r="L116" i="2"/>
  <c r="M494" i="2"/>
  <c r="L357" i="2"/>
  <c r="M130" i="2"/>
  <c r="M595" i="2"/>
  <c r="M262" i="2"/>
  <c r="M20" i="2"/>
  <c r="M345" i="2"/>
  <c r="I686" i="2"/>
  <c r="M102" i="2"/>
  <c r="M212" i="2"/>
  <c r="L401" i="2"/>
  <c r="M534" i="2"/>
  <c r="L701" i="2"/>
  <c r="M420" i="2"/>
  <c r="M378" i="2"/>
  <c r="M238" i="2"/>
  <c r="K395" i="2"/>
  <c r="M317" i="2"/>
  <c r="M722" i="2"/>
  <c r="L595" i="2"/>
  <c r="L110" i="2"/>
  <c r="L378" i="2"/>
  <c r="K458" i="2"/>
  <c r="M34" i="2"/>
  <c r="M332" i="2"/>
  <c r="L439" i="2"/>
  <c r="L713" i="2"/>
  <c r="M389" i="2"/>
  <c r="M372" i="2"/>
  <c r="M391" i="2"/>
  <c r="L177" i="2"/>
  <c r="L100" i="2"/>
  <c r="L383" i="2"/>
  <c r="L41" i="2"/>
  <c r="L319" i="2"/>
  <c r="K591" i="2"/>
  <c r="M285" i="2"/>
  <c r="M483" i="2"/>
  <c r="L212" i="2"/>
  <c r="K608" i="2"/>
  <c r="L434" i="2"/>
  <c r="M681" i="2"/>
  <c r="L262" i="2"/>
  <c r="M444" i="2"/>
  <c r="M685" i="2"/>
  <c r="M413" i="2"/>
  <c r="M656" i="2"/>
  <c r="M516" i="2"/>
  <c r="M276" i="2"/>
  <c r="M537" i="2"/>
  <c r="L130" i="2"/>
  <c r="L377" i="2"/>
  <c r="M701" i="2"/>
  <c r="L372" i="2"/>
  <c r="L284" i="2"/>
  <c r="M594" i="2"/>
  <c r="L450" i="2"/>
  <c r="L98" i="2"/>
  <c r="L395" i="2"/>
  <c r="L611" i="2"/>
  <c r="L386" i="2"/>
  <c r="L69" i="2"/>
  <c r="L249" i="2"/>
  <c r="M47" i="2"/>
  <c r="M699" i="2"/>
  <c r="M288" i="2"/>
  <c r="M383" i="2"/>
  <c r="M623" i="2"/>
  <c r="M617" i="2"/>
  <c r="M43" i="2"/>
  <c r="L213" i="2"/>
  <c r="M177" i="2"/>
  <c r="M227" i="2"/>
  <c r="M519" i="2"/>
  <c r="M487" i="2"/>
  <c r="M208" i="2"/>
  <c r="M587" i="2"/>
  <c r="M179" i="2"/>
  <c r="L338" i="2"/>
  <c r="M209" i="2"/>
  <c r="L536" i="2"/>
  <c r="L278" i="2"/>
  <c r="M56" i="2"/>
  <c r="M377" i="2"/>
  <c r="L205" i="2"/>
  <c r="L300" i="2"/>
  <c r="M539" i="2"/>
  <c r="L650" i="2"/>
  <c r="L629" i="2"/>
  <c r="L202" i="2"/>
  <c r="M522" i="2"/>
  <c r="L572" i="2"/>
  <c r="M741" i="2"/>
  <c r="M491" i="2"/>
  <c r="L320" i="2"/>
  <c r="M638" i="2"/>
  <c r="L472" i="2"/>
  <c r="L526" i="2"/>
  <c r="M371" i="2"/>
  <c r="M737" i="2"/>
  <c r="L508" i="2"/>
  <c r="L724" i="2"/>
  <c r="L537" i="2"/>
  <c r="M561" i="2"/>
  <c r="M175" i="2"/>
  <c r="M226" i="2"/>
  <c r="M496" i="2"/>
  <c r="M524" i="2"/>
  <c r="M394" i="2"/>
  <c r="M373" i="2"/>
  <c r="M282" i="2"/>
  <c r="L121" i="2"/>
  <c r="M299" i="2"/>
  <c r="M267" i="2"/>
  <c r="M585" i="2"/>
  <c r="L729" i="2"/>
  <c r="M584" i="2"/>
  <c r="M536" i="2"/>
  <c r="I167" i="2"/>
  <c r="M700" i="2"/>
  <c r="M189" i="2"/>
  <c r="M436" i="2"/>
  <c r="I151" i="2"/>
  <c r="M626" i="2"/>
  <c r="M658" i="2"/>
  <c r="L722" i="2"/>
  <c r="L103" i="2"/>
  <c r="L715" i="2"/>
  <c r="L59" i="2"/>
  <c r="I362" i="2"/>
  <c r="L137" i="2"/>
  <c r="I125" i="2"/>
  <c r="M323" i="2"/>
  <c r="K603" i="2"/>
  <c r="L371" i="2"/>
  <c r="M25" i="2"/>
  <c r="I482" i="2"/>
  <c r="K308" i="2"/>
  <c r="L727" i="2"/>
  <c r="L551" i="2"/>
  <c r="M675" i="2"/>
  <c r="M650" i="2"/>
  <c r="L726" i="2"/>
  <c r="L705" i="2"/>
  <c r="L373" i="2"/>
  <c r="M385" i="2"/>
  <c r="L282" i="2"/>
  <c r="L697" i="2"/>
  <c r="M415" i="2"/>
  <c r="K217" i="2"/>
  <c r="L370" i="2"/>
  <c r="I145" i="2"/>
  <c r="M744" i="2"/>
  <c r="M55" i="2"/>
  <c r="L561" i="2"/>
  <c r="L227" i="2"/>
  <c r="M197" i="2"/>
  <c r="L652" i="2"/>
  <c r="M726" i="2"/>
  <c r="I357" i="2"/>
  <c r="I388" i="2"/>
  <c r="K468" i="2"/>
  <c r="L720" i="2"/>
  <c r="L604" i="2"/>
  <c r="K698" i="2"/>
  <c r="M152" i="2"/>
  <c r="K436" i="2"/>
  <c r="M320" i="2"/>
  <c r="K517" i="2"/>
  <c r="L145" i="2"/>
  <c r="L63" i="2"/>
  <c r="M335" i="2"/>
  <c r="M74" i="2"/>
  <c r="M470" i="2"/>
  <c r="L503" i="2"/>
  <c r="L128" i="2"/>
  <c r="L206" i="2"/>
  <c r="M702" i="2"/>
  <c r="M416" i="2"/>
  <c r="M363" i="2"/>
  <c r="L290" i="2"/>
  <c r="M430" i="2"/>
  <c r="M346" i="2"/>
  <c r="M608" i="2"/>
  <c r="L46" i="2"/>
  <c r="L683" i="2"/>
  <c r="M588" i="2"/>
  <c r="M254" i="2"/>
  <c r="L288" i="2"/>
  <c r="M304" i="2"/>
  <c r="M442" i="2"/>
  <c r="M258" i="2"/>
  <c r="M400" i="2"/>
  <c r="L176" i="2"/>
  <c r="L314" i="2"/>
  <c r="M39" i="2"/>
  <c r="M361" i="2"/>
  <c r="M673" i="2"/>
  <c r="M450" i="2"/>
  <c r="L125" i="2"/>
  <c r="M41" i="2"/>
  <c r="M232" i="2"/>
  <c r="L432" i="2"/>
  <c r="M362" i="2"/>
  <c r="I103" i="2"/>
  <c r="M649" i="2"/>
  <c r="L515" i="2"/>
  <c r="L250" i="2"/>
  <c r="M482" i="2"/>
  <c r="M691" i="2"/>
  <c r="M586" i="2"/>
  <c r="M432" i="2"/>
  <c r="M176" i="2"/>
  <c r="L588" i="2"/>
  <c r="K610" i="2"/>
  <c r="M540" i="2"/>
  <c r="M142" i="2"/>
  <c r="M51" i="2"/>
  <c r="M446" i="2"/>
  <c r="M503" i="2"/>
  <c r="M474" i="2"/>
  <c r="L689" i="2"/>
  <c r="L280" i="2"/>
  <c r="M280" i="2"/>
  <c r="M572" i="2"/>
  <c r="M12" i="2"/>
  <c r="M338" i="2"/>
  <c r="L363" i="2"/>
  <c r="M38" i="2"/>
  <c r="M381" i="2"/>
  <c r="M511" i="2"/>
  <c r="I92" i="2"/>
  <c r="M30" i="2"/>
  <c r="L480" i="2"/>
  <c r="K450" i="2"/>
  <c r="M739" i="2"/>
  <c r="M500" i="2"/>
  <c r="M220" i="2"/>
  <c r="M52" i="2"/>
  <c r="M689" i="2"/>
  <c r="M515" i="2"/>
  <c r="M454" i="2"/>
  <c r="I626" i="2"/>
  <c r="L490" i="2"/>
  <c r="M290" i="2"/>
  <c r="L430" i="2"/>
  <c r="M57" i="2"/>
  <c r="I420" i="2"/>
  <c r="L151" i="2"/>
  <c r="L264" i="2"/>
  <c r="L594" i="2"/>
  <c r="L707" i="2"/>
  <c r="L117" i="2"/>
  <c r="L216" i="2"/>
  <c r="M316" i="2"/>
  <c r="L45" i="2"/>
  <c r="M125" i="2"/>
  <c r="L65" i="2"/>
  <c r="M610" i="2"/>
  <c r="L185" i="2"/>
  <c r="L416" i="2"/>
  <c r="L603" i="2"/>
  <c r="L400" i="2"/>
  <c r="M698" i="2"/>
  <c r="M45" i="2"/>
  <c r="M63" i="2"/>
  <c r="M127" i="2"/>
  <c r="L43" i="2"/>
  <c r="K432" i="2"/>
  <c r="M479" i="2"/>
  <c r="L702" i="2"/>
  <c r="I611" i="2"/>
  <c r="L339" i="2"/>
  <c r="K248" i="2"/>
  <c r="K221" i="2"/>
  <c r="M427" i="2"/>
  <c r="L35" i="2"/>
  <c r="L57" i="2"/>
  <c r="M256" i="2"/>
  <c r="M724" i="2"/>
  <c r="L633" i="2"/>
  <c r="M472" i="2"/>
  <c r="L132" i="2"/>
  <c r="L737" i="2"/>
  <c r="L470" i="2"/>
  <c r="L649" i="2"/>
  <c r="L598" i="2"/>
  <c r="L564" i="2"/>
  <c r="L217" i="2"/>
  <c r="L175" i="2"/>
  <c r="L665" i="2"/>
  <c r="L254" i="2"/>
  <c r="L606" i="2"/>
  <c r="M634" i="2"/>
  <c r="M217" i="2"/>
  <c r="L504" i="2"/>
  <c r="L411" i="2"/>
  <c r="M443" i="2"/>
  <c r="L541" i="2"/>
  <c r="K370" i="2"/>
  <c r="M692" i="2"/>
  <c r="L614" i="2"/>
  <c r="L672" i="2"/>
  <c r="I48" i="2"/>
  <c r="K81" i="2"/>
  <c r="L510" i="2"/>
  <c r="L528" i="2"/>
  <c r="M672" i="2"/>
  <c r="L638" i="2"/>
  <c r="L298" i="2"/>
  <c r="L61" i="2"/>
  <c r="M606" i="2"/>
  <c r="L667" i="2"/>
  <c r="L417" i="2"/>
  <c r="L534" i="2"/>
  <c r="L496" i="2"/>
  <c r="L258" i="2"/>
  <c r="M707" i="2"/>
  <c r="L738" i="2"/>
  <c r="M535" i="2"/>
  <c r="M230" i="2"/>
  <c r="L48" i="2"/>
  <c r="L72" i="2"/>
  <c r="M334" i="2"/>
  <c r="M528" i="2"/>
  <c r="M202" i="2"/>
  <c r="L232" i="2"/>
  <c r="M272" i="2"/>
  <c r="L673" i="2"/>
  <c r="L336" i="2"/>
  <c r="M83" i="2"/>
  <c r="L318" i="2"/>
  <c r="K645" i="2"/>
  <c r="K572" i="2"/>
  <c r="K303" i="2"/>
  <c r="K226" i="2"/>
  <c r="K634" i="2"/>
  <c r="M61" i="2"/>
  <c r="K652" i="2"/>
  <c r="I448" i="2"/>
  <c r="K492" i="2"/>
  <c r="K472" i="2"/>
  <c r="M313" i="2"/>
  <c r="L197" i="2"/>
  <c r="K315" i="2"/>
  <c r="L544" i="2"/>
  <c r="K201" i="2"/>
  <c r="K697" i="2"/>
  <c r="M250" i="2"/>
  <c r="K533" i="2"/>
  <c r="M468" i="2"/>
  <c r="M411" i="2"/>
  <c r="M640" i="2"/>
  <c r="L708" i="2"/>
  <c r="K626" i="2"/>
  <c r="L491" i="2"/>
  <c r="K220" i="2"/>
  <c r="L222" i="2"/>
  <c r="K618" i="2"/>
  <c r="M654" i="2"/>
  <c r="M53" i="2"/>
  <c r="M693" i="2"/>
  <c r="L252" i="2"/>
  <c r="L426" i="2"/>
  <c r="M552" i="2"/>
  <c r="K658" i="2"/>
  <c r="M333" i="2"/>
  <c r="I618" i="2"/>
  <c r="L225" i="2"/>
  <c r="L37" i="2"/>
  <c r="L255" i="2"/>
  <c r="L624" i="2"/>
  <c r="K310" i="2"/>
  <c r="K208" i="2"/>
  <c r="I480" i="2"/>
  <c r="M336" i="2"/>
  <c r="M173" i="2"/>
  <c r="K648" i="2"/>
  <c r="M161" i="2"/>
  <c r="M153" i="2"/>
  <c r="L616" i="2"/>
  <c r="I650" i="2"/>
  <c r="L230" i="2"/>
  <c r="L274" i="2"/>
  <c r="M514" i="2"/>
  <c r="L443" i="2"/>
  <c r="L602" i="2"/>
  <c r="M298" i="2"/>
  <c r="L36" i="2"/>
  <c r="L71" i="2"/>
  <c r="L203" i="2"/>
  <c r="L415" i="2"/>
  <c r="L208" i="2"/>
  <c r="L519" i="2"/>
  <c r="L346" i="2"/>
  <c r="L256" i="2"/>
  <c r="L487" i="2"/>
  <c r="M368" i="2"/>
  <c r="K464" i="2"/>
  <c r="L323" i="2"/>
  <c r="K372" i="2"/>
  <c r="K377" i="2"/>
  <c r="K532" i="2"/>
  <c r="K256" i="2"/>
  <c r="M207" i="2"/>
  <c r="K563" i="2"/>
  <c r="L425" i="2"/>
  <c r="M70" i="2"/>
  <c r="I254" i="2"/>
  <c r="L560" i="2"/>
  <c r="K638" i="2"/>
  <c r="M451" i="2"/>
  <c r="I647" i="2"/>
  <c r="M590" i="2"/>
  <c r="K178" i="2"/>
  <c r="M324" i="2"/>
  <c r="M106" i="2"/>
  <c r="L404" i="2"/>
  <c r="M566" i="2"/>
  <c r="M495" i="2"/>
  <c r="M504" i="2"/>
  <c r="M218" i="2"/>
  <c r="L420" i="2"/>
  <c r="L533" i="2"/>
  <c r="M682" i="2"/>
  <c r="L333" i="2"/>
  <c r="L394" i="2"/>
  <c r="M458" i="2"/>
  <c r="L442" i="2"/>
  <c r="K595" i="2"/>
  <c r="M510" i="2"/>
  <c r="M398" i="2"/>
  <c r="L725" i="2"/>
  <c r="L362" i="2"/>
  <c r="L422" i="2"/>
  <c r="L681" i="2"/>
  <c r="M593" i="2"/>
  <c r="L120" i="2"/>
  <c r="M438" i="2"/>
  <c r="L379" i="2"/>
  <c r="L471" i="2"/>
  <c r="L690" i="2"/>
  <c r="M731" i="2"/>
  <c r="M597" i="2"/>
  <c r="M639" i="2"/>
  <c r="M506" i="2"/>
  <c r="L448" i="2"/>
  <c r="L610" i="2"/>
  <c r="M499" i="2"/>
  <c r="L47" i="2"/>
  <c r="M657" i="2"/>
  <c r="M498" i="2"/>
  <c r="M502" i="2"/>
  <c r="K36" i="2"/>
  <c r="M686" i="2"/>
  <c r="M214" i="2"/>
  <c r="I209" i="2"/>
  <c r="I110" i="2"/>
  <c r="I63" i="2"/>
  <c r="L506" i="2"/>
  <c r="K58" i="2"/>
  <c r="I642" i="2"/>
  <c r="M507" i="2"/>
  <c r="I386" i="2"/>
  <c r="M91" i="2"/>
  <c r="L597" i="2"/>
  <c r="K689" i="2"/>
  <c r="I567" i="2"/>
  <c r="L266" i="2"/>
  <c r="K488" i="2"/>
  <c r="M350" i="2"/>
  <c r="K72" i="2"/>
  <c r="K116" i="2"/>
  <c r="K434" i="2"/>
  <c r="I308" i="2"/>
  <c r="I180" i="2"/>
  <c r="I311" i="2"/>
  <c r="M460" i="2"/>
  <c r="M379" i="2"/>
  <c r="M255" i="2"/>
  <c r="I242" i="2"/>
  <c r="K514" i="2"/>
  <c r="M467" i="2"/>
  <c r="M471" i="2"/>
  <c r="I195" i="2"/>
  <c r="I662" i="2"/>
  <c r="K250" i="2"/>
  <c r="M321" i="2"/>
  <c r="I213" i="2"/>
  <c r="L499" i="2"/>
  <c r="I395" i="2"/>
  <c r="L612" i="2"/>
  <c r="I492" i="2"/>
  <c r="K254" i="2"/>
  <c r="I470" i="2"/>
  <c r="K503" i="2"/>
  <c r="I606" i="2"/>
  <c r="K224" i="2"/>
  <c r="K13" i="2"/>
  <c r="M206" i="2"/>
  <c r="K43" i="2"/>
  <c r="L718" i="2"/>
  <c r="I208" i="2"/>
  <c r="L73" i="2"/>
  <c r="M64" i="2"/>
  <c r="K109" i="2"/>
  <c r="I563" i="2"/>
  <c r="I299" i="2"/>
  <c r="I450" i="2"/>
  <c r="K394" i="2"/>
  <c r="K693" i="2"/>
  <c r="K541" i="2"/>
  <c r="K349" i="2"/>
  <c r="K414" i="2"/>
  <c r="M637" i="2"/>
  <c r="I654" i="2"/>
  <c r="M732" i="2"/>
  <c r="M308" i="2"/>
  <c r="L214" i="2"/>
  <c r="L385" i="2"/>
  <c r="L532" i="2"/>
  <c r="L79" i="2"/>
  <c r="L311" i="2"/>
  <c r="L209" i="2"/>
  <c r="M159" i="2"/>
  <c r="L498" i="2"/>
  <c r="L438" i="2"/>
  <c r="L334" i="2"/>
  <c r="K675" i="2"/>
  <c r="M7" i="2"/>
  <c r="I7" i="2"/>
  <c r="I9" i="2"/>
  <c r="M13" i="2"/>
  <c r="L10" i="2"/>
  <c r="M10" i="2"/>
  <c r="L15" i="2"/>
  <c r="L14" i="2"/>
  <c r="K288" i="2"/>
  <c r="K419" i="2"/>
  <c r="I106" i="2"/>
  <c r="I234" i="2"/>
  <c r="K385" i="2"/>
  <c r="K287" i="2"/>
  <c r="L342" i="2"/>
  <c r="K494" i="2"/>
  <c r="K650" i="2"/>
  <c r="L618" i="2"/>
  <c r="M662" i="2"/>
  <c r="I517" i="2"/>
  <c r="K15" i="2"/>
  <c r="I185" i="2"/>
  <c r="K460" i="2"/>
  <c r="K63" i="2"/>
  <c r="K159" i="2"/>
  <c r="I46" i="2"/>
  <c r="I404" i="2"/>
  <c r="K727" i="2"/>
  <c r="I393" i="2"/>
  <c r="I432" i="2"/>
  <c r="K225" i="2"/>
  <c r="L179" i="2"/>
  <c r="K172" i="2"/>
  <c r="I410" i="2"/>
  <c r="K272" i="2"/>
  <c r="M312" i="2"/>
  <c r="M678" i="2"/>
  <c r="K216" i="2"/>
  <c r="K232" i="2"/>
  <c r="K386" i="2"/>
  <c r="K438" i="2"/>
  <c r="K439" i="2"/>
  <c r="K702" i="2"/>
  <c r="M677" i="2"/>
  <c r="L693" i="2"/>
  <c r="K319" i="2"/>
  <c r="L335" i="2"/>
  <c r="K209" i="2"/>
  <c r="M636" i="2"/>
  <c r="K59" i="2"/>
  <c r="I370" i="2"/>
  <c r="K30" i="2"/>
  <c r="L127" i="2"/>
  <c r="K666" i="2"/>
  <c r="K268" i="2"/>
  <c r="I287" i="2"/>
  <c r="K539" i="2"/>
  <c r="I79" i="2"/>
  <c r="K701" i="2"/>
  <c r="K295" i="2"/>
  <c r="K311" i="2"/>
  <c r="M187" i="2"/>
  <c r="M730" i="2"/>
  <c r="M402" i="2"/>
  <c r="K48" i="2"/>
  <c r="K420" i="2"/>
  <c r="M287" i="2"/>
  <c r="K7" i="2"/>
  <c r="I418" i="2"/>
  <c r="K9" i="2"/>
  <c r="M478" i="2"/>
  <c r="K640" i="2"/>
  <c r="L200" i="2"/>
  <c r="K262" i="2"/>
  <c r="M410" i="2"/>
  <c r="K654" i="2"/>
  <c r="M694" i="2"/>
  <c r="K406" i="2"/>
  <c r="M67" i="2"/>
  <c r="L81" i="2"/>
  <c r="M517" i="2"/>
  <c r="K707" i="2"/>
  <c r="K357" i="2"/>
  <c r="L382" i="2"/>
  <c r="L582" i="2"/>
  <c r="M576" i="2"/>
  <c r="I72" i="2"/>
  <c r="L53" i="2"/>
  <c r="L466" i="2"/>
  <c r="L488" i="2"/>
  <c r="L535" i="2"/>
  <c r="L566" i="2"/>
  <c r="M574" i="2"/>
  <c r="M462" i="2"/>
  <c r="L181" i="2"/>
  <c r="L388" i="2"/>
  <c r="M90" i="2"/>
  <c r="M393" i="2"/>
  <c r="L226" i="2"/>
  <c r="L90" i="2"/>
  <c r="M526" i="2"/>
  <c r="M8" i="2"/>
  <c r="L340" i="2"/>
  <c r="L389" i="2"/>
  <c r="M633" i="2"/>
  <c r="L625" i="2"/>
  <c r="L502" i="2"/>
  <c r="I100" i="2"/>
  <c r="I238" i="2"/>
  <c r="K560" i="2"/>
  <c r="I578" i="2"/>
  <c r="I32" i="2"/>
  <c r="I310" i="2"/>
  <c r="I197" i="2"/>
  <c r="I694" i="2"/>
  <c r="L111" i="2"/>
  <c r="I340" i="2"/>
  <c r="I296" i="2"/>
  <c r="K322" i="2"/>
  <c r="I634" i="2"/>
  <c r="I715" i="2"/>
  <c r="K368" i="2"/>
  <c r="L93" i="2"/>
  <c r="I601" i="2"/>
  <c r="I444" i="2"/>
  <c r="I484" i="2"/>
  <c r="K570" i="2"/>
  <c r="I225" i="2"/>
  <c r="L276" i="2"/>
  <c r="I702" i="2"/>
  <c r="K205" i="2"/>
  <c r="K46" i="2"/>
  <c r="L283" i="2"/>
  <c r="L38" i="2"/>
  <c r="L20" i="2"/>
  <c r="I275" i="2"/>
  <c r="K447" i="2"/>
  <c r="I467" i="2"/>
  <c r="I232" i="2"/>
  <c r="K198" i="2"/>
  <c r="M543" i="2"/>
  <c r="I708" i="2"/>
  <c r="M475" i="2"/>
  <c r="M344" i="2"/>
  <c r="L326" i="2"/>
  <c r="L159" i="2"/>
  <c r="M431" i="2"/>
  <c r="L454" i="2"/>
  <c r="L13" i="2"/>
  <c r="L427" i="2"/>
  <c r="L634" i="2"/>
  <c r="L399" i="2"/>
  <c r="L658" i="2"/>
  <c r="K551" i="2"/>
  <c r="M252" i="2"/>
  <c r="L467" i="2"/>
  <c r="L567" i="2"/>
  <c r="I514" i="2"/>
  <c r="M194" i="2"/>
  <c r="L122" i="2"/>
  <c r="L554" i="2"/>
  <c r="L180" i="2"/>
  <c r="L662" i="2"/>
  <c r="L639" i="2"/>
  <c r="L608" i="2"/>
  <c r="K242" i="2"/>
  <c r="L410" i="2"/>
  <c r="L468" i="2"/>
  <c r="L303" i="2"/>
  <c r="L745" i="2"/>
  <c r="L517" i="2"/>
  <c r="K694" i="2"/>
  <c r="L675" i="2"/>
  <c r="L272" i="2"/>
  <c r="L368" i="2"/>
  <c r="I595" i="2"/>
  <c r="L306" i="2"/>
  <c r="L423" i="2"/>
  <c r="L613" i="2"/>
  <c r="L474" i="2"/>
  <c r="L654" i="2"/>
  <c r="L308" i="2"/>
  <c r="L391" i="2"/>
  <c r="L482" i="2"/>
  <c r="L555" i="2"/>
  <c r="L330" i="2"/>
  <c r="M141" i="2"/>
  <c r="M521" i="2"/>
  <c r="M614" i="2"/>
  <c r="M666" i="2"/>
  <c r="L731" i="2"/>
  <c r="L605" i="2"/>
  <c r="M546" i="2"/>
  <c r="M717" i="2"/>
  <c r="K127" i="2"/>
  <c r="L591" i="2"/>
  <c r="L246" i="2"/>
  <c r="L741" i="2"/>
  <c r="L108" i="2"/>
  <c r="L234" i="2"/>
  <c r="L462" i="2"/>
  <c r="K664" i="2"/>
  <c r="K302" i="2"/>
  <c r="K491" i="2"/>
  <c r="I200" i="2"/>
  <c r="I464" i="2"/>
  <c r="M358" i="2"/>
  <c r="K623" i="2"/>
  <c r="K642" i="2"/>
  <c r="K167" i="2"/>
  <c r="I335" i="2"/>
  <c r="I438" i="2"/>
  <c r="L660" i="2"/>
  <c r="I171" i="2"/>
  <c r="K323" i="2"/>
  <c r="K630" i="2"/>
  <c r="L546" i="2"/>
  <c r="K455" i="2"/>
  <c r="L717" i="2"/>
  <c r="K596" i="2"/>
  <c r="M216" i="2"/>
  <c r="L187" i="2"/>
  <c r="M326" i="2"/>
  <c r="I317" i="2"/>
  <c r="L630" i="2"/>
  <c r="L719" i="2"/>
  <c r="L568" i="2"/>
  <c r="L682" i="2"/>
  <c r="L418" i="2"/>
  <c r="I716" i="2"/>
  <c r="L464" i="2"/>
  <c r="L622" i="2"/>
  <c r="L349" i="2"/>
  <c r="L107" i="2"/>
  <c r="I614" i="2"/>
  <c r="L387" i="2"/>
  <c r="L531" i="2"/>
  <c r="L190" i="2"/>
  <c r="M181" i="2"/>
  <c r="L304" i="2"/>
  <c r="L732" i="2"/>
  <c r="L521" i="2"/>
  <c r="I252" i="2"/>
  <c r="L570" i="2"/>
  <c r="L398" i="2"/>
  <c r="M225" i="2"/>
  <c r="I695" i="2"/>
  <c r="L542" i="2"/>
  <c r="I735" i="2"/>
  <c r="L640" i="2"/>
  <c r="L174" i="2"/>
  <c r="I217" i="2"/>
  <c r="I58" i="2"/>
  <c r="I455" i="2"/>
  <c r="K466" i="2"/>
  <c r="L644" i="2"/>
  <c r="I274" i="2"/>
  <c r="L316" i="2"/>
  <c r="L584" i="2"/>
  <c r="I50" i="2"/>
  <c r="K103" i="2"/>
  <c r="M563" i="2"/>
  <c r="K418" i="2"/>
  <c r="I141" i="2"/>
  <c r="K662" i="2"/>
  <c r="I57" i="2"/>
  <c r="L351" i="2"/>
  <c r="I690" i="2"/>
  <c r="M274" i="2"/>
  <c r="L141" i="2"/>
  <c r="K227" i="2"/>
  <c r="I456" i="2"/>
  <c r="I462" i="2"/>
  <c r="I272" i="2"/>
  <c r="I59" i="2"/>
  <c r="K108" i="2"/>
  <c r="L139" i="2"/>
  <c r="I377" i="2"/>
  <c r="K145" i="2"/>
  <c r="M628" i="2"/>
  <c r="K422" i="2"/>
  <c r="K665" i="2"/>
  <c r="I375" i="2"/>
  <c r="K146" i="2"/>
  <c r="M669" i="2"/>
  <c r="I458" i="2"/>
  <c r="L721" i="2"/>
  <c r="K180" i="2"/>
  <c r="K682" i="2"/>
  <c r="M456" i="2"/>
  <c r="L361" i="2"/>
  <c r="M630" i="2"/>
  <c r="L55" i="2"/>
  <c r="I216" i="2"/>
  <c r="L12" i="2"/>
  <c r="I260" i="2"/>
  <c r="K567" i="2"/>
  <c r="M447" i="2"/>
  <c r="M592" i="2"/>
  <c r="L492" i="2"/>
  <c r="M492" i="2"/>
  <c r="L444" i="2"/>
  <c r="L686" i="2"/>
  <c r="M645" i="2"/>
  <c r="M296" i="2"/>
  <c r="L296" i="2"/>
  <c r="M596" i="2"/>
  <c r="L596" i="2"/>
  <c r="M375" i="2"/>
  <c r="L375" i="2"/>
  <c r="L512" i="2"/>
  <c r="M512" i="2"/>
  <c r="I127" i="2"/>
  <c r="M99" i="2"/>
  <c r="I608" i="2"/>
  <c r="L592" i="2"/>
  <c r="L310" i="2"/>
  <c r="M684" i="2"/>
  <c r="K336" i="2"/>
  <c r="I43" i="2"/>
  <c r="I382" i="2"/>
  <c r="K291" i="2"/>
  <c r="M293" i="2"/>
  <c r="K442" i="2"/>
  <c r="K410" i="2"/>
  <c r="I226" i="2"/>
  <c r="I471" i="2"/>
  <c r="K576" i="2"/>
  <c r="M621" i="2"/>
  <c r="I35" i="2"/>
  <c r="I439" i="2"/>
  <c r="K738" i="2"/>
  <c r="I504" i="2"/>
  <c r="I161" i="2"/>
  <c r="K429" i="2"/>
  <c r="K61" i="2"/>
  <c r="I394" i="2"/>
  <c r="L540" i="2"/>
  <c r="K38" i="2"/>
  <c r="I584" i="2"/>
  <c r="I693" i="2"/>
  <c r="I639" i="2"/>
  <c r="M605" i="2"/>
  <c r="K743" i="2"/>
  <c r="M646" i="2"/>
  <c r="M270" i="2"/>
  <c r="I15" i="2"/>
  <c r="M119" i="2"/>
  <c r="L647" i="2"/>
  <c r="M108" i="2"/>
  <c r="L522" i="2"/>
  <c r="L623" i="2"/>
  <c r="K584" i="2"/>
  <c r="L691" i="2"/>
  <c r="L530" i="2"/>
  <c r="L50" i="2"/>
  <c r="L287" i="2"/>
  <c r="L657" i="2"/>
  <c r="I89" i="2"/>
  <c r="I227" i="2"/>
  <c r="K456" i="2"/>
  <c r="K362" i="2"/>
  <c r="K462" i="2"/>
  <c r="K506" i="2"/>
  <c r="K717" i="2"/>
  <c r="I109" i="2"/>
  <c r="M26" i="2"/>
  <c r="M659" i="2"/>
  <c r="K278" i="2"/>
  <c r="I566" i="2"/>
  <c r="K218" i="2"/>
  <c r="L671" i="2"/>
  <c r="M365" i="2"/>
  <c r="K624" i="2"/>
  <c r="K474" i="2"/>
  <c r="I689" i="2"/>
  <c r="I633" i="2"/>
  <c r="I440" i="2"/>
  <c r="I116" i="2"/>
  <c r="I221" i="2"/>
  <c r="I333" i="2"/>
  <c r="M531" i="2"/>
  <c r="I349" i="2"/>
  <c r="I11" i="2"/>
  <c r="L559" i="2"/>
  <c r="L9" i="2"/>
  <c r="L593" i="2"/>
  <c r="M541" i="2"/>
  <c r="M33" i="2"/>
  <c r="K384" i="2"/>
  <c r="I602" i="2"/>
  <c r="I264" i="2"/>
  <c r="I597" i="2"/>
  <c r="L365" i="2"/>
  <c r="I474" i="2"/>
  <c r="I539" i="2"/>
  <c r="K470" i="2"/>
  <c r="I503" i="2"/>
  <c r="K79" i="2"/>
  <c r="K270" i="2"/>
  <c r="M653" i="2"/>
  <c r="M429" i="2"/>
  <c r="K540" i="2"/>
  <c r="I248" i="2"/>
  <c r="M22" i="2"/>
  <c r="I682" i="2"/>
  <c r="L169" i="2"/>
  <c r="K405" i="2"/>
  <c r="L52" i="2"/>
  <c r="K744" i="2"/>
  <c r="L543" i="2"/>
  <c r="M190" i="2"/>
  <c r="L39" i="2"/>
  <c r="L407" i="2"/>
  <c r="M719" i="2"/>
  <c r="L552" i="2"/>
  <c r="L645" i="2"/>
  <c r="L694" i="2"/>
  <c r="L458" i="2"/>
  <c r="L475" i="2"/>
  <c r="L574" i="2"/>
  <c r="L666" i="2"/>
  <c r="AH486" i="2"/>
  <c r="I486" i="2" s="1"/>
  <c r="AI486" i="2"/>
  <c r="AJ486" i="2"/>
  <c r="K486" i="2" s="1"/>
  <c r="I49" i="2"/>
  <c r="L56" i="2"/>
  <c r="I291" i="2"/>
  <c r="I306" i="2"/>
  <c r="K423" i="2"/>
  <c r="I30" i="2"/>
  <c r="I576" i="2"/>
  <c r="K431" i="2"/>
  <c r="K467" i="2"/>
  <c r="K722" i="2"/>
  <c r="L85" i="2"/>
  <c r="L495" i="2"/>
  <c r="I732" i="2"/>
  <c r="L138" i="2"/>
  <c r="K197" i="2"/>
  <c r="I430" i="2"/>
  <c r="I81" i="2"/>
  <c r="I256" i="2"/>
  <c r="I544" i="2"/>
  <c r="L637" i="2"/>
  <c r="I488" i="2"/>
  <c r="I737" i="2"/>
  <c r="M591" i="2"/>
  <c r="K454" i="2"/>
  <c r="L743" i="2"/>
  <c r="I169" i="2"/>
  <c r="I204" i="2"/>
  <c r="L563" i="2"/>
  <c r="M746" i="2"/>
  <c r="L539" i="2"/>
  <c r="M65" i="2"/>
  <c r="M283" i="2"/>
  <c r="K639" i="2"/>
  <c r="L119" i="2"/>
  <c r="K337" i="2"/>
  <c r="L626" i="2"/>
  <c r="L126" i="2"/>
  <c r="M36" i="2"/>
  <c r="L455" i="2"/>
  <c r="M260" i="2"/>
  <c r="I506" i="2"/>
  <c r="I263" i="2"/>
  <c r="I496" i="2"/>
  <c r="K213" i="2"/>
  <c r="L218" i="2"/>
  <c r="I199" i="2"/>
  <c r="I262" i="2"/>
  <c r="M734" i="2"/>
  <c r="I315" i="2"/>
  <c r="K282" i="2"/>
  <c r="K633" i="2"/>
  <c r="K606" i="2"/>
  <c r="I295" i="2"/>
  <c r="L8" i="2"/>
  <c r="I454" i="2"/>
  <c r="M16" i="2"/>
  <c r="I13" i="2"/>
  <c r="I337" i="2"/>
  <c r="M9" i="2"/>
  <c r="M668" i="2"/>
  <c r="I537" i="2"/>
  <c r="I673" i="2"/>
  <c r="K625" i="2"/>
  <c r="I691" i="2"/>
  <c r="I179" i="2"/>
  <c r="I399" i="2"/>
  <c r="L576" i="2"/>
  <c r="K228" i="2"/>
  <c r="I372" i="2"/>
  <c r="L381" i="2"/>
  <c r="I278" i="2"/>
  <c r="K566" i="2"/>
  <c r="M723" i="2"/>
  <c r="I468" i="2"/>
  <c r="I280" i="2"/>
  <c r="I378" i="2"/>
  <c r="I476" i="2"/>
  <c r="I143" i="2"/>
  <c r="L194" i="2"/>
  <c r="K733" i="2"/>
  <c r="K611" i="2"/>
  <c r="M266" i="2"/>
  <c r="I201" i="2"/>
  <c r="I622" i="2"/>
  <c r="K681" i="2"/>
  <c r="K74" i="2"/>
  <c r="K482" i="2"/>
  <c r="L586" i="2"/>
  <c r="L695" i="2"/>
  <c r="I727" i="2"/>
  <c r="K525" i="2"/>
  <c r="I744" i="2"/>
  <c r="I153" i="2"/>
  <c r="L514" i="2"/>
  <c r="M484" i="2"/>
  <c r="I319" i="2"/>
  <c r="M399" i="2"/>
  <c r="I494" i="2"/>
  <c r="I646" i="2"/>
  <c r="K373" i="2"/>
  <c r="K57" i="2"/>
  <c r="K534" i="2"/>
  <c r="I520" i="2"/>
  <c r="K117" i="2"/>
  <c r="L656" i="2"/>
  <c r="K122" i="2"/>
  <c r="K695" i="2"/>
  <c r="I159" i="2"/>
  <c r="L196" i="2"/>
  <c r="L324" i="2"/>
  <c r="I746" i="2"/>
  <c r="K174" i="2"/>
  <c r="I460" i="2"/>
  <c r="L101" i="2"/>
  <c r="K382" i="2"/>
  <c r="I612" i="2"/>
  <c r="I276" i="2"/>
  <c r="L730" i="2"/>
  <c r="L44" i="2"/>
  <c r="I712" i="2"/>
  <c r="K44" i="2"/>
  <c r="L317" i="2"/>
  <c r="I658" i="2"/>
  <c r="K141" i="2"/>
  <c r="I636" i="2"/>
  <c r="I745" i="2"/>
  <c r="K181" i="2"/>
  <c r="K16" i="2"/>
  <c r="L221" i="2"/>
  <c r="K616" i="2"/>
  <c r="I541" i="2"/>
  <c r="L238" i="2"/>
  <c r="K100" i="2"/>
  <c r="I725" i="2"/>
  <c r="I186" i="2"/>
  <c r="I383" i="2"/>
  <c r="K531" i="2"/>
  <c r="L7" i="2"/>
  <c r="K328" i="2"/>
  <c r="K720" i="2"/>
  <c r="I373" i="2"/>
  <c r="I558" i="2"/>
  <c r="K14" i="2"/>
  <c r="K519" i="2"/>
  <c r="K448" i="2"/>
  <c r="K686" i="2"/>
  <c r="K67" i="2"/>
  <c r="I680" i="2"/>
  <c r="M435" i="2"/>
  <c r="L414" i="2"/>
  <c r="K508" i="2"/>
  <c r="K299" i="2"/>
  <c r="I701" i="2"/>
  <c r="I148" i="2"/>
  <c r="I303" i="2"/>
  <c r="I258" i="2"/>
  <c r="I466" i="2"/>
  <c r="L237" i="2"/>
  <c r="K710" i="2"/>
  <c r="K543" i="2"/>
  <c r="I652" i="2"/>
  <c r="K592" i="2"/>
  <c r="K446" i="2"/>
  <c r="K672" i="2"/>
  <c r="K52" i="2"/>
  <c r="L478" i="2"/>
  <c r="L356" i="2"/>
  <c r="L186" i="2"/>
  <c r="I478" i="2"/>
  <c r="L446" i="2"/>
  <c r="K564" i="2"/>
  <c r="L734" i="2"/>
  <c r="L153" i="2"/>
  <c r="I270" i="2"/>
  <c r="M616" i="2"/>
  <c r="K728" i="2"/>
  <c r="L244" i="2"/>
  <c r="L460" i="2"/>
  <c r="I672" i="2"/>
  <c r="I730" i="2"/>
  <c r="K680" i="2"/>
  <c r="L11" i="2"/>
  <c r="I742" i="2"/>
  <c r="K204" i="2"/>
  <c r="I44" i="2"/>
  <c r="K646" i="2"/>
  <c r="K244" i="2"/>
  <c r="I613" i="2"/>
  <c r="K151" i="2"/>
  <c r="M244" i="2"/>
  <c r="I743" i="2"/>
  <c r="L484" i="2"/>
  <c r="I720" i="2"/>
  <c r="I564" i="2"/>
  <c r="I718" i="2"/>
  <c r="L344" i="2"/>
  <c r="K229" i="2"/>
  <c r="I112" i="2"/>
  <c r="I442" i="2"/>
  <c r="K465" i="2"/>
  <c r="I717" i="2"/>
  <c r="L113" i="2"/>
  <c r="K128" i="2"/>
  <c r="K339" i="2"/>
  <c r="I12" i="2"/>
  <c r="I421" i="2"/>
  <c r="I534" i="2"/>
  <c r="K520" i="2"/>
  <c r="K690" i="2"/>
  <c r="I384" i="2"/>
  <c r="I187" i="2"/>
  <c r="I236" i="2"/>
  <c r="L24" i="2"/>
  <c r="L161" i="2"/>
  <c r="L677" i="2"/>
  <c r="I524" i="2"/>
  <c r="I648" i="2"/>
  <c r="I616" i="2"/>
  <c r="K735" i="2"/>
  <c r="M648" i="2"/>
  <c r="M604" i="2"/>
  <c r="I481" i="2"/>
  <c r="I572" i="2"/>
  <c r="L456" i="2"/>
  <c r="K88" i="2"/>
  <c r="K390" i="2"/>
  <c r="I73" i="2"/>
  <c r="L620" i="2"/>
  <c r="I660" i="2"/>
  <c r="K332" i="2"/>
  <c r="I403" i="2"/>
  <c r="I610" i="2"/>
  <c r="K425" i="2"/>
  <c r="L628" i="2"/>
  <c r="I722" i="2"/>
  <c r="K602" i="2"/>
  <c r="K389" i="2"/>
  <c r="K276" i="2"/>
  <c r="I203" i="2"/>
  <c r="I483" i="2"/>
  <c r="L236" i="2"/>
  <c r="I411" i="2"/>
  <c r="I446" i="2"/>
  <c r="K397" i="2"/>
  <c r="L260" i="2"/>
  <c r="L325" i="2"/>
  <c r="L600" i="2"/>
  <c r="K90" i="2"/>
  <c r="I414" i="2"/>
  <c r="L648" i="2"/>
  <c r="M118" i="2"/>
  <c r="L744" i="2"/>
  <c r="I405" i="2"/>
  <c r="I38" i="2"/>
  <c r="K647" i="2"/>
  <c r="K11" i="2"/>
  <c r="K185" i="2"/>
  <c r="K388" i="2"/>
  <c r="K510" i="2"/>
  <c r="L590" i="2"/>
  <c r="L313" i="2"/>
  <c r="K106" i="2"/>
  <c r="I255" i="2"/>
  <c r="I675" i="2"/>
  <c r="K393" i="2"/>
  <c r="L431" i="2"/>
  <c r="K258" i="2"/>
  <c r="I422" i="2"/>
  <c r="I666" i="2"/>
  <c r="K24" i="2"/>
  <c r="K478" i="2"/>
  <c r="K544" i="2"/>
  <c r="L735" i="2"/>
  <c r="K153" i="2"/>
  <c r="I525" i="2"/>
  <c r="M136" i="2"/>
  <c r="K274" i="2"/>
  <c r="K742" i="2"/>
  <c r="M11" i="2"/>
  <c r="I246" i="2"/>
  <c r="I353" i="2"/>
  <c r="K206" i="2"/>
  <c r="L86" i="2"/>
  <c r="I472" i="2"/>
  <c r="K51" i="2"/>
  <c r="I300" i="2"/>
  <c r="L476" i="2"/>
  <c r="L516" i="2"/>
  <c r="K121" i="2"/>
  <c r="I640" i="2"/>
  <c r="I126" i="2"/>
  <c r="K746" i="2"/>
  <c r="L270" i="2"/>
  <c r="I129" i="2"/>
  <c r="I118" i="2"/>
  <c r="K309" i="2"/>
  <c r="I491" i="2"/>
  <c r="K500" i="2"/>
  <c r="K286" i="2"/>
  <c r="K715" i="2"/>
  <c r="I550" i="2"/>
  <c r="L207" i="2"/>
  <c r="I219" i="2"/>
  <c r="L83" i="2"/>
  <c r="I664" i="2"/>
  <c r="I302" i="2"/>
  <c r="K511" i="2"/>
  <c r="K184" i="2"/>
  <c r="I379" i="2"/>
  <c r="K41" i="2"/>
  <c r="K92" i="2"/>
  <c r="K150" i="2"/>
  <c r="I301" i="2"/>
  <c r="I594" i="2"/>
  <c r="I181" i="2"/>
  <c r="K421" i="2"/>
  <c r="K530" i="2"/>
  <c r="I519" i="2"/>
  <c r="I268" i="2"/>
  <c r="M325" i="2"/>
  <c r="K430" i="2"/>
  <c r="L279" i="2"/>
  <c r="I190" i="2"/>
  <c r="K713" i="2"/>
  <c r="M146" i="2"/>
  <c r="K292" i="2"/>
  <c r="K588" i="2"/>
  <c r="I74" i="2"/>
  <c r="I728" i="2"/>
  <c r="K555" i="2"/>
  <c r="K136" i="2"/>
  <c r="K729" i="2"/>
  <c r="K110" i="2"/>
  <c r="K477" i="2"/>
  <c r="K363" i="2"/>
  <c r="I390" i="2"/>
  <c r="K175" i="2"/>
  <c r="L188" i="2"/>
  <c r="K64" i="2"/>
  <c r="K186" i="2"/>
  <c r="I623" i="2"/>
  <c r="I657" i="2"/>
  <c r="I61" i="2"/>
  <c r="I52" i="2"/>
  <c r="K522" i="2"/>
  <c r="I220" i="2"/>
  <c r="L525" i="2"/>
  <c r="K126" i="2"/>
  <c r="K129" i="2"/>
  <c r="I136" i="2"/>
  <c r="L239" i="2"/>
  <c r="I729" i="2"/>
  <c r="I511" i="2"/>
  <c r="K718" i="2"/>
  <c r="L240" i="2"/>
  <c r="K73" i="2"/>
  <c r="K629" i="2"/>
  <c r="I113" i="2"/>
  <c r="K392" i="2"/>
  <c r="I119" i="2"/>
  <c r="K620" i="2"/>
  <c r="L22" i="2"/>
  <c r="I543" i="2"/>
  <c r="I587" i="2"/>
  <c r="K635" i="2"/>
  <c r="L421" i="2"/>
  <c r="I138" i="2"/>
  <c r="I346" i="2"/>
  <c r="K335" i="2"/>
  <c r="I532" i="2"/>
  <c r="I508" i="2"/>
  <c r="K187" i="2"/>
  <c r="I630" i="2"/>
  <c r="I540" i="2"/>
  <c r="K249" i="2"/>
  <c r="K737" i="2"/>
  <c r="I638" i="2"/>
  <c r="K644" i="2"/>
  <c r="K712" i="2"/>
  <c r="L220" i="2"/>
  <c r="K518" i="2"/>
  <c r="M126" i="2"/>
  <c r="K404" i="2"/>
  <c r="I684" i="2"/>
  <c r="I80" i="2"/>
  <c r="I641" i="2"/>
  <c r="K318" i="2"/>
  <c r="I366" i="2"/>
  <c r="I104" i="2"/>
  <c r="K195" i="2"/>
  <c r="I101" i="2"/>
  <c r="I726" i="2"/>
  <c r="I212" i="2"/>
  <c r="K148" i="2"/>
  <c r="K554" i="2"/>
  <c r="L70" i="2"/>
  <c r="I577" i="2"/>
  <c r="I188" i="2"/>
  <c r="I452" i="2"/>
  <c r="I649" i="2"/>
  <c r="K119" i="2"/>
  <c r="K687" i="2"/>
  <c r="I128" i="2"/>
  <c r="K745" i="2"/>
  <c r="I298" i="2"/>
  <c r="I665" i="2"/>
  <c r="K597" i="2"/>
  <c r="K411" i="2"/>
  <c r="K402" i="2"/>
  <c r="I733" i="2"/>
  <c r="K266" i="2"/>
  <c r="I713" i="2"/>
  <c r="K512" i="2"/>
  <c r="L405" i="2"/>
  <c r="K628" i="2"/>
  <c r="K350" i="2"/>
  <c r="K143" i="2"/>
  <c r="L646" i="2"/>
  <c r="M85" i="2"/>
  <c r="I347" i="2"/>
  <c r="I590" i="2"/>
  <c r="K683" i="2"/>
  <c r="K261" i="2"/>
  <c r="I436" i="2"/>
  <c r="I40" i="2"/>
  <c r="K158" i="2"/>
  <c r="I419" i="2"/>
  <c r="K101" i="2"/>
  <c r="K20" i="2"/>
  <c r="I332" i="2"/>
  <c r="L500" i="2"/>
  <c r="I562" i="2"/>
  <c r="I196" i="2"/>
  <c r="I697" i="2"/>
  <c r="K741" i="2"/>
  <c r="K730" i="2"/>
  <c r="I533" i="2"/>
  <c r="I205" i="2"/>
  <c r="L32" i="2"/>
  <c r="I328" i="2"/>
  <c r="K304" i="2"/>
  <c r="I329" i="2"/>
  <c r="K668" i="2"/>
  <c r="M186" i="2"/>
  <c r="K306" i="2"/>
  <c r="K255" i="2"/>
  <c r="L332" i="2"/>
  <c r="I515" i="2"/>
  <c r="I183" i="2"/>
  <c r="K587" i="2"/>
  <c r="I656" i="2"/>
  <c r="I177" i="2"/>
  <c r="K526" i="2"/>
  <c r="L402" i="2"/>
  <c r="I475" i="2"/>
  <c r="M237" i="2"/>
  <c r="I591" i="2"/>
  <c r="K607" i="2"/>
  <c r="I324" i="2"/>
  <c r="M632" i="2"/>
  <c r="I510" i="2"/>
  <c r="I261" i="2"/>
  <c r="K80" i="2"/>
  <c r="I309" i="2"/>
  <c r="I344" i="2"/>
  <c r="K112" i="2"/>
  <c r="I498" i="2"/>
  <c r="K636" i="2"/>
  <c r="K535" i="2"/>
  <c r="K471" i="2"/>
  <c r="I707" i="2"/>
  <c r="I548" i="2"/>
  <c r="I521" i="2"/>
  <c r="I218" i="2"/>
  <c r="K691" i="2"/>
  <c r="I282" i="2"/>
  <c r="I402" i="2"/>
  <c r="K326" i="2"/>
  <c r="L607" i="2"/>
  <c r="L173" i="2"/>
  <c r="I174" i="2"/>
  <c r="I683" i="2"/>
  <c r="K49" i="2"/>
  <c r="K705" i="2"/>
  <c r="K313" i="2"/>
  <c r="K277" i="2"/>
  <c r="I363" i="2"/>
  <c r="I570" i="2"/>
  <c r="I535" i="2"/>
  <c r="I739" i="2"/>
  <c r="L452" i="2"/>
  <c r="I687" i="2"/>
  <c r="I64" i="2"/>
  <c r="K301" i="2"/>
  <c r="I431" i="2"/>
  <c r="I206" i="2"/>
  <c r="I286" i="2"/>
  <c r="K403" i="2"/>
  <c r="I67" i="2"/>
  <c r="I107" i="2"/>
  <c r="K562" i="2"/>
  <c r="I698" i="2"/>
  <c r="I600" i="2"/>
  <c r="K677" i="2"/>
  <c r="L51" i="2"/>
  <c r="I736" i="2"/>
  <c r="K194" i="2"/>
  <c r="I16" i="2"/>
  <c r="L397" i="2"/>
  <c r="K622" i="2"/>
  <c r="I681" i="2"/>
  <c r="I90" i="2"/>
  <c r="I150" i="2"/>
  <c r="L329" i="2"/>
  <c r="I565" i="2"/>
  <c r="K416" i="2"/>
  <c r="K345" i="2"/>
  <c r="K521" i="2"/>
  <c r="I738" i="2"/>
  <c r="I741" i="2"/>
  <c r="I99" i="2"/>
  <c r="K300" i="2"/>
  <c r="I224" i="2"/>
  <c r="I434" i="2"/>
  <c r="I244" i="2"/>
  <c r="I426" i="2"/>
  <c r="I228" i="2"/>
  <c r="K329" i="2"/>
  <c r="K54" i="2"/>
  <c r="K56" i="2"/>
  <c r="I257" i="2"/>
  <c r="I607" i="2"/>
  <c r="K660" i="2"/>
  <c r="L740" i="2"/>
  <c r="I531" i="2"/>
  <c r="I663" i="2"/>
  <c r="L636" i="2"/>
  <c r="K327" i="2"/>
  <c r="I710" i="2"/>
  <c r="I172" i="2"/>
  <c r="K118" i="2"/>
  <c r="K275" i="2"/>
  <c r="I158" i="2"/>
  <c r="I705" i="2"/>
  <c r="I645" i="2"/>
  <c r="K104" i="2"/>
  <c r="I82" i="2"/>
  <c r="I229" i="2"/>
  <c r="I277" i="2"/>
  <c r="K284" i="2"/>
  <c r="K296" i="2"/>
  <c r="I250" i="2"/>
  <c r="K399" i="2"/>
  <c r="I140" i="2"/>
  <c r="K376" i="2"/>
  <c r="K739" i="2"/>
  <c r="I620" i="2"/>
  <c r="L64" i="2"/>
  <c r="L215" i="2"/>
  <c r="I45" i="2"/>
  <c r="L80" i="2"/>
  <c r="I214" i="2"/>
  <c r="K342" i="2"/>
  <c r="I678" i="2"/>
  <c r="I398" i="2"/>
  <c r="K331" i="2"/>
  <c r="K381" i="2"/>
  <c r="K298" i="2"/>
  <c r="K39" i="2"/>
  <c r="K177" i="2"/>
  <c r="K586" i="2"/>
  <c r="K164" i="2"/>
  <c r="K199" i="2"/>
  <c r="K643" i="2"/>
  <c r="L23" i="2"/>
  <c r="L268" i="2"/>
  <c r="I117" i="2"/>
  <c r="I86" i="2"/>
  <c r="K281" i="2"/>
  <c r="I215" i="2"/>
  <c r="I235" i="2"/>
  <c r="K71" i="2"/>
  <c r="K612" i="2"/>
  <c r="I526" i="2"/>
  <c r="I198" i="2"/>
  <c r="I644" i="2"/>
  <c r="I575" i="2"/>
  <c r="K476" i="2"/>
  <c r="I326" i="2"/>
  <c r="K162" i="2"/>
  <c r="L82" i="2"/>
  <c r="I490" i="2"/>
  <c r="M607" i="2"/>
  <c r="L350" i="2"/>
  <c r="L746" i="2"/>
  <c r="K45" i="2"/>
  <c r="K497" i="2"/>
  <c r="K366" i="2"/>
  <c r="I409" i="2"/>
  <c r="I20" i="2"/>
  <c r="I293" i="2"/>
  <c r="I85" i="2"/>
  <c r="I55" i="2"/>
  <c r="I588" i="2"/>
  <c r="K369" i="2"/>
  <c r="K558" i="2"/>
  <c r="I699" i="2"/>
  <c r="K627" i="2"/>
  <c r="K35" i="2"/>
  <c r="I425" i="2"/>
  <c r="I321" i="2"/>
  <c r="I345" i="2"/>
  <c r="K553" i="2"/>
  <c r="I330" i="2"/>
  <c r="I538" i="2"/>
  <c r="L54" i="2"/>
  <c r="K107" i="2"/>
  <c r="I290" i="2"/>
  <c r="K375" i="2"/>
  <c r="I288" i="2"/>
  <c r="K667" i="2"/>
  <c r="K97" i="2"/>
  <c r="K412" i="2"/>
  <c r="K383" i="2"/>
  <c r="K568" i="2"/>
  <c r="I51" i="2"/>
  <c r="I592" i="2"/>
  <c r="I348" i="2"/>
  <c r="I29" i="2"/>
  <c r="L16" i="2"/>
  <c r="K475" i="2"/>
  <c r="M397" i="2"/>
  <c r="I605" i="2"/>
  <c r="M236" i="2"/>
  <c r="K324" i="2"/>
  <c r="L62" i="2"/>
  <c r="K490" i="2"/>
  <c r="M405" i="2"/>
  <c r="I327" i="2"/>
  <c r="I374" i="2"/>
  <c r="K590" i="2"/>
  <c r="K684" i="2"/>
  <c r="L641" i="2"/>
  <c r="I155" i="2"/>
  <c r="I668" i="2"/>
  <c r="K505" i="2"/>
  <c r="K725" i="2"/>
  <c r="I447" i="2"/>
  <c r="I137" i="2"/>
  <c r="L577" i="2"/>
  <c r="K234" i="2"/>
  <c r="I629" i="2"/>
  <c r="K649" i="2"/>
  <c r="I500" i="2"/>
  <c r="I343" i="2"/>
  <c r="K189" i="2"/>
  <c r="I53" i="2"/>
  <c r="I661" i="2"/>
  <c r="K598" i="2"/>
  <c r="I93" i="2"/>
  <c r="K536" i="2"/>
  <c r="K731" i="2"/>
  <c r="I700" i="2"/>
  <c r="I559" i="2"/>
  <c r="K294" i="2"/>
  <c r="I685" i="2"/>
  <c r="I560" i="2"/>
  <c r="I416" i="2"/>
  <c r="I178" i="2"/>
  <c r="I292" i="2"/>
  <c r="I121" i="2"/>
  <c r="K578" i="2"/>
  <c r="K89" i="2"/>
  <c r="I360" i="2"/>
  <c r="I160" i="2"/>
  <c r="I284" i="2"/>
  <c r="L688" i="2"/>
  <c r="M688" i="2"/>
  <c r="I371" i="2"/>
  <c r="K10" i="2"/>
  <c r="I424" i="2"/>
  <c r="I555" i="2"/>
  <c r="I318" i="2"/>
  <c r="I406" i="2"/>
  <c r="K673" i="2"/>
  <c r="K409" i="2"/>
  <c r="K537" i="2"/>
  <c r="K293" i="2"/>
  <c r="I351" i="2"/>
  <c r="K523" i="2"/>
  <c r="I66" i="2"/>
  <c r="I459" i="2"/>
  <c r="K589" i="2"/>
  <c r="I443" i="2"/>
  <c r="I369" i="2"/>
  <c r="I358" i="2"/>
  <c r="I387" i="2"/>
  <c r="K231" i="2"/>
  <c r="I323" i="2"/>
  <c r="K240" i="2"/>
  <c r="K461" i="2"/>
  <c r="K604" i="2"/>
  <c r="I653" i="2"/>
  <c r="M718" i="2"/>
  <c r="K243" i="2"/>
  <c r="K479" i="2"/>
  <c r="I356" i="2"/>
  <c r="K305" i="2"/>
  <c r="K538" i="2"/>
  <c r="K400" i="2"/>
  <c r="I692" i="2"/>
  <c r="K290" i="2"/>
  <c r="I714" i="2"/>
  <c r="I734" i="2"/>
  <c r="I495" i="2"/>
  <c r="K37" i="2"/>
  <c r="K53" i="2"/>
  <c r="I582" i="2"/>
  <c r="I156" i="2"/>
  <c r="L168" i="2"/>
  <c r="K312" i="2"/>
  <c r="K676" i="2"/>
  <c r="I154" i="2"/>
  <c r="I313" i="2"/>
  <c r="L341" i="2"/>
  <c r="K230" i="2"/>
  <c r="K182" i="2"/>
  <c r="I453" i="2"/>
  <c r="I65" i="2"/>
  <c r="L661" i="2"/>
  <c r="I283" i="2"/>
  <c r="K719" i="2"/>
  <c r="K273" i="2"/>
  <c r="K546" i="2"/>
  <c r="K550" i="2"/>
  <c r="M188" i="2"/>
  <c r="L436" i="2"/>
  <c r="I83" i="2"/>
  <c r="M309" i="2"/>
  <c r="L309" i="2"/>
  <c r="K124" i="2"/>
  <c r="K351" i="2"/>
  <c r="L312" i="2"/>
  <c r="K678" i="2"/>
  <c r="K459" i="2"/>
  <c r="I54" i="2"/>
  <c r="K594" i="2"/>
  <c r="L31" i="2"/>
  <c r="M31" i="2"/>
  <c r="I139" i="2"/>
  <c r="I163" i="2"/>
  <c r="K358" i="2"/>
  <c r="K613" i="2"/>
  <c r="K387" i="2"/>
  <c r="K26" i="2"/>
  <c r="I149" i="2"/>
  <c r="I240" i="2"/>
  <c r="I711" i="2"/>
  <c r="I604" i="2"/>
  <c r="L723" i="2"/>
  <c r="I465" i="2"/>
  <c r="I305" i="2"/>
  <c r="I433" i="2"/>
  <c r="I628" i="2"/>
  <c r="L21" i="2"/>
  <c r="K724" i="2"/>
  <c r="K706" i="2"/>
  <c r="I499" i="2"/>
  <c r="K85" i="2"/>
  <c r="K152" i="2"/>
  <c r="I164" i="2"/>
  <c r="K435" i="2"/>
  <c r="K23" i="2"/>
  <c r="K98" i="2"/>
  <c r="I667" i="2"/>
  <c r="K87" i="2"/>
  <c r="I469" i="2"/>
  <c r="I719" i="2"/>
  <c r="K670" i="2"/>
  <c r="K160" i="2"/>
  <c r="K734" i="2"/>
  <c r="K463" i="2"/>
  <c r="I70" i="2"/>
  <c r="I144" i="2"/>
  <c r="K259" i="2"/>
  <c r="K528" i="2"/>
  <c r="L408" i="2"/>
  <c r="K91" i="2"/>
  <c r="I170" i="2"/>
  <c r="L413" i="2"/>
  <c r="K495" i="2"/>
  <c r="L527" i="2"/>
  <c r="M527" i="2"/>
  <c r="I37" i="2"/>
  <c r="I96" i="2"/>
  <c r="K582" i="2"/>
  <c r="K93" i="2"/>
  <c r="I168" i="2"/>
  <c r="M655" i="2"/>
  <c r="L655" i="2"/>
  <c r="M273" i="2"/>
  <c r="L273" i="2"/>
  <c r="K552" i="2"/>
  <c r="I314" i="2"/>
  <c r="K391" i="2"/>
  <c r="K34" i="2"/>
  <c r="I241" i="2"/>
  <c r="K445" i="2"/>
  <c r="I724" i="2"/>
  <c r="L87" i="2"/>
  <c r="M87" i="2"/>
  <c r="K424" i="2"/>
  <c r="I105" i="2"/>
  <c r="K481" i="2"/>
  <c r="K347" i="2"/>
  <c r="I706" i="2"/>
  <c r="I312" i="2"/>
  <c r="L523" i="2"/>
  <c r="M523" i="2"/>
  <c r="I342" i="2"/>
  <c r="K548" i="2"/>
  <c r="K415" i="2"/>
  <c r="K443" i="2"/>
  <c r="I56" i="2"/>
  <c r="K139" i="2"/>
  <c r="K398" i="2"/>
  <c r="I26" i="2"/>
  <c r="I231" i="2"/>
  <c r="K699" i="2"/>
  <c r="I441" i="2"/>
  <c r="K489" i="2"/>
  <c r="I507" i="2"/>
  <c r="I211" i="2"/>
  <c r="K130" i="2"/>
  <c r="K356" i="2"/>
  <c r="I400" i="2"/>
  <c r="K28" i="2"/>
  <c r="K692" i="2"/>
  <c r="I152" i="2"/>
  <c r="I98" i="2"/>
  <c r="I670" i="2"/>
  <c r="L235" i="2"/>
  <c r="L259" i="2"/>
  <c r="I91" i="2"/>
  <c r="K656" i="2"/>
  <c r="I527" i="2"/>
  <c r="K84" i="2"/>
  <c r="L96" i="2"/>
  <c r="L331" i="2"/>
  <c r="I598" i="2"/>
  <c r="K726" i="2"/>
  <c r="K156" i="2"/>
  <c r="L343" i="2"/>
  <c r="I463" i="2"/>
  <c r="L739" i="2"/>
  <c r="I114" i="2"/>
  <c r="K344" i="2"/>
  <c r="I731" i="2"/>
  <c r="I671" i="2"/>
  <c r="I676" i="2"/>
  <c r="I24" i="2"/>
  <c r="I273" i="2"/>
  <c r="K700" i="2"/>
  <c r="I230" i="2"/>
  <c r="I294" i="2"/>
  <c r="I331" i="2"/>
  <c r="I552" i="2"/>
  <c r="I132" i="2"/>
  <c r="K314" i="2"/>
  <c r="K498" i="2"/>
  <c r="I367" i="2"/>
  <c r="K210" i="2"/>
  <c r="K338" i="2"/>
  <c r="I546" i="2"/>
  <c r="I247" i="2"/>
  <c r="I624" i="2"/>
  <c r="I688" i="2"/>
  <c r="K559" i="2"/>
  <c r="K132" i="2"/>
  <c r="K651" i="2"/>
  <c r="I338" i="2"/>
  <c r="I423" i="2"/>
  <c r="I176" i="2"/>
  <c r="L247" i="2"/>
  <c r="I547" i="2"/>
  <c r="I385" i="2"/>
  <c r="K417" i="2"/>
  <c r="K516" i="2"/>
  <c r="K95" i="2"/>
  <c r="K426" i="2"/>
  <c r="K325" i="2"/>
  <c r="I222" i="2"/>
  <c r="K334" i="2"/>
  <c r="L511" i="2"/>
  <c r="K371" i="2"/>
  <c r="L348" i="2"/>
  <c r="I189" i="2"/>
  <c r="I361" i="2"/>
  <c r="I162" i="2"/>
  <c r="K190" i="2"/>
  <c r="I269" i="2"/>
  <c r="L429" i="2"/>
  <c r="I632" i="2"/>
  <c r="I542" i="2"/>
  <c r="K203" i="2"/>
  <c r="I47" i="2"/>
  <c r="L711" i="2"/>
  <c r="I709" i="2"/>
  <c r="I336" i="2"/>
  <c r="K593" i="2"/>
  <c r="K279" i="2"/>
  <c r="I473" i="2"/>
  <c r="K529" i="2"/>
  <c r="M712" i="2"/>
  <c r="L712" i="2"/>
  <c r="L106" i="2"/>
  <c r="I341" i="2"/>
  <c r="I39" i="2"/>
  <c r="K619" i="2"/>
  <c r="L29" i="2"/>
  <c r="I677" i="2"/>
  <c r="K176" i="2"/>
  <c r="I359" i="2"/>
  <c r="K547" i="2"/>
  <c r="I182" i="2"/>
  <c r="K637" i="2"/>
  <c r="K573" i="2"/>
  <c r="I249" i="2"/>
  <c r="I267" i="2"/>
  <c r="I142" i="2"/>
  <c r="I325" i="2"/>
  <c r="I334" i="2"/>
  <c r="I502" i="2"/>
  <c r="K574" i="2"/>
  <c r="K238" i="2"/>
  <c r="I621" i="2"/>
  <c r="I350" i="2"/>
  <c r="I427" i="2"/>
  <c r="I339" i="2"/>
  <c r="I41" i="2"/>
  <c r="M247" i="2"/>
  <c r="I146" i="2"/>
  <c r="K542" i="2"/>
  <c r="K524" i="2"/>
  <c r="K671" i="2"/>
  <c r="K721" i="2"/>
  <c r="I34" i="2"/>
  <c r="K86" i="2"/>
  <c r="K99" i="2"/>
  <c r="K354" i="2"/>
  <c r="K504" i="2"/>
  <c r="I568" i="2"/>
  <c r="I586" i="2"/>
  <c r="I451" i="2"/>
  <c r="K320" i="2"/>
  <c r="L578" i="2"/>
  <c r="M578" i="2"/>
  <c r="K565" i="2"/>
  <c r="L518" i="2"/>
  <c r="M518" i="2"/>
  <c r="K70" i="2"/>
  <c r="I157" i="2"/>
  <c r="I271" i="2"/>
  <c r="I617" i="2"/>
  <c r="I407" i="2"/>
  <c r="K657" i="2"/>
  <c r="I237" i="2"/>
  <c r="K32" i="2"/>
  <c r="K457" i="2"/>
  <c r="K740" i="2"/>
  <c r="K8" i="2"/>
  <c r="I487" i="2"/>
  <c r="K47" i="2"/>
  <c r="I194" i="2"/>
  <c r="L136" i="2"/>
  <c r="I522" i="2"/>
  <c r="I625" i="2"/>
  <c r="L99" i="2"/>
  <c r="K316" i="2"/>
  <c r="L171" i="2"/>
  <c r="L354" i="2"/>
  <c r="L292" i="2"/>
  <c r="M292" i="2"/>
  <c r="M728" i="2"/>
  <c r="L728" i="2"/>
  <c r="M204" i="2"/>
  <c r="L204" i="2"/>
  <c r="L118" i="2"/>
  <c r="I68" i="2"/>
  <c r="K449" i="2"/>
  <c r="K267" i="2"/>
  <c r="K605" i="2"/>
  <c r="K222" i="2"/>
  <c r="L66" i="2"/>
  <c r="K12" i="2"/>
  <c r="K348" i="2"/>
  <c r="I322" i="2"/>
  <c r="K674" i="2"/>
  <c r="I368" i="2"/>
  <c r="K237" i="2"/>
  <c r="I437" i="2"/>
  <c r="I457" i="2"/>
  <c r="K632" i="2"/>
  <c r="I740" i="2"/>
  <c r="I8" i="2"/>
  <c r="K487" i="2"/>
  <c r="K483" i="2"/>
  <c r="K236" i="2"/>
  <c r="K183" i="2"/>
  <c r="K202" i="2"/>
  <c r="I165" i="2"/>
  <c r="K583" i="2"/>
  <c r="K709" i="2"/>
  <c r="I25" i="2"/>
  <c r="K22" i="2"/>
  <c r="M565" i="2"/>
  <c r="L565" i="2"/>
  <c r="I518" i="2"/>
  <c r="L497" i="2"/>
  <c r="M497" i="2"/>
  <c r="L140" i="2"/>
  <c r="M140" i="2"/>
  <c r="L396" i="2"/>
  <c r="L307" i="2"/>
  <c r="M307" i="2"/>
  <c r="I669" i="2"/>
  <c r="K571" i="2"/>
  <c r="L364" i="2"/>
  <c r="M364" i="2"/>
  <c r="L182" i="2"/>
  <c r="M182" i="2"/>
  <c r="L95" i="2"/>
  <c r="M95" i="2"/>
  <c r="L449" i="2"/>
  <c r="M449" i="2"/>
  <c r="L33" i="2"/>
  <c r="K68" i="2"/>
  <c r="L513" i="2"/>
  <c r="M513" i="2"/>
  <c r="K245" i="2"/>
  <c r="M352" i="2"/>
  <c r="L352" i="2"/>
  <c r="M615" i="2"/>
  <c r="L615" i="2"/>
  <c r="L40" i="2"/>
  <c r="M40" i="2"/>
  <c r="M599" i="2"/>
  <c r="L599" i="2"/>
  <c r="M660" i="2"/>
  <c r="K374" i="2"/>
  <c r="M172" i="2"/>
  <c r="L172" i="2"/>
  <c r="M424" i="2"/>
  <c r="L424" i="2"/>
  <c r="M329" i="2"/>
  <c r="L481" i="2"/>
  <c r="M481" i="2"/>
  <c r="I497" i="2"/>
  <c r="M113" i="2"/>
  <c r="K641" i="2"/>
  <c r="M104" i="2"/>
  <c r="L104" i="2"/>
  <c r="K340" i="2"/>
  <c r="L229" i="2"/>
  <c r="M229" i="2"/>
  <c r="K703" i="2"/>
  <c r="L353" i="2"/>
  <c r="I88" i="2"/>
  <c r="M376" i="2"/>
  <c r="L376" i="2"/>
  <c r="L703" i="2"/>
  <c r="M687" i="2"/>
  <c r="L687" i="2"/>
  <c r="L150" i="2"/>
  <c r="M150" i="2"/>
  <c r="K166" i="2"/>
  <c r="M301" i="2"/>
  <c r="L301" i="2"/>
  <c r="M239" i="2"/>
  <c r="K214" i="2"/>
  <c r="L251" i="2"/>
  <c r="M548" i="2"/>
  <c r="L548" i="2"/>
  <c r="M485" i="2"/>
  <c r="L485" i="2"/>
  <c r="M589" i="2"/>
  <c r="L589" i="2"/>
  <c r="I415" i="2"/>
  <c r="I31" i="2"/>
  <c r="M78" i="2"/>
  <c r="L78" i="2"/>
  <c r="I631" i="2"/>
  <c r="K257" i="2"/>
  <c r="K149" i="2"/>
  <c r="I635" i="2"/>
  <c r="I381" i="2"/>
  <c r="M441" i="2"/>
  <c r="L441" i="2"/>
  <c r="L461" i="2"/>
  <c r="M461" i="2"/>
  <c r="I557" i="2"/>
  <c r="K29" i="2"/>
  <c r="L211" i="2"/>
  <c r="M211" i="2"/>
  <c r="L243" i="2"/>
  <c r="M243" i="2"/>
  <c r="K283" i="2"/>
  <c r="I130" i="2"/>
  <c r="K131" i="2"/>
  <c r="K241" i="2"/>
  <c r="K321" i="2"/>
  <c r="M433" i="2"/>
  <c r="L433" i="2"/>
  <c r="I445" i="2"/>
  <c r="K509" i="2"/>
  <c r="K330" i="2"/>
  <c r="K21" i="2"/>
  <c r="I33" i="2"/>
  <c r="L223" i="2"/>
  <c r="L28" i="2"/>
  <c r="M28" i="2"/>
  <c r="I545" i="2"/>
  <c r="L706" i="2"/>
  <c r="M706" i="2"/>
  <c r="K499" i="2"/>
  <c r="I23" i="2"/>
  <c r="I60" i="2"/>
  <c r="I87" i="2"/>
  <c r="K253" i="2"/>
  <c r="M469" i="2"/>
  <c r="L469" i="2"/>
  <c r="K501" i="2"/>
  <c r="I412" i="2"/>
  <c r="M696" i="2"/>
  <c r="L696" i="2"/>
  <c r="M54" i="2"/>
  <c r="I71" i="2"/>
  <c r="I528" i="2"/>
  <c r="I94" i="2"/>
  <c r="I413" i="2"/>
  <c r="K527" i="2"/>
  <c r="K661" i="2"/>
  <c r="M84" i="2"/>
  <c r="L84" i="2"/>
  <c r="K96" i="2"/>
  <c r="K211" i="2"/>
  <c r="K168" i="2"/>
  <c r="K343" i="2"/>
  <c r="I655" i="2"/>
  <c r="I679" i="2"/>
  <c r="I627" i="2"/>
  <c r="I307" i="2"/>
  <c r="I554" i="2"/>
  <c r="I619" i="2"/>
  <c r="I651" i="2"/>
  <c r="K247" i="2"/>
  <c r="K359" i="2"/>
  <c r="I643" i="2"/>
  <c r="I352" i="2"/>
  <c r="I516" i="2"/>
  <c r="M351" i="2"/>
  <c r="L345" i="2"/>
  <c r="I397" i="2"/>
  <c r="K549" i="2"/>
  <c r="K736" i="2"/>
  <c r="M341" i="2"/>
  <c r="M343" i="2"/>
  <c r="L668" i="2"/>
  <c r="L700" i="2"/>
  <c r="L669" i="2"/>
  <c r="K502" i="2"/>
  <c r="K27" i="2"/>
  <c r="K427" i="2"/>
  <c r="L619" i="2"/>
  <c r="K407" i="2"/>
  <c r="M21" i="2"/>
  <c r="M138" i="2"/>
  <c r="M96" i="2"/>
  <c r="K285" i="2"/>
  <c r="K453" i="2"/>
  <c r="I513" i="2"/>
  <c r="K569" i="2"/>
  <c r="K704" i="2"/>
  <c r="I115" i="2"/>
  <c r="M269" i="2"/>
  <c r="L269" i="2"/>
  <c r="M457" i="2"/>
  <c r="L457" i="2"/>
  <c r="I493" i="2"/>
  <c r="M348" i="2"/>
  <c r="M29" i="2"/>
  <c r="L146" i="2"/>
  <c r="L144" i="2"/>
  <c r="I585" i="2"/>
  <c r="K120" i="2"/>
  <c r="K380" i="2"/>
  <c r="I102" i="2"/>
  <c r="M353" i="2"/>
  <c r="L26" i="2"/>
  <c r="K173" i="2"/>
  <c r="I304" i="2"/>
  <c r="L27" i="2"/>
  <c r="I593" i="2"/>
  <c r="L25" i="2"/>
  <c r="K575" i="2"/>
  <c r="K62" i="2"/>
  <c r="K352" i="2"/>
  <c r="K615" i="2"/>
  <c r="K473" i="2"/>
  <c r="M223" i="2"/>
  <c r="L659" i="2"/>
  <c r="M23" i="2"/>
  <c r="L678" i="2"/>
  <c r="M171" i="2"/>
  <c r="I721" i="2"/>
  <c r="I561" i="2"/>
  <c r="L289" i="2"/>
  <c r="M289" i="2"/>
  <c r="I69" i="2"/>
  <c r="M259" i="2"/>
  <c r="I22" i="2"/>
  <c r="K42" i="2"/>
  <c r="M703" i="2"/>
  <c r="I530" i="2"/>
  <c r="M251" i="2"/>
  <c r="L575" i="2"/>
  <c r="K599" i="2"/>
  <c r="M235" i="2"/>
  <c r="L483" i="2"/>
  <c r="L88" i="2"/>
  <c r="L653" i="2"/>
  <c r="L158" i="2"/>
  <c r="M158" i="2"/>
  <c r="L166" i="2"/>
  <c r="M166" i="2"/>
  <c r="I78" i="2"/>
  <c r="L163" i="2"/>
  <c r="M163" i="2"/>
  <c r="K659" i="2"/>
  <c r="K441" i="2"/>
  <c r="L465" i="2"/>
  <c r="M465" i="2"/>
  <c r="I131" i="2"/>
  <c r="L265" i="2"/>
  <c r="M265" i="2"/>
  <c r="I21" i="2"/>
  <c r="L501" i="2"/>
  <c r="M501" i="2"/>
  <c r="K723" i="2"/>
  <c r="M679" i="2"/>
  <c r="L679" i="2"/>
  <c r="M627" i="2"/>
  <c r="L627" i="2"/>
  <c r="K271" i="2"/>
  <c r="K617" i="2"/>
  <c r="I389" i="2"/>
  <c r="K365" i="2"/>
  <c r="M569" i="2"/>
  <c r="L569" i="2"/>
  <c r="K233" i="2"/>
  <c r="L142" i="2"/>
  <c r="L428" i="2"/>
  <c r="M428" i="2"/>
  <c r="K609" i="2"/>
  <c r="M612" i="2"/>
  <c r="L358" i="2"/>
  <c r="M644" i="2"/>
  <c r="L123" i="2"/>
  <c r="M327" i="2"/>
  <c r="L327" i="2"/>
  <c r="I10" i="2"/>
  <c r="K179" i="2"/>
  <c r="L374" i="2"/>
  <c r="M374" i="2"/>
  <c r="L129" i="2"/>
  <c r="K165" i="2"/>
  <c r="K239" i="2"/>
  <c r="I184" i="2"/>
  <c r="K207" i="2"/>
  <c r="K577" i="2"/>
  <c r="I124" i="2"/>
  <c r="K113" i="2"/>
  <c r="K55" i="2"/>
  <c r="I392" i="2"/>
  <c r="I523" i="2"/>
  <c r="I251" i="2"/>
  <c r="I485" i="2"/>
  <c r="I589" i="2"/>
  <c r="K496" i="2"/>
  <c r="K78" i="2"/>
  <c r="M360" i="2"/>
  <c r="L360" i="2"/>
  <c r="K631" i="2"/>
  <c r="K155" i="2"/>
  <c r="I659" i="2"/>
  <c r="L557" i="2"/>
  <c r="M557" i="2"/>
  <c r="I243" i="2"/>
  <c r="I479" i="2"/>
  <c r="I723" i="2"/>
  <c r="M131" i="2"/>
  <c r="L131" i="2"/>
  <c r="K265" i="2"/>
  <c r="L321" i="2"/>
  <c r="L445" i="2"/>
  <c r="M445" i="2"/>
  <c r="I553" i="2"/>
  <c r="I147" i="2"/>
  <c r="I223" i="2"/>
  <c r="I505" i="2"/>
  <c r="L545" i="2"/>
  <c r="M545" i="2"/>
  <c r="I435" i="2"/>
  <c r="M253" i="2"/>
  <c r="L253" i="2"/>
  <c r="K469" i="2"/>
  <c r="L684" i="2"/>
  <c r="M412" i="2"/>
  <c r="L412" i="2"/>
  <c r="M281" i="2"/>
  <c r="L281" i="2"/>
  <c r="K696" i="2"/>
  <c r="K144" i="2"/>
  <c r="K297" i="2"/>
  <c r="M94" i="2"/>
  <c r="L94" i="2"/>
  <c r="K408" i="2"/>
  <c r="M170" i="2"/>
  <c r="L170" i="2"/>
  <c r="I84" i="2"/>
  <c r="K655" i="2"/>
  <c r="K679" i="2"/>
  <c r="K114" i="2"/>
  <c r="I536" i="2"/>
  <c r="K396" i="2"/>
  <c r="K154" i="2"/>
  <c r="I365" i="2"/>
  <c r="K688" i="2"/>
  <c r="M157" i="2"/>
  <c r="L157" i="2"/>
  <c r="I210" i="2"/>
  <c r="I674" i="2"/>
  <c r="L271" i="2"/>
  <c r="K157" i="2"/>
  <c r="K364" i="2"/>
  <c r="L219" i="2"/>
  <c r="L479" i="2"/>
  <c r="M178" i="2"/>
  <c r="L178" i="2"/>
  <c r="I266" i="2"/>
  <c r="I95" i="2"/>
  <c r="I573" i="2"/>
  <c r="M671" i="2"/>
  <c r="L30" i="2"/>
  <c r="L102" i="2"/>
  <c r="M714" i="2"/>
  <c r="L714" i="2"/>
  <c r="M168" i="2"/>
  <c r="K66" i="2"/>
  <c r="I27" i="2"/>
  <c r="K215" i="2"/>
  <c r="L189" i="2"/>
  <c r="K361" i="2"/>
  <c r="L68" i="2"/>
  <c r="M162" i="2"/>
  <c r="L162" i="2"/>
  <c r="L285" i="2"/>
  <c r="M437" i="2"/>
  <c r="L437" i="2"/>
  <c r="K513" i="2"/>
  <c r="L704" i="2"/>
  <c r="M704" i="2"/>
  <c r="K65" i="2"/>
  <c r="M577" i="2"/>
  <c r="M115" i="2"/>
  <c r="L115" i="2"/>
  <c r="M245" i="2"/>
  <c r="L245" i="2"/>
  <c r="K269" i="2"/>
  <c r="I477" i="2"/>
  <c r="L493" i="2"/>
  <c r="M493" i="2"/>
  <c r="L155" i="2"/>
  <c r="L585" i="2"/>
  <c r="K600" i="2"/>
  <c r="K60" i="2"/>
  <c r="K123" i="2"/>
  <c r="I380" i="2"/>
  <c r="M354" i="2"/>
  <c r="I97" i="2"/>
  <c r="K223" i="2"/>
  <c r="M556" i="2"/>
  <c r="L556" i="2"/>
  <c r="L165" i="2"/>
  <c r="M165" i="2"/>
  <c r="M583" i="2"/>
  <c r="L583" i="2"/>
  <c r="L651" i="2"/>
  <c r="K346" i="2"/>
  <c r="K25" i="2"/>
  <c r="I62" i="2"/>
  <c r="K428" i="2"/>
  <c r="I401" i="2"/>
  <c r="I529" i="2"/>
  <c r="L435" i="2"/>
  <c r="K561" i="2"/>
  <c r="I289" i="2"/>
  <c r="L609" i="2"/>
  <c r="I703" i="2"/>
  <c r="K451" i="2"/>
  <c r="M271" i="2"/>
  <c r="L507" i="2"/>
  <c r="I599" i="2"/>
  <c r="L233" i="2"/>
  <c r="L710" i="2"/>
  <c r="M710" i="2"/>
  <c r="L89" i="2"/>
  <c r="M89" i="2"/>
  <c r="M263" i="2"/>
  <c r="L263" i="2"/>
  <c r="L459" i="2"/>
  <c r="M459" i="2"/>
  <c r="L631" i="2"/>
  <c r="M631" i="2"/>
  <c r="I489" i="2"/>
  <c r="M331" i="2"/>
  <c r="L509" i="2"/>
  <c r="M509" i="2"/>
  <c r="M670" i="2"/>
  <c r="L670" i="2"/>
  <c r="L105" i="2"/>
  <c r="M105" i="2"/>
  <c r="K235" i="2"/>
  <c r="L297" i="2"/>
  <c r="M297" i="2"/>
  <c r="M720" i="2"/>
  <c r="L643" i="2"/>
  <c r="M643" i="2"/>
  <c r="M549" i="2"/>
  <c r="L549" i="2"/>
  <c r="M477" i="2"/>
  <c r="L477" i="2"/>
  <c r="I596" i="2"/>
  <c r="K82" i="2"/>
  <c r="I556" i="2"/>
  <c r="M42" i="2"/>
  <c r="L42" i="2"/>
  <c r="M408" i="2"/>
  <c r="M476" i="2"/>
  <c r="M66" i="2"/>
  <c r="L261" i="2"/>
  <c r="M261" i="2"/>
  <c r="I239" i="2"/>
  <c r="L664" i="2"/>
  <c r="M664" i="2"/>
  <c r="L406" i="2"/>
  <c r="M184" i="2"/>
  <c r="L184" i="2"/>
  <c r="M277" i="2"/>
  <c r="L277" i="2"/>
  <c r="L293" i="2"/>
  <c r="M148" i="2"/>
  <c r="L148" i="2"/>
  <c r="K353" i="2"/>
  <c r="L390" i="2"/>
  <c r="M390" i="2"/>
  <c r="K140" i="2"/>
  <c r="I376" i="2"/>
  <c r="K137" i="2"/>
  <c r="I108" i="2"/>
  <c r="I175" i="2"/>
  <c r="K188" i="2"/>
  <c r="K263" i="2"/>
  <c r="I122" i="2"/>
  <c r="L392" i="2"/>
  <c r="M392" i="2"/>
  <c r="K663" i="2"/>
  <c r="K515" i="2"/>
  <c r="I207" i="2"/>
  <c r="K251" i="2"/>
  <c r="K485" i="2"/>
  <c r="K360" i="2"/>
  <c r="M663" i="2"/>
  <c r="L663" i="2"/>
  <c r="M257" i="2"/>
  <c r="L257" i="2"/>
  <c r="K621" i="2"/>
  <c r="L231" i="2"/>
  <c r="M231" i="2"/>
  <c r="I461" i="2"/>
  <c r="L489" i="2"/>
  <c r="M489" i="2"/>
  <c r="K557" i="2"/>
  <c r="K507" i="2"/>
  <c r="L67" i="2"/>
  <c r="L241" i="2"/>
  <c r="M241" i="2"/>
  <c r="I265" i="2"/>
  <c r="L305" i="2"/>
  <c r="M305" i="2"/>
  <c r="K433" i="2"/>
  <c r="I509" i="2"/>
  <c r="M553" i="2"/>
  <c r="L553" i="2"/>
  <c r="I14" i="2"/>
  <c r="K33" i="2"/>
  <c r="L147" i="2"/>
  <c r="M147" i="2"/>
  <c r="M396" i="2"/>
  <c r="M505" i="2"/>
  <c r="L505" i="2"/>
  <c r="K545" i="2"/>
  <c r="I28" i="2"/>
  <c r="I354" i="2"/>
  <c r="L152" i="2"/>
  <c r="M164" i="2"/>
  <c r="L164" i="2"/>
  <c r="M149" i="2"/>
  <c r="L149" i="2"/>
  <c r="I253" i="2"/>
  <c r="I501" i="2"/>
  <c r="L275" i="2"/>
  <c r="K669" i="2"/>
  <c r="M97" i="2"/>
  <c r="L97" i="2"/>
  <c r="M160" i="2"/>
  <c r="L160" i="2"/>
  <c r="I281" i="2"/>
  <c r="I696" i="2"/>
  <c r="K105" i="2"/>
  <c r="I259" i="2"/>
  <c r="I297" i="2"/>
  <c r="K94" i="2"/>
  <c r="I408" i="2"/>
  <c r="L91" i="2"/>
  <c r="K170" i="2"/>
  <c r="L156" i="2"/>
  <c r="M156" i="2"/>
  <c r="I396" i="2"/>
  <c r="M676" i="2"/>
  <c r="L676" i="2"/>
  <c r="K138" i="2"/>
  <c r="L154" i="2"/>
  <c r="M154" i="2"/>
  <c r="K341" i="2"/>
  <c r="K685" i="2"/>
  <c r="K307" i="2"/>
  <c r="K367" i="2"/>
  <c r="I571" i="2"/>
  <c r="I391" i="2"/>
  <c r="I364" i="2"/>
  <c r="I417" i="2"/>
  <c r="I637" i="2"/>
  <c r="K83" i="2"/>
  <c r="I449" i="2"/>
  <c r="I549" i="2"/>
  <c r="M573" i="2"/>
  <c r="L573" i="2"/>
  <c r="L736" i="2"/>
  <c r="M736" i="2"/>
  <c r="M406" i="2"/>
  <c r="L359" i="2"/>
  <c r="L685" i="2"/>
  <c r="L621" i="2"/>
  <c r="K714" i="2"/>
  <c r="K142" i="2"/>
  <c r="I574" i="2"/>
  <c r="K653" i="2"/>
  <c r="K147" i="2"/>
  <c r="K219" i="2"/>
  <c r="L674" i="2"/>
  <c r="M674" i="2"/>
  <c r="L267" i="2"/>
  <c r="I285" i="2"/>
  <c r="K437" i="2"/>
  <c r="M453" i="2"/>
  <c r="L453" i="2"/>
  <c r="I569" i="2"/>
  <c r="I704" i="2"/>
  <c r="K115" i="2"/>
  <c r="I166" i="2"/>
  <c r="I233" i="2"/>
  <c r="I245" i="2"/>
  <c r="I429" i="2"/>
  <c r="K493" i="2"/>
  <c r="K379" i="2"/>
  <c r="K585" i="2"/>
  <c r="K31" i="2"/>
  <c r="L60" i="2"/>
  <c r="M60" i="2"/>
  <c r="I123" i="2"/>
  <c r="I120" i="2"/>
  <c r="K171" i="2"/>
  <c r="L380" i="2"/>
  <c r="M380" i="2"/>
  <c r="K711" i="2"/>
  <c r="K163" i="2"/>
  <c r="L709" i="2"/>
  <c r="M709" i="2"/>
  <c r="K102" i="2"/>
  <c r="I202" i="2"/>
  <c r="K556" i="2"/>
  <c r="I583" i="2"/>
  <c r="M62" i="2"/>
  <c r="I279" i="2"/>
  <c r="I428" i="2"/>
  <c r="I615" i="2"/>
  <c r="K401" i="2"/>
  <c r="K40" i="2"/>
  <c r="M473" i="2"/>
  <c r="L473" i="2"/>
  <c r="M529" i="2"/>
  <c r="L529" i="2"/>
  <c r="M600" i="2"/>
  <c r="M129" i="2"/>
  <c r="L692" i="2"/>
  <c r="M641" i="2"/>
  <c r="L34" i="2"/>
  <c r="K289" i="2"/>
  <c r="I316" i="2"/>
  <c r="I609" i="2"/>
  <c r="K69" i="2"/>
  <c r="I42" i="2"/>
  <c r="L451" i="2"/>
  <c r="I320" i="2"/>
  <c r="I512" i="2"/>
  <c r="I173" i="2"/>
  <c r="L571" i="2"/>
  <c r="M486" i="2" l="1"/>
  <c r="L486" i="2"/>
  <c r="BD2" i="2" l="1"/>
  <c r="BG2" i="2" l="1"/>
  <c r="BE2" i="2"/>
  <c r="BF2" i="2"/>
  <c r="K25" i="8" l="1"/>
  <c r="K24" i="8"/>
  <c r="K2" i="2"/>
  <c r="N2" i="2"/>
  <c r="K31" i="8" s="1"/>
  <c r="AH2" i="2"/>
  <c r="I2" i="2" s="1"/>
  <c r="K16" i="8" s="1"/>
  <c r="K18" i="8" s="1"/>
  <c r="M2" i="2" l="1"/>
  <c r="L2" i="2"/>
</calcChain>
</file>

<file path=xl/sharedStrings.xml><?xml version="1.0" encoding="utf-8"?>
<sst xmlns="http://schemas.openxmlformats.org/spreadsheetml/2006/main" count="8421" uniqueCount="3904">
  <si>
    <t>Adapter Eingang</t>
  </si>
  <si>
    <t>Reduzierung Eingang</t>
  </si>
  <si>
    <t>Grundkörper</t>
  </si>
  <si>
    <t>Reduzierung Abgang</t>
  </si>
  <si>
    <t>Adapter Abgang</t>
  </si>
  <si>
    <t>I</t>
  </si>
  <si>
    <t>II</t>
  </si>
  <si>
    <t>III</t>
  </si>
  <si>
    <t>IV</t>
  </si>
  <si>
    <t>Adapter</t>
  </si>
  <si>
    <t>Reduzierung</t>
  </si>
  <si>
    <t>IV-III</t>
  </si>
  <si>
    <t>IV-II</t>
  </si>
  <si>
    <t>IV-I</t>
  </si>
  <si>
    <t>III-II</t>
  </si>
  <si>
    <t>III-I</t>
  </si>
  <si>
    <t>II-I</t>
  </si>
  <si>
    <t>25I</t>
  </si>
  <si>
    <t>32I</t>
  </si>
  <si>
    <t>40I</t>
  </si>
  <si>
    <t>50I</t>
  </si>
  <si>
    <t>50II</t>
  </si>
  <si>
    <t>63II</t>
  </si>
  <si>
    <t>75II</t>
  </si>
  <si>
    <t>90III</t>
  </si>
  <si>
    <t>110III</t>
  </si>
  <si>
    <t>125IV</t>
  </si>
  <si>
    <t>140IV</t>
  </si>
  <si>
    <t>160IV</t>
  </si>
  <si>
    <t>Durchgang</t>
  </si>
  <si>
    <t>Eingang</t>
  </si>
  <si>
    <t>Abgang</t>
  </si>
  <si>
    <t>Reduzierung Durchgang</t>
  </si>
  <si>
    <t>absolut</t>
  </si>
  <si>
    <t>[mm]</t>
  </si>
  <si>
    <t>Radius</t>
  </si>
  <si>
    <t>Links</t>
  </si>
  <si>
    <t>Rechts</t>
  </si>
  <si>
    <t>Überstand</t>
  </si>
  <si>
    <t>Radius Adapter Kragen</t>
  </si>
  <si>
    <t>Gewicht kg</t>
  </si>
  <si>
    <t>M42</t>
  </si>
  <si>
    <t>M75</t>
  </si>
  <si>
    <t>M112</t>
  </si>
  <si>
    <t>M138</t>
  </si>
  <si>
    <t>M42-25</t>
  </si>
  <si>
    <t>M42-32</t>
  </si>
  <si>
    <t>M42-40</t>
  </si>
  <si>
    <t>M42-50</t>
  </si>
  <si>
    <t>M75-50</t>
  </si>
  <si>
    <t>M75-63</t>
  </si>
  <si>
    <t>M75-75</t>
  </si>
  <si>
    <t>M112-90</t>
  </si>
  <si>
    <t>M112-110</t>
  </si>
  <si>
    <t>M138-125</t>
  </si>
  <si>
    <t>M138-140</t>
  </si>
  <si>
    <t>M138-160</t>
  </si>
  <si>
    <t>M75-M42</t>
  </si>
  <si>
    <t>M112-M75</t>
  </si>
  <si>
    <t>M112-M42</t>
  </si>
  <si>
    <t>M138-M112</t>
  </si>
  <si>
    <t>M138-M75</t>
  </si>
  <si>
    <t>M138-M42</t>
  </si>
  <si>
    <t>Gewicht [kg]</t>
  </si>
  <si>
    <t>MAX Abmessung</t>
  </si>
  <si>
    <t>Adapter Durchgang</t>
  </si>
  <si>
    <t>Radius [mm]</t>
  </si>
  <si>
    <t>Links [mm]</t>
  </si>
  <si>
    <t>Rechts [mm]</t>
  </si>
  <si>
    <t>Abgang [mm]</t>
  </si>
  <si>
    <t>T-Stück egal</t>
  </si>
  <si>
    <t>T-Stück Abgang reduziert</t>
  </si>
  <si>
    <t>T-Stück Abgang erweitert</t>
  </si>
  <si>
    <t>T-Stück Durchgang reduziert</t>
  </si>
  <si>
    <t>T-Stück Abgang und Durchgang reduziert</t>
  </si>
  <si>
    <t>T-Stück Abgang erweitert und Durchgang reduziert</t>
  </si>
  <si>
    <t>Länge [mm]</t>
  </si>
  <si>
    <t>Breite [mm]</t>
  </si>
  <si>
    <t>Höhe [mm]</t>
  </si>
  <si>
    <t>Überstand [mm]</t>
  </si>
  <si>
    <t>Hilfstabellen</t>
  </si>
  <si>
    <t>Bauteile</t>
  </si>
  <si>
    <t>Bezeichnung</t>
  </si>
  <si>
    <t>Gewicht qmm</t>
  </si>
  <si>
    <t>Gewicht</t>
  </si>
  <si>
    <t>Materialnummer</t>
  </si>
  <si>
    <t>Verp. Länge [mm]</t>
  </si>
  <si>
    <t>Verp. Breite [mm]</t>
  </si>
  <si>
    <t>Verp. Höhe [mm]</t>
  </si>
  <si>
    <t>N.A.</t>
  </si>
  <si>
    <t>Gewicht mit Verpackung [kg]</t>
  </si>
  <si>
    <t>Überstand Ende [mm]</t>
  </si>
  <si>
    <t>Überstand Anschlag [mm]</t>
  </si>
  <si>
    <t>Einbau Eingang [mm]</t>
  </si>
  <si>
    <t>Einbau Abgang [mm]</t>
  </si>
  <si>
    <t>Einbau Durchgang [mm]</t>
  </si>
  <si>
    <t>Mat.Nr. Lötteil</t>
  </si>
  <si>
    <t>Mat.Nr. Einzelteil</t>
  </si>
  <si>
    <t>-</t>
  </si>
  <si>
    <t>ist bereits</t>
  </si>
  <si>
    <t xml:space="preserve">Überstand Adapter bis Rohranschlag </t>
  </si>
  <si>
    <t>Überstand Adapter bis Ende Stützkörper</t>
  </si>
  <si>
    <t>Verpackungsdaten</t>
  </si>
  <si>
    <t>Verpackung Länge</t>
  </si>
  <si>
    <t>Verpackung Breite</t>
  </si>
  <si>
    <t>Verpackung Höhe</t>
  </si>
  <si>
    <t>z2</t>
  </si>
  <si>
    <t>z1</t>
  </si>
  <si>
    <t>z3</t>
  </si>
  <si>
    <t>a</t>
  </si>
  <si>
    <t>c</t>
  </si>
  <si>
    <t>b</t>
  </si>
  <si>
    <t>r</t>
  </si>
  <si>
    <t>Abmessung</t>
  </si>
  <si>
    <t>Modulares T-Stück</t>
  </si>
  <si>
    <t>25-25-25</t>
  </si>
  <si>
    <t>32-32-32</t>
  </si>
  <si>
    <t>40-40-40</t>
  </si>
  <si>
    <t>50-50-50</t>
  </si>
  <si>
    <t>32-25-32</t>
  </si>
  <si>
    <t>40-25-40</t>
  </si>
  <si>
    <t>40-32-40</t>
  </si>
  <si>
    <t>50-25-50</t>
  </si>
  <si>
    <t>50-32-50</t>
  </si>
  <si>
    <t>50-40-50</t>
  </si>
  <si>
    <t>25-32-25</t>
  </si>
  <si>
    <t>25-40-25</t>
  </si>
  <si>
    <t>25-50-25</t>
  </si>
  <si>
    <t>32-40-32</t>
  </si>
  <si>
    <t>32-50-32</t>
  </si>
  <si>
    <t>40-50-40</t>
  </si>
  <si>
    <t>32-32-25</t>
  </si>
  <si>
    <t>40-40-25</t>
  </si>
  <si>
    <t>40-40-32</t>
  </si>
  <si>
    <t>50-50-25</t>
  </si>
  <si>
    <t>50-50-32</t>
  </si>
  <si>
    <t>50-50-40</t>
  </si>
  <si>
    <t>32-25-25</t>
  </si>
  <si>
    <t>40-25-25</t>
  </si>
  <si>
    <t>40-25-32</t>
  </si>
  <si>
    <t>40-32-25</t>
  </si>
  <si>
    <t>40-32-32</t>
  </si>
  <si>
    <t>50-25-25</t>
  </si>
  <si>
    <t>50-25-32</t>
  </si>
  <si>
    <t>50-25-40</t>
  </si>
  <si>
    <t>50-32-25</t>
  </si>
  <si>
    <t>50-32-32</t>
  </si>
  <si>
    <t>50-32-40</t>
  </si>
  <si>
    <t>50-40-25</t>
  </si>
  <si>
    <t>50-40-32</t>
  </si>
  <si>
    <t>50-40-40</t>
  </si>
  <si>
    <t>32-40-25</t>
  </si>
  <si>
    <t>32-50-25</t>
  </si>
  <si>
    <t>40-50-25</t>
  </si>
  <si>
    <t>40-50-32</t>
  </si>
  <si>
    <t>63-63-63</t>
  </si>
  <si>
    <t>75-75-75</t>
  </si>
  <si>
    <t>63-25-63</t>
  </si>
  <si>
    <t>63-32-63</t>
  </si>
  <si>
    <t>63-40-63</t>
  </si>
  <si>
    <t>63-50-63</t>
  </si>
  <si>
    <t>75-25-75</t>
  </si>
  <si>
    <t>75-32-75</t>
  </si>
  <si>
    <t>75-40-75</t>
  </si>
  <si>
    <t>75-50-75</t>
  </si>
  <si>
    <t>75-63-75</t>
  </si>
  <si>
    <t>25-63-25</t>
  </si>
  <si>
    <t>25-75-25</t>
  </si>
  <si>
    <t>32-63-32</t>
  </si>
  <si>
    <t>32-75-32</t>
  </si>
  <si>
    <t>40-63-40</t>
  </si>
  <si>
    <t>40-75-40</t>
  </si>
  <si>
    <t>50-63-50</t>
  </si>
  <si>
    <t>50-75-50</t>
  </si>
  <si>
    <t>63-75-63</t>
  </si>
  <si>
    <t>63-63-25</t>
  </si>
  <si>
    <t>63-63-32</t>
  </si>
  <si>
    <t>63-63-40</t>
  </si>
  <si>
    <t>63-63-50</t>
  </si>
  <si>
    <t>75-75-25</t>
  </si>
  <si>
    <t>75-75-32</t>
  </si>
  <si>
    <t>75-75-40</t>
  </si>
  <si>
    <t>75-75-50</t>
  </si>
  <si>
    <t>75-75-63</t>
  </si>
  <si>
    <t>63-25-25</t>
  </si>
  <si>
    <t>63-25-32</t>
  </si>
  <si>
    <t>63-25-40</t>
  </si>
  <si>
    <t>63-25-50</t>
  </si>
  <si>
    <t>63-32-25</t>
  </si>
  <si>
    <t>63-32-32</t>
  </si>
  <si>
    <t>63-32-40</t>
  </si>
  <si>
    <t>63-32-50</t>
  </si>
  <si>
    <t>63-40-25</t>
  </si>
  <si>
    <t>63-40-32</t>
  </si>
  <si>
    <t>63-40-40</t>
  </si>
  <si>
    <t>63-40-50</t>
  </si>
  <si>
    <t>63-50-25</t>
  </si>
  <si>
    <t>63-50-32</t>
  </si>
  <si>
    <t>63-50-40</t>
  </si>
  <si>
    <t>63-50-50</t>
  </si>
  <si>
    <t>75-25-25</t>
  </si>
  <si>
    <t>75-25-32</t>
  </si>
  <si>
    <t>75-25-40</t>
  </si>
  <si>
    <t>75-25-50</t>
  </si>
  <si>
    <t>75-25-63</t>
  </si>
  <si>
    <t>75-32-25</t>
  </si>
  <si>
    <t>75-32-32</t>
  </si>
  <si>
    <t>75-32-40</t>
  </si>
  <si>
    <t>75-32-50</t>
  </si>
  <si>
    <t>75-32-63</t>
  </si>
  <si>
    <t>75-40-25</t>
  </si>
  <si>
    <t>75-40-32</t>
  </si>
  <si>
    <t>75-40-40</t>
  </si>
  <si>
    <t>75-40-50</t>
  </si>
  <si>
    <t>75-40-63</t>
  </si>
  <si>
    <t>75-50-25</t>
  </si>
  <si>
    <t>75-50-32</t>
  </si>
  <si>
    <t>75-50-40</t>
  </si>
  <si>
    <t>75-50-50</t>
  </si>
  <si>
    <t>75-50-63</t>
  </si>
  <si>
    <t>75-63-25</t>
  </si>
  <si>
    <t>75-63-32</t>
  </si>
  <si>
    <t>75-63-40</t>
  </si>
  <si>
    <t>75-63-50</t>
  </si>
  <si>
    <t>75-63-63</t>
  </si>
  <si>
    <t>32-63-25</t>
  </si>
  <si>
    <t>32-75-25</t>
  </si>
  <si>
    <t>40-63-25</t>
  </si>
  <si>
    <t>40-63-32</t>
  </si>
  <si>
    <t>40-75-25</t>
  </si>
  <si>
    <t>40-75-32</t>
  </si>
  <si>
    <t>50-63-25</t>
  </si>
  <si>
    <t>50-63-32</t>
  </si>
  <si>
    <t>50-63-40</t>
  </si>
  <si>
    <t>50-75-25</t>
  </si>
  <si>
    <t>50-75-32</t>
  </si>
  <si>
    <t>50-75-40</t>
  </si>
  <si>
    <t>63-75-25</t>
  </si>
  <si>
    <t>63-75-32</t>
  </si>
  <si>
    <t>63-75-40</t>
  </si>
  <si>
    <t>63-75-50</t>
  </si>
  <si>
    <t>90-90-90</t>
  </si>
  <si>
    <t>110-110-110</t>
  </si>
  <si>
    <t>90-25-90</t>
  </si>
  <si>
    <t>90-32-90</t>
  </si>
  <si>
    <t>90-40-90</t>
  </si>
  <si>
    <t>90-50-90</t>
  </si>
  <si>
    <t>90-63-90</t>
  </si>
  <si>
    <t>90-75-90</t>
  </si>
  <si>
    <t>110-25-110</t>
  </si>
  <si>
    <t>110-32-110</t>
  </si>
  <si>
    <t>110-40-110</t>
  </si>
  <si>
    <t>110-50-110</t>
  </si>
  <si>
    <t>110-63-110</t>
  </si>
  <si>
    <t>110-75-110</t>
  </si>
  <si>
    <t>110-90-110</t>
  </si>
  <si>
    <t>25-90-25</t>
  </si>
  <si>
    <t>25-110-25</t>
  </si>
  <si>
    <t>32-90-32</t>
  </si>
  <si>
    <t>32-110-32</t>
  </si>
  <si>
    <t>40-90-40</t>
  </si>
  <si>
    <t>40-110-40</t>
  </si>
  <si>
    <t>50-90-50</t>
  </si>
  <si>
    <t>50-110-50</t>
  </si>
  <si>
    <t>63-90-63</t>
  </si>
  <si>
    <t>63-110-63</t>
  </si>
  <si>
    <t>75-90-75</t>
  </si>
  <si>
    <t>75-110-75</t>
  </si>
  <si>
    <t>90-110-90</t>
  </si>
  <si>
    <t>90-90-25</t>
  </si>
  <si>
    <t>90-90-32</t>
  </si>
  <si>
    <t>90-90-40</t>
  </si>
  <si>
    <t>90-90-50</t>
  </si>
  <si>
    <t>90-90-63</t>
  </si>
  <si>
    <t>90-90-75</t>
  </si>
  <si>
    <t>110-110-25</t>
  </si>
  <si>
    <t>110-110-32</t>
  </si>
  <si>
    <t>110-110-40</t>
  </si>
  <si>
    <t>110-110-50</t>
  </si>
  <si>
    <t>110-110-63</t>
  </si>
  <si>
    <t>110-110-75</t>
  </si>
  <si>
    <t>110-110-90</t>
  </si>
  <si>
    <t>90-25-25</t>
  </si>
  <si>
    <t>90-25-32</t>
  </si>
  <si>
    <t>90-25-40</t>
  </si>
  <si>
    <t>90-25-50</t>
  </si>
  <si>
    <t>90-25-63</t>
  </si>
  <si>
    <t>90-25-75</t>
  </si>
  <si>
    <t>90-32-25</t>
  </si>
  <si>
    <t>90-32-32</t>
  </si>
  <si>
    <t>90-32-40</t>
  </si>
  <si>
    <t>90-32-50</t>
  </si>
  <si>
    <t>90-32-63</t>
  </si>
  <si>
    <t>90-32-75</t>
  </si>
  <si>
    <t>90-40-25</t>
  </si>
  <si>
    <t>90-40-32</t>
  </si>
  <si>
    <t>90-40-40</t>
  </si>
  <si>
    <t>90-40-50</t>
  </si>
  <si>
    <t>90-40-63</t>
  </si>
  <si>
    <t>90-40-75</t>
  </si>
  <si>
    <t>90-50-25</t>
  </si>
  <si>
    <t>90-50-32</t>
  </si>
  <si>
    <t>90-50-40</t>
  </si>
  <si>
    <t>90-50-50</t>
  </si>
  <si>
    <t>90-50-63</t>
  </si>
  <si>
    <t>90-50-75</t>
  </si>
  <si>
    <t>90-63-25</t>
  </si>
  <si>
    <t>90-63-32</t>
  </si>
  <si>
    <t>90-63-40</t>
  </si>
  <si>
    <t>90-63-50</t>
  </si>
  <si>
    <t>90-63-63</t>
  </si>
  <si>
    <t>90-63-75</t>
  </si>
  <si>
    <t>90-75-25</t>
  </si>
  <si>
    <t>90-75-32</t>
  </si>
  <si>
    <t>90-75-40</t>
  </si>
  <si>
    <t>90-75-50</t>
  </si>
  <si>
    <t>90-75-63</t>
  </si>
  <si>
    <t>90-75-75</t>
  </si>
  <si>
    <t>110-25-25</t>
  </si>
  <si>
    <t>110-25-32</t>
  </si>
  <si>
    <t>110-25-40</t>
  </si>
  <si>
    <t>110-25-50</t>
  </si>
  <si>
    <t>110-25-63</t>
  </si>
  <si>
    <t>110-25-75</t>
  </si>
  <si>
    <t>110-25-90</t>
  </si>
  <si>
    <t>110-32-25</t>
  </si>
  <si>
    <t>110-32-32</t>
  </si>
  <si>
    <t>110-32-40</t>
  </si>
  <si>
    <t>110-32-50</t>
  </si>
  <si>
    <t>110-32-63</t>
  </si>
  <si>
    <t>110-32-75</t>
  </si>
  <si>
    <t>110-32-90</t>
  </si>
  <si>
    <t>110-40-25</t>
  </si>
  <si>
    <t>110-40-32</t>
  </si>
  <si>
    <t>110-40-40</t>
  </si>
  <si>
    <t>110-40-50</t>
  </si>
  <si>
    <t>110-40-63</t>
  </si>
  <si>
    <t>110-40-75</t>
  </si>
  <si>
    <t>110-40-90</t>
  </si>
  <si>
    <t>110-50-25</t>
  </si>
  <si>
    <t>110-50-32</t>
  </si>
  <si>
    <t>110-50-40</t>
  </si>
  <si>
    <t>110-50-50</t>
  </si>
  <si>
    <t>110-50-63</t>
  </si>
  <si>
    <t>110-50-75</t>
  </si>
  <si>
    <t>110-50-90</t>
  </si>
  <si>
    <t>110-63-25</t>
  </si>
  <si>
    <t>110-63-32</t>
  </si>
  <si>
    <t>110-63-40</t>
  </si>
  <si>
    <t>110-63-50</t>
  </si>
  <si>
    <t>110-63-63</t>
  </si>
  <si>
    <t>110-63-75</t>
  </si>
  <si>
    <t>110-63-90</t>
  </si>
  <si>
    <t>110-75-25</t>
  </si>
  <si>
    <t>110-75-32</t>
  </si>
  <si>
    <t>110-75-40</t>
  </si>
  <si>
    <t>110-75-50</t>
  </si>
  <si>
    <t>110-75-63</t>
  </si>
  <si>
    <t>110-75-75</t>
  </si>
  <si>
    <t>110-75-90</t>
  </si>
  <si>
    <t>110-90-25</t>
  </si>
  <si>
    <t>110-90-32</t>
  </si>
  <si>
    <t>110-90-40</t>
  </si>
  <si>
    <t>110-90-50</t>
  </si>
  <si>
    <t>110-90-63</t>
  </si>
  <si>
    <t>110-90-75</t>
  </si>
  <si>
    <t>110-90-90</t>
  </si>
  <si>
    <t>32-90-25</t>
  </si>
  <si>
    <t>32-110-25</t>
  </si>
  <si>
    <t>40-90-25</t>
  </si>
  <si>
    <t>40-90-32</t>
  </si>
  <si>
    <t>40-110-25</t>
  </si>
  <si>
    <t>40-110-32</t>
  </si>
  <si>
    <t>50-90-25</t>
  </si>
  <si>
    <t>50-90-32</t>
  </si>
  <si>
    <t>50-90-40</t>
  </si>
  <si>
    <t>50-110-25</t>
  </si>
  <si>
    <t>50-110-32</t>
  </si>
  <si>
    <t>50-110-40</t>
  </si>
  <si>
    <t>63-90-25</t>
  </si>
  <si>
    <t>63-90-32</t>
  </si>
  <si>
    <t>63-90-40</t>
  </si>
  <si>
    <t>63-90-50</t>
  </si>
  <si>
    <t>63-110-25</t>
  </si>
  <si>
    <t>63-110-32</t>
  </si>
  <si>
    <t>63-110-40</t>
  </si>
  <si>
    <t>63-110-50</t>
  </si>
  <si>
    <t>75-90-25</t>
  </si>
  <si>
    <t>75-90-32</t>
  </si>
  <si>
    <t>75-90-40</t>
  </si>
  <si>
    <t>75-90-50</t>
  </si>
  <si>
    <t>75-90-63</t>
  </si>
  <si>
    <t>75-110-25</t>
  </si>
  <si>
    <t>75-110-32</t>
  </si>
  <si>
    <t>75-110-40</t>
  </si>
  <si>
    <t>75-110-50</t>
  </si>
  <si>
    <t>75-110-63</t>
  </si>
  <si>
    <t>90-110-25</t>
  </si>
  <si>
    <t>90-110-32</t>
  </si>
  <si>
    <t>90-110-40</t>
  </si>
  <si>
    <t>90-110-50</t>
  </si>
  <si>
    <t>90-110-63</t>
  </si>
  <si>
    <t>90-110-75</t>
  </si>
  <si>
    <t>Listenpreis 2021</t>
  </si>
  <si>
    <t>4007360456399</t>
  </si>
  <si>
    <t>REHAU T-Stück SDR 11 LX 20 - 20 - 20</t>
  </si>
  <si>
    <t>4007360456412</t>
  </si>
  <si>
    <t>REHAU T-Stück SDR 11 LX 20 - 25 - 20</t>
  </si>
  <si>
    <t>4007360456429</t>
  </si>
  <si>
    <t>REHAU T-Stück SDR 11 LX 20 - Rp 1/2 - 20</t>
  </si>
  <si>
    <t>4007360456436</t>
  </si>
  <si>
    <t>REHAU T-Stück SDR 11 LX 25 - 20 - 20</t>
  </si>
  <si>
    <t>4007360456474</t>
  </si>
  <si>
    <t>REHAU T-Stück SDR 11 LX 25 - 20 - 25</t>
  </si>
  <si>
    <t>4007360456498</t>
  </si>
  <si>
    <t>REHAU T-Stück SDR 11 LX 25 - 25 - 20</t>
  </si>
  <si>
    <t>4007360456504</t>
  </si>
  <si>
    <t>REHAU T-Stück SDR 11 LX 25 - 25 - 25</t>
  </si>
  <si>
    <t>4007360456511</t>
  </si>
  <si>
    <t>REHAU T-Stück SDR 11 LX 25 - Rp 1/2 - 25</t>
  </si>
  <si>
    <t>4007360456528</t>
  </si>
  <si>
    <t>REHAU T-Stück SDR 11 LX 25 - Rp 3/4 - 25</t>
  </si>
  <si>
    <t>4007360456535</t>
  </si>
  <si>
    <t>REHAU T-Stück SDR 11 LX 32 - 20 - 32</t>
  </si>
  <si>
    <t>4007360456542</t>
  </si>
  <si>
    <t>REHAU T-Stück SDR 11 LX 32 - 25 - 25</t>
  </si>
  <si>
    <t>4007360456559</t>
  </si>
  <si>
    <t>REHAU T-Stück SDR 11 LX 32 - 25 - 32</t>
  </si>
  <si>
    <t>4007360456566</t>
  </si>
  <si>
    <t>REHAU T-Stück SDR 11 LX 32 - 32 - 25</t>
  </si>
  <si>
    <t>4007360456573</t>
  </si>
  <si>
    <t>REHAU T-Stück SDR 11 LX 32 - 32 - 32</t>
  </si>
  <si>
    <t>4007360456580</t>
  </si>
  <si>
    <t>REHAU T-Stück SDR 11 LX 32 - Rp 1/2 - 32</t>
  </si>
  <si>
    <t>4007360456597</t>
  </si>
  <si>
    <t>REHAU T-Stück SDR 11 LX 32 - Rp 1 - 32</t>
  </si>
  <si>
    <t>4007360456610</t>
  </si>
  <si>
    <t>REHAU T-Stück SDR 11 LX 32 - Rp 3/4 - 32</t>
  </si>
  <si>
    <t>4007360456627</t>
  </si>
  <si>
    <t>REHAU T-Stück SDR 11 LX 40 - 20 - 40</t>
  </si>
  <si>
    <t>4007360456634</t>
  </si>
  <si>
    <t>REHAU T-Stück SDR 11 LX 40 - 25 - 40</t>
  </si>
  <si>
    <t>4007360456641</t>
  </si>
  <si>
    <t>REHAU T-Stück SDR 11 LX 40 - 32 - 32</t>
  </si>
  <si>
    <t>4007360456658</t>
  </si>
  <si>
    <t>REHAU T-Stück SDR 11 LX 40 - 32 - 40</t>
  </si>
  <si>
    <t>4007360456665</t>
  </si>
  <si>
    <t>REHAU T-Stück SDR 11 LX 40 - 40 - 40</t>
  </si>
  <si>
    <t>4007360456726</t>
  </si>
  <si>
    <t>REHAU T-Stück SDR 11 LX 50 - 20 - 50</t>
  </si>
  <si>
    <t>4007360457945</t>
  </si>
  <si>
    <t>REHAU T-Stück, SDR 11 LX 50 - 25 - 40</t>
  </si>
  <si>
    <t>4007360457952</t>
  </si>
  <si>
    <t>REHAU T-Stück, SDR 11 LX 50 - 25 - 50</t>
  </si>
  <si>
    <t>4007360457969</t>
  </si>
  <si>
    <t>REHAU T-Stück, SDR 11 LX 50 - 32 - 40</t>
  </si>
  <si>
    <t>4007360457976</t>
  </si>
  <si>
    <t>REHAU T-Stück, SDR 11 LX 50 - 32 - 50</t>
  </si>
  <si>
    <t>4007360457983</t>
  </si>
  <si>
    <t>REHAU T-Stück, SDR 11 LX 50 - 40 - 50</t>
  </si>
  <si>
    <t>4007360457990</t>
  </si>
  <si>
    <t>REHAU T-Stück, SDR 11 LX 50 - 50 - 50</t>
  </si>
  <si>
    <t>4007360458027</t>
  </si>
  <si>
    <t>REHAU T-Stück, SDR 11 LX 63 - 25 - 63</t>
  </si>
  <si>
    <t>4007360458034</t>
  </si>
  <si>
    <t>REHAU T-Stück, SDR 11 LX 63 - 32 - 50</t>
  </si>
  <si>
    <t>4007360458041</t>
  </si>
  <si>
    <t>REHAU T-Stück, SDR 11 LX 63 - 32 - 63</t>
  </si>
  <si>
    <t>4007360458058</t>
  </si>
  <si>
    <t>REHAU T-Stück, SDR 11 LX 63 - 40 - 40</t>
  </si>
  <si>
    <t>4007360458065</t>
  </si>
  <si>
    <t>REHAU T-Stück, SDR 11 LX 63 - 40 - 50</t>
  </si>
  <si>
    <t>4007360458072</t>
  </si>
  <si>
    <t>REHAU T-Stück, SDR 11 LX 63 - 40 - 63</t>
  </si>
  <si>
    <t>4007360458089</t>
  </si>
  <si>
    <t>REHAU T-Stück, SDR 11 LX 63 - 50 - 50</t>
  </si>
  <si>
    <t>4007360458096</t>
  </si>
  <si>
    <t>REHAU T-Stück, SDR 11 LX 63 - 50 - 63</t>
  </si>
  <si>
    <t>4007360458102</t>
  </si>
  <si>
    <t>REHAU T-Stück, SDR 11 LX 63 - 63 - 63</t>
  </si>
  <si>
    <t>4007360258641</t>
  </si>
  <si>
    <t>REHAU T-Stück, SDR 11 RX 75 - 25 - 75</t>
  </si>
  <si>
    <t>4007360258658</t>
  </si>
  <si>
    <t>REHAU T-Stück, SDR 11 RX 75 - 32 - 63</t>
  </si>
  <si>
    <t>4007360258665</t>
  </si>
  <si>
    <t>REHAU T-Stück, SDR 11 RX 75 - 40 - 75</t>
  </si>
  <si>
    <t>4007360258672</t>
  </si>
  <si>
    <t>REHAU T-Stück, SDR 11 RX 75 - 50 - 63</t>
  </si>
  <si>
    <t>4007360258689</t>
  </si>
  <si>
    <t>REHAU T-Stück, SDR 11 RX 75 - 63 - 63</t>
  </si>
  <si>
    <t>4007360258696</t>
  </si>
  <si>
    <t>REHAU T-Stück, SDR 11 RX 75 - 63 - 75</t>
  </si>
  <si>
    <t>4007360258719</t>
  </si>
  <si>
    <t>REHAU T-Stück, SDR 11 RX 90 - 40 - 90</t>
  </si>
  <si>
    <t>4007360258702</t>
  </si>
  <si>
    <t>REHAU T-Stück, SDR 11 RX 75 - 75 - 75</t>
  </si>
  <si>
    <t>4007360258726</t>
  </si>
  <si>
    <t>REHAU T-Stück, SDR 11 RX 90 - 90 - 90</t>
  </si>
  <si>
    <t>4007360258733</t>
  </si>
  <si>
    <t>REHAU T-Stück, SDR 11 RX 110 - 50 - 110</t>
  </si>
  <si>
    <t>4007360267612</t>
  </si>
  <si>
    <t>REHAU T-Stück, SDR 11 RX 110 - 110 - 110</t>
  </si>
  <si>
    <t>4007360202071</t>
  </si>
  <si>
    <t>REHAU T-Stück, SDR 11 RX 75 - 50 - 75</t>
  </si>
  <si>
    <t>4007360202088</t>
  </si>
  <si>
    <t>REHAU T-Stück, SDR 11 RX 90 - 32 - 90</t>
  </si>
  <si>
    <t>4007360202095</t>
  </si>
  <si>
    <t>REHAU T-Stück, SDR 11 RX 90 - 63 - 90</t>
  </si>
  <si>
    <t>4007360202101</t>
  </si>
  <si>
    <t>REHAU T-Stück, SDR 11 RX 110 - 32 -110</t>
  </si>
  <si>
    <t>4007360202118</t>
  </si>
  <si>
    <t>REHAU T-Stück, SDR 11 RX 110 - 63 - 110</t>
  </si>
  <si>
    <t>4007360202057</t>
  </si>
  <si>
    <t>REHAU T-Stück, SDR 11 RX 63 - 75 - 63</t>
  </si>
  <si>
    <t>4007360202149</t>
  </si>
  <si>
    <t>REHAU T-Stück, SDR 11 RX 75 - 32 - 75</t>
  </si>
  <si>
    <t>4064299221504</t>
  </si>
  <si>
    <t>REHAU Modulares T-Stück SDR 11 LX 25 - 25 - 25</t>
  </si>
  <si>
    <t>4064299220194</t>
  </si>
  <si>
    <t>REHAU Modulares T-Stück SDR 11 LX 32 - 32 - 32</t>
  </si>
  <si>
    <t>4064299228848</t>
  </si>
  <si>
    <t>REHAU Modulares T-Stück SDR 11 LX 40 - 40 - 40</t>
  </si>
  <si>
    <t>4064299228831</t>
  </si>
  <si>
    <t>REHAU Modulares T-Stück SDR 11 LX 50 - 50 - 50</t>
  </si>
  <si>
    <t>4064299228824</t>
  </si>
  <si>
    <t>REHAU Modulares T-Stück SDR 11 LX 32 - 25 - 32</t>
  </si>
  <si>
    <t>4064299228817</t>
  </si>
  <si>
    <t>REHAU Modulares T-Stück SDR 11 LX 40 - 25 - 40</t>
  </si>
  <si>
    <t>4064299228800</t>
  </si>
  <si>
    <t>REHAU Modulares T-Stück SDR 11 LX 40 - 32 - 40</t>
  </si>
  <si>
    <t>4064299228794</t>
  </si>
  <si>
    <t>REHAU Modulares T-Stück SDR 11 LX 50 - 25 - 50</t>
  </si>
  <si>
    <t>4064299228787</t>
  </si>
  <si>
    <t>REHAU Modulares T-Stück SDR 11 LX 50 - 32 - 50</t>
  </si>
  <si>
    <t>4064299228770</t>
  </si>
  <si>
    <t>REHAU Modulares T-Stück SDR 11 LX 50 - 40 - 50</t>
  </si>
  <si>
    <t>4064299228763</t>
  </si>
  <si>
    <t>REHAU Modulares T-Stück SDR 11 LX 25 - 32 - 25</t>
  </si>
  <si>
    <t>4064299228756</t>
  </si>
  <si>
    <t>REHAU Modulares T-Stück SDR 11 LX 25 - 40 - 25</t>
  </si>
  <si>
    <t>4064299228749</t>
  </si>
  <si>
    <t>REHAU Modulares T-Stück SDR 11 LX 25 - 50 - 25</t>
  </si>
  <si>
    <t>4064299228732</t>
  </si>
  <si>
    <t>REHAU Modulares T-Stück SDR 11 LX 32 - 40 - 32</t>
  </si>
  <si>
    <t>4064299228725</t>
  </si>
  <si>
    <t>REHAU Modulares T-Stück SDR 11 LX 32 - 50 - 32</t>
  </si>
  <si>
    <t>4064299228718</t>
  </si>
  <si>
    <t>REHAU Modulares T-Stück SDR 11 LX 40 - 50 - 40</t>
  </si>
  <si>
    <t>4064299228701</t>
  </si>
  <si>
    <t>REHAU Modulares T-Stück SDR 11 LX 32 - 32 - 25</t>
  </si>
  <si>
    <t>4064299228695</t>
  </si>
  <si>
    <t>REHAU Modulares T-Stück SDR 11 LX 40 - 40 - 25</t>
  </si>
  <si>
    <t>4064299228688</t>
  </si>
  <si>
    <t>REHAU Modulares T-Stück SDR 11 LX 40 - 40 - 32</t>
  </si>
  <si>
    <t>4064299228671</t>
  </si>
  <si>
    <t>REHAU Modulares T-Stück SDR 11 LX 50 - 50 - 25</t>
  </si>
  <si>
    <t>4064299228664</t>
  </si>
  <si>
    <t>REHAU Modulares T-Stück SDR 11 LX 50 - 50 - 32</t>
  </si>
  <si>
    <t>4064299228657</t>
  </si>
  <si>
    <t>REHAU Modulares T-Stück SDR 11 LX 50 - 50 - 40</t>
  </si>
  <si>
    <t>4064299228640</t>
  </si>
  <si>
    <t>REHAU Modulares T-Stück SDR 11 LX 32 - 25 - 25</t>
  </si>
  <si>
    <t>4064299228633</t>
  </si>
  <si>
    <t>REHAU Modulares T-Stück SDR 11 LX 40 - 25 - 25</t>
  </si>
  <si>
    <t>4064299228626</t>
  </si>
  <si>
    <t>REHAU Modulares T-Stück SDR 11 LX 40 - 25 - 32</t>
  </si>
  <si>
    <t>4064299228619</t>
  </si>
  <si>
    <t>REHAU Modulares T-Stück SDR 11 LX 40 - 32 - 25</t>
  </si>
  <si>
    <t>4064299228602</t>
  </si>
  <si>
    <t>REHAU Modulares T-Stück SDR 11 LX 40 - 32 - 32</t>
  </si>
  <si>
    <t>4064299228596</t>
  </si>
  <si>
    <t>REHAU Modulares T-Stück SDR 11 LX 50 - 25 - 25</t>
  </si>
  <si>
    <t>4064299228589</t>
  </si>
  <si>
    <t>REHAU Modulares T-Stück SDR 11 LX 50 - 25 - 32</t>
  </si>
  <si>
    <t>4064299228572</t>
  </si>
  <si>
    <t>REHAU Modulares T-Stück SDR 11 LX 50 - 25 - 40</t>
  </si>
  <si>
    <t>4064299228565</t>
  </si>
  <si>
    <t>REHAU Modulares T-Stück SDR 11 LX 50 - 32 - 25</t>
  </si>
  <si>
    <t>4064299228558</t>
  </si>
  <si>
    <t>REHAU Modulares T-Stück SDR 11 LX 50 - 32 - 32</t>
  </si>
  <si>
    <t>4064299228541</t>
  </si>
  <si>
    <t>REHAU Modulares T-Stück SDR 11 LX 50 - 32 - 40</t>
  </si>
  <si>
    <t>4064299228534</t>
  </si>
  <si>
    <t>REHAU Modulares T-Stück SDR 11 LX 50 - 40 - 25</t>
  </si>
  <si>
    <t>4064299228527</t>
  </si>
  <si>
    <t>REHAU Modulares T-Stück SDR 11 LX 50 - 40 - 32</t>
  </si>
  <si>
    <t>4064299228510</t>
  </si>
  <si>
    <t>REHAU Modulares T-Stück SDR 11 LX 50 - 40 - 40</t>
  </si>
  <si>
    <t>4064299228503</t>
  </si>
  <si>
    <t>REHAU Modulares T-Stück SDR 11 LX 32 - 40 - 25</t>
  </si>
  <si>
    <t>4064299228497</t>
  </si>
  <si>
    <t>REHAU Modulares T-Stück SDR 11 LX 32 - 50 - 25</t>
  </si>
  <si>
    <t>4064299228480</t>
  </si>
  <si>
    <t>REHAU Modulares T-Stück SDR 11 LX 40 - 50 - 25</t>
  </si>
  <si>
    <t>4064299228473</t>
  </si>
  <si>
    <t>REHAU Modulares T-Stück SDR 11 LX 40 - 50 - 32</t>
  </si>
  <si>
    <t>4064299228466</t>
  </si>
  <si>
    <t>REHAU Modulares T-Stück SDR 11 LX 63 - 63 - 63</t>
  </si>
  <si>
    <t>4064299228459</t>
  </si>
  <si>
    <t>REHAU Modulares T-Stück SDR 11 LX 75 - 75 - 75</t>
  </si>
  <si>
    <t>4064299228442</t>
  </si>
  <si>
    <t>REHAU Modulares T-Stück SDR 11 LX 63 - 25 - 63</t>
  </si>
  <si>
    <t>4064299228435</t>
  </si>
  <si>
    <t>REHAU Modulares T-Stück SDR 11 LX 63 - 32 - 63</t>
  </si>
  <si>
    <t>4064299228428</t>
  </si>
  <si>
    <t>REHAU Modulares T-Stück SDR 11 LX 63 - 40 - 63</t>
  </si>
  <si>
    <t>4064299228411</t>
  </si>
  <si>
    <t>REHAU Modulares T-Stück SDR 11 LX 63 - 50 - 63</t>
  </si>
  <si>
    <t>4064299228404</t>
  </si>
  <si>
    <t>REHAU Modulares T-Stück SDR 11 LX 75 - 25 - 75</t>
  </si>
  <si>
    <t>4064299228398</t>
  </si>
  <si>
    <t>REHAU Modulares T-Stück SDR 11 LX 75 - 32 - 75</t>
  </si>
  <si>
    <t>4064299228381</t>
  </si>
  <si>
    <t>REHAU Modulares T-Stück SDR 11 LX 75 - 40 - 75</t>
  </si>
  <si>
    <t>4064299228374</t>
  </si>
  <si>
    <t>REHAU Modulares T-Stück SDR 11 LX 75 - 50 - 75</t>
  </si>
  <si>
    <t>4064299228367</t>
  </si>
  <si>
    <t>REHAU Modulares T-Stück SDR 11 LX 75 - 63 - 75</t>
  </si>
  <si>
    <t>4064299228350</t>
  </si>
  <si>
    <t>REHAU Modulares T-Stück SDR 11 LX 25 - 63 - 25</t>
  </si>
  <si>
    <t>4064299228343</t>
  </si>
  <si>
    <t>REHAU Modulares T-Stück SDR 11 LX 25 - 75 - 25</t>
  </si>
  <si>
    <t>4064299228336</t>
  </si>
  <si>
    <t>REHAU Modulares T-Stück SDR 11 LX 32 - 63 - 32</t>
  </si>
  <si>
    <t>4064299228329</t>
  </si>
  <si>
    <t>REHAU Modulares T-Stück SDR 11 LX 32 - 75 - 32</t>
  </si>
  <si>
    <t>4064299228312</t>
  </si>
  <si>
    <t>REHAU Modulares T-Stück SDR 11 LX 40 - 63 - 40</t>
  </si>
  <si>
    <t>4064299228305</t>
  </si>
  <si>
    <t>REHAU Modulares T-Stück SDR 11 LX 40 - 75 - 40</t>
  </si>
  <si>
    <t>4064299228299</t>
  </si>
  <si>
    <t>REHAU Modulares T-Stück SDR 11 LX 50 - 63 - 50</t>
  </si>
  <si>
    <t>4064299228282</t>
  </si>
  <si>
    <t>REHAU Modulares T-Stück SDR 11 LX 50 - 75 - 50</t>
  </si>
  <si>
    <t>4064299228275</t>
  </si>
  <si>
    <t>REHAU Modulares T-Stück SDR 11 LX 63 - 75 - 63</t>
  </si>
  <si>
    <t>4064299228268</t>
  </si>
  <si>
    <t>REHAU Modulares T-Stück SDR 11 LX 63 - 63 - 25</t>
  </si>
  <si>
    <t>4064299228251</t>
  </si>
  <si>
    <t>REHAU Modulares T-Stück SDR 11 LX 63 - 63 - 32</t>
  </si>
  <si>
    <t>4064299228244</t>
  </si>
  <si>
    <t>REHAU Modulares T-Stück SDR 11 LX 63 - 63 - 40</t>
  </si>
  <si>
    <t>4064299228237</t>
  </si>
  <si>
    <t>REHAU Modulares T-Stück SDR 11 LX 63 - 63 - 50</t>
  </si>
  <si>
    <t>4064299228220</t>
  </si>
  <si>
    <t>REHAU Modulares T-Stück SDR 11 LX 75 - 75 - 25</t>
  </si>
  <si>
    <t>4064299228213</t>
  </si>
  <si>
    <t>REHAU Modulares T-Stück SDR 11 LX 75 - 75 - 32</t>
  </si>
  <si>
    <t>4064299228206</t>
  </si>
  <si>
    <t>REHAU Modulares T-Stück SDR 11 LX 75 - 75 - 40</t>
  </si>
  <si>
    <t>4064299228190</t>
  </si>
  <si>
    <t>REHAU Modulares T-Stück SDR 11 LX 75 - 75 - 50</t>
  </si>
  <si>
    <t>4064299228183</t>
  </si>
  <si>
    <t>REHAU Modulares T-Stück SDR 11 LX 75 - 75 - 63</t>
  </si>
  <si>
    <t>4064299228176</t>
  </si>
  <si>
    <t>REHAU Modulares T-Stück SDR 11 LX 63 - 25 - 25</t>
  </si>
  <si>
    <t>4064299228169</t>
  </si>
  <si>
    <t>REHAU Modulares T-Stück SDR 11 LX 63 - 25 - 32</t>
  </si>
  <si>
    <t>4064299228152</t>
  </si>
  <si>
    <t>REHAU Modulares T-Stück SDR 11 LX 63 - 25 - 40</t>
  </si>
  <si>
    <t>4064299228145</t>
  </si>
  <si>
    <t>REHAU Modulares T-Stück SDR 11 LX 63 - 25 - 50</t>
  </si>
  <si>
    <t>4064299228138</t>
  </si>
  <si>
    <t>REHAU Modulares T-Stück SDR 11 LX 63 - 32 - 25</t>
  </si>
  <si>
    <t>4064299228121</t>
  </si>
  <si>
    <t>REHAU Modulares T-Stück SDR 11 LX 63 - 32 - 32</t>
  </si>
  <si>
    <t>4064299228114</t>
  </si>
  <si>
    <t>REHAU Modulares T-Stück SDR 11 LX 63 - 32 - 40</t>
  </si>
  <si>
    <t>4064299228107</t>
  </si>
  <si>
    <t>REHAU Modulares T-Stück SDR 11 LX 63 - 32 - 50</t>
  </si>
  <si>
    <t>4064299228091</t>
  </si>
  <si>
    <t>REHAU Modulares T-Stück SDR 11 LX 63 - 40 - 25</t>
  </si>
  <si>
    <t>4064299228084</t>
  </si>
  <si>
    <t>REHAU Modulares T-Stück SDR 11 LX 63 - 40 - 32</t>
  </si>
  <si>
    <t>4064299228077</t>
  </si>
  <si>
    <t>REHAU Modulares T-Stück SDR 11 LX 63 - 40 - 40</t>
  </si>
  <si>
    <t>4064299228060</t>
  </si>
  <si>
    <t>REHAU Modulares T-Stück SDR 11 LX 63 - 40 - 50</t>
  </si>
  <si>
    <t>4064299228053</t>
  </si>
  <si>
    <t>REHAU Modulares T-Stück SDR 11 LX 63 - 50 - 25</t>
  </si>
  <si>
    <t>4064299228046</t>
  </si>
  <si>
    <t>REHAU Modulares T-Stück SDR 11 LX 63 - 50 - 32</t>
  </si>
  <si>
    <t>4064299228039</t>
  </si>
  <si>
    <t>REHAU Modulares T-Stück SDR 11 LX 63 - 50 - 40</t>
  </si>
  <si>
    <t>4064299228022</t>
  </si>
  <si>
    <t>REHAU Modulares T-Stück SDR 11 LX 63 - 50 - 50</t>
  </si>
  <si>
    <t>4064299228015</t>
  </si>
  <si>
    <t>REHAU Modulares T-Stück SDR 11 LX 75 - 25 - 25</t>
  </si>
  <si>
    <t>4064299228008</t>
  </si>
  <si>
    <t>REHAU Modulares T-Stück SDR 11 LX 75 - 25 - 32</t>
  </si>
  <si>
    <t>4064299227995</t>
  </si>
  <si>
    <t>REHAU Modulares T-Stück SDR 11 LX 75 - 25 - 40</t>
  </si>
  <si>
    <t>4064299227988</t>
  </si>
  <si>
    <t>REHAU Modulares T-Stück SDR 11 LX 75 - 25 - 50</t>
  </si>
  <si>
    <t>4064299227971</t>
  </si>
  <si>
    <t>REHAU Modulares T-Stück SDR 11 LX 75 - 25 - 63</t>
  </si>
  <si>
    <t>4064299227964</t>
  </si>
  <si>
    <t>REHAU Modulares T-Stück SDR 11 LX 75 - 32 - 25</t>
  </si>
  <si>
    <t>4064299227957</t>
  </si>
  <si>
    <t>REHAU Modulares T-Stück SDR 11 LX 75 - 32 - 32</t>
  </si>
  <si>
    <t>4064299227940</t>
  </si>
  <si>
    <t>REHAU Modulares T-Stück SDR 11 LX 75 - 32 - 40</t>
  </si>
  <si>
    <t>4064299227933</t>
  </si>
  <si>
    <t>REHAU Modulares T-Stück SDR 11 LX 75 - 32 - 50</t>
  </si>
  <si>
    <t>4064299227926</t>
  </si>
  <si>
    <t>REHAU Modulares T-Stück SDR 11 LX 75 - 32 - 63</t>
  </si>
  <si>
    <t>4064299227919</t>
  </si>
  <si>
    <t>REHAU Modulares T-Stück SDR 11 LX 75 - 40 - 25</t>
  </si>
  <si>
    <t>4064299227902</t>
  </si>
  <si>
    <t>REHAU Modulares T-Stück SDR 11 LX 75 - 40 - 32</t>
  </si>
  <si>
    <t>4064299227896</t>
  </si>
  <si>
    <t>REHAU Modulares T-Stück SDR 11 LX 75 - 40 - 40</t>
  </si>
  <si>
    <t>4064299227889</t>
  </si>
  <si>
    <t>REHAU Modulares T-Stück SDR 11 LX 75 - 40 - 50</t>
  </si>
  <si>
    <t>4064299227872</t>
  </si>
  <si>
    <t>REHAU Modulares T-Stück SDR 11 LX 75 - 40 - 63</t>
  </si>
  <si>
    <t>4064299227865</t>
  </si>
  <si>
    <t>REHAU Modulares T-Stück SDR 11 LX 75 - 50 - 25</t>
  </si>
  <si>
    <t>4064299227858</t>
  </si>
  <si>
    <t>REHAU Modulares T-Stück SDR 11 LX 75 - 50 - 32</t>
  </si>
  <si>
    <t>4064299227841</t>
  </si>
  <si>
    <t>REHAU Modulares T-Stück SDR 11 LX 75 - 50 - 40</t>
  </si>
  <si>
    <t>4064299227834</t>
  </si>
  <si>
    <t>REHAU Modulares T-Stück SDR 11 LX 75 - 50 - 50</t>
  </si>
  <si>
    <t>4064299227827</t>
  </si>
  <si>
    <t>REHAU Modulares T-Stück SDR 11 LX 75 - 50 - 63</t>
  </si>
  <si>
    <t>4064299227810</t>
  </si>
  <si>
    <t>REHAU Modulares T-Stück SDR 11 LX 75 - 63 - 25</t>
  </si>
  <si>
    <t>4064299227803</t>
  </si>
  <si>
    <t>REHAU Modulares T-Stück SDR 11 LX 75 - 63 - 32</t>
  </si>
  <si>
    <t>4064299227797</t>
  </si>
  <si>
    <t>REHAU Modulares T-Stück SDR 11 LX 75 - 63 - 40</t>
  </si>
  <si>
    <t>4064299227780</t>
  </si>
  <si>
    <t>REHAU Modulares T-Stück SDR 11 LX 75 - 63 - 50</t>
  </si>
  <si>
    <t>4064299227773</t>
  </si>
  <si>
    <t>REHAU Modulares T-Stück SDR 11 LX 75 - 63 - 63</t>
  </si>
  <si>
    <t>4064299227766</t>
  </si>
  <si>
    <t>REHAU Modulares T-Stück SDR 11 LX 32 - 63 - 25</t>
  </si>
  <si>
    <t>4064299227759</t>
  </si>
  <si>
    <t>REHAU Modulares T-Stück SDR 11 LX 32 - 75 - 25</t>
  </si>
  <si>
    <t>4064299227742</t>
  </si>
  <si>
    <t>REHAU Modulares T-Stück SDR 11 LX 40 - 63 - 25</t>
  </si>
  <si>
    <t>4064299227735</t>
  </si>
  <si>
    <t>REHAU Modulares T-Stück SDR 11 LX 40 - 63 - 32</t>
  </si>
  <si>
    <t>4064299227728</t>
  </si>
  <si>
    <t>REHAU Modulares T-Stück SDR 11 LX 40 - 75 - 25</t>
  </si>
  <si>
    <t>4064299227711</t>
  </si>
  <si>
    <t>REHAU Modulares T-Stück SDR 11 LX 40 - 75 - 32</t>
  </si>
  <si>
    <t>4064299227704</t>
  </si>
  <si>
    <t>REHAU Modulares T-Stück SDR 11 LX 50 - 63 - 25</t>
  </si>
  <si>
    <t>4064299227698</t>
  </si>
  <si>
    <t>REHAU Modulares T-Stück SDR 11 LX 50 - 63 - 32</t>
  </si>
  <si>
    <t>4064299227681</t>
  </si>
  <si>
    <t>REHAU Modulares T-Stück SDR 11 LX 50 - 63 - 40</t>
  </si>
  <si>
    <t>4064299227674</t>
  </si>
  <si>
    <t>REHAU Modulares T-Stück SDR 11 LX 50 - 75 - 25</t>
  </si>
  <si>
    <t>4064299227667</t>
  </si>
  <si>
    <t>REHAU Modulares T-Stück SDR 11 LX 50 - 75 - 32</t>
  </si>
  <si>
    <t>4064299227650</t>
  </si>
  <si>
    <t>REHAU Modulares T-Stück SDR 11 LX 50 - 75 - 40</t>
  </si>
  <si>
    <t>4064299227643</t>
  </si>
  <si>
    <t>REHAU Modulares T-Stück SDR 11 LX 63 - 75 - 25</t>
  </si>
  <si>
    <t>4064299227636</t>
  </si>
  <si>
    <t>REHAU Modulares T-Stück SDR 11 LX 63 - 75 - 32</t>
  </si>
  <si>
    <t>4064299227629</t>
  </si>
  <si>
    <t>REHAU Modulares T-Stück SDR 11 LX 63 - 75 - 40</t>
  </si>
  <si>
    <t>4064299227612</t>
  </si>
  <si>
    <t>REHAU Modulares T-Stück SDR 11 LX 63 - 75 - 50</t>
  </si>
  <si>
    <t>4064299227605</t>
  </si>
  <si>
    <t>REHAU Modulares T-Stück SDR 11 LX 90 - 90 - 90</t>
  </si>
  <si>
    <t>4064299227599</t>
  </si>
  <si>
    <t>REHAU Modulares T-Stück SDR 11 LX 110 - 110 - 110</t>
  </si>
  <si>
    <t>4064299227582</t>
  </si>
  <si>
    <t>REHAU Modulares T-Stück SDR 11 LX 90 - 25 - 90</t>
  </si>
  <si>
    <t>4064299227575</t>
  </si>
  <si>
    <t>REHAU Modulares T-Stück SDR 11 LX 90 - 32 - 90</t>
  </si>
  <si>
    <t>4064299227568</t>
  </si>
  <si>
    <t>REHAU Modulares T-Stück SDR 11 LX 90 - 40 - 90</t>
  </si>
  <si>
    <t>4064299227551</t>
  </si>
  <si>
    <t>REHAU Modulares T-Stück SDR 11 LX 90 - 50 - 90</t>
  </si>
  <si>
    <t>4064299227544</t>
  </si>
  <si>
    <t>REHAU Modulares T-Stück SDR 11 LX 90 - 63 - 90</t>
  </si>
  <si>
    <t>4064299227537</t>
  </si>
  <si>
    <t>REHAU Modulares T-Stück SDR 11 LX 90 - 75 - 90</t>
  </si>
  <si>
    <t>4064299227520</t>
  </si>
  <si>
    <t>REHAU Modulares T-Stück SDR 11 LX 110 - 25 - 110</t>
  </si>
  <si>
    <t>4064299227513</t>
  </si>
  <si>
    <t>REHAU Modulares T-Stück SDR 11 LX 110 - 32 - 110</t>
  </si>
  <si>
    <t>4064299227506</t>
  </si>
  <si>
    <t>REHAU Modulares T-Stück SDR 11 LX 110 - 40 - 110</t>
  </si>
  <si>
    <t>4064299227490</t>
  </si>
  <si>
    <t>REHAU Modulares T-Stück SDR 11 LX 110 - 50 - 110</t>
  </si>
  <si>
    <t>4064299227483</t>
  </si>
  <si>
    <t>REHAU Modulares T-Stück SDR 11 LX 110 - 63 - 110</t>
  </si>
  <si>
    <t>4064299227476</t>
  </si>
  <si>
    <t>REHAU Modulares T-Stück SDR 11 LX 110 - 75 - 110</t>
  </si>
  <si>
    <t>4064299227469</t>
  </si>
  <si>
    <t>REHAU Modulares T-Stück SDR 11 LX 110 - 90 - 110</t>
  </si>
  <si>
    <t>4064299227452</t>
  </si>
  <si>
    <t>REHAU Modulares T-Stück SDR 11 LX 25 - 90 - 25</t>
  </si>
  <si>
    <t>4064299227445</t>
  </si>
  <si>
    <t>REHAU Modulares T-Stück SDR 11 LX 25 - 110 - 25</t>
  </si>
  <si>
    <t>4064299227438</t>
  </si>
  <si>
    <t>REHAU Modulares T-Stück SDR 11 LX 32 - 90 - 32</t>
  </si>
  <si>
    <t>4064299227421</t>
  </si>
  <si>
    <t>REHAU Modulares T-Stück SDR 11 LX 32 - 110 - 32</t>
  </si>
  <si>
    <t>4064299227414</t>
  </si>
  <si>
    <t>REHAU Modulares T-Stück SDR 11 LX 40 - 90 - 40</t>
  </si>
  <si>
    <t>4064299227407</t>
  </si>
  <si>
    <t>REHAU Modulares T-Stück SDR 11 LX 40 - 110 - 40</t>
  </si>
  <si>
    <t>4064299227391</t>
  </si>
  <si>
    <t>REHAU Modulares T-Stück SDR 11 LX 50 - 90 - 50</t>
  </si>
  <si>
    <t>4064299227384</t>
  </si>
  <si>
    <t>REHAU Modulares T-Stück SDR 11 LX 50 - 110 - 50</t>
  </si>
  <si>
    <t>4064299227377</t>
  </si>
  <si>
    <t>REHAU Modulares T-Stück SDR 11 LX 63 - 90 - 63</t>
  </si>
  <si>
    <t>4064299227360</t>
  </si>
  <si>
    <t>REHAU Modulares T-Stück SDR 11 LX 63 - 110 - 63</t>
  </si>
  <si>
    <t>4064299227353</t>
  </si>
  <si>
    <t>REHAU Modulares T-Stück SDR 11 LX 75 - 90 - 75</t>
  </si>
  <si>
    <t>4064299227346</t>
  </si>
  <si>
    <t>REHAU Modulares T-Stück SDR 11 LX 75 - 110 - 75</t>
  </si>
  <si>
    <t>4064299227339</t>
  </si>
  <si>
    <t>REHAU Modulares T-Stück SDR 11 LX 90 - 110 - 90</t>
  </si>
  <si>
    <t>4064299227322</t>
  </si>
  <si>
    <t>REHAU Modulares T-Stück SDR 11 LX 90 - 90 - 25</t>
  </si>
  <si>
    <t>4064299227315</t>
  </si>
  <si>
    <t>REHAU Modulares T-Stück SDR 11 LX 90 - 90 - 32</t>
  </si>
  <si>
    <t>4064299227308</t>
  </si>
  <si>
    <t>REHAU Modulares T-Stück SDR 11 LX 90 - 90 - 40</t>
  </si>
  <si>
    <t>4064299227292</t>
  </si>
  <si>
    <t>REHAU Modulares T-Stück SDR 11 LX 90 - 90 - 50</t>
  </si>
  <si>
    <t>4064299227285</t>
  </si>
  <si>
    <t>REHAU Modulares T-Stück SDR 11 LX 90 - 90 - 63</t>
  </si>
  <si>
    <t>4064299227278</t>
  </si>
  <si>
    <t>REHAU Modulares T-Stück SDR 11 LX 90 - 90 - 75</t>
  </si>
  <si>
    <t>4064299227261</t>
  </si>
  <si>
    <t>REHAU Modulares T-Stück SDR 11 LX 110 - 110 - 25</t>
  </si>
  <si>
    <t>4064299227254</t>
  </si>
  <si>
    <t>REHAU Modulares T-Stück SDR 11 LX 110 - 110 - 32</t>
  </si>
  <si>
    <t>4064299227247</t>
  </si>
  <si>
    <t>REHAU Modulares T-Stück SDR 11 LX 110 - 110 - 40</t>
  </si>
  <si>
    <t>4064299227230</t>
  </si>
  <si>
    <t>REHAU Modulares T-Stück SDR 11 LX 110 - 110 - 50</t>
  </si>
  <si>
    <t>4064299227223</t>
  </si>
  <si>
    <t>REHAU Modulares T-Stück SDR 11 LX 110 - 110 - 63</t>
  </si>
  <si>
    <t>4064299227216</t>
  </si>
  <si>
    <t>REHAU Modulares T-Stück SDR 11 LX 110 - 110 - 75</t>
  </si>
  <si>
    <t>4064299227209</t>
  </si>
  <si>
    <t>REHAU Modulares T-Stück SDR 11 LX 110 - 110 - 90</t>
  </si>
  <si>
    <t>4064299227193</t>
  </si>
  <si>
    <t>REHAU Modulares T-Stück SDR 11 LX 90 - 25 - 25</t>
  </si>
  <si>
    <t>4064299227186</t>
  </si>
  <si>
    <t>REHAU Modulares T-Stück SDR 11 LX 90 - 25 - 32</t>
  </si>
  <si>
    <t>4064299227179</t>
  </si>
  <si>
    <t>REHAU Modulares T-Stück SDR 11 LX 90 - 25 - 40</t>
  </si>
  <si>
    <t>4064299227162</t>
  </si>
  <si>
    <t>REHAU Modulares T-Stück SDR 11 LX 90 - 25 - 50</t>
  </si>
  <si>
    <t>4064299227155</t>
  </si>
  <si>
    <t>REHAU Modulares T-Stück SDR 11 LX 90 - 25 - 63</t>
  </si>
  <si>
    <t>4064299227148</t>
  </si>
  <si>
    <t>REHAU Modulares T-Stück SDR 11 LX 90 - 25 - 75</t>
  </si>
  <si>
    <t>4064299227131</t>
  </si>
  <si>
    <t>REHAU Modulares T-Stück SDR 11 LX 90 - 32 - 25</t>
  </si>
  <si>
    <t>4064299227124</t>
  </si>
  <si>
    <t>REHAU Modulares T-Stück SDR 11 LX 90 - 32 - 32</t>
  </si>
  <si>
    <t>4064299227117</t>
  </si>
  <si>
    <t>REHAU Modulares T-Stück SDR 11 LX 90 - 32 - 40</t>
  </si>
  <si>
    <t>4064299227100</t>
  </si>
  <si>
    <t>REHAU Modulares T-Stück SDR 11 LX 90 - 32 - 50</t>
  </si>
  <si>
    <t>4064299227094</t>
  </si>
  <si>
    <t>REHAU Modulares T-Stück SDR 11 LX 90 - 32 - 63</t>
  </si>
  <si>
    <t>4064299227087</t>
  </si>
  <si>
    <t>REHAU Modulares T-Stück SDR 11 LX 90 - 32 - 75</t>
  </si>
  <si>
    <t>4064299227070</t>
  </si>
  <si>
    <t>REHAU Modulares T-Stück SDR 11 LX 90 - 40 - 25</t>
  </si>
  <si>
    <t>4064299227063</t>
  </si>
  <si>
    <t>REHAU Modulares T-Stück SDR 11 LX 90 - 40 - 32</t>
  </si>
  <si>
    <t>4064299227056</t>
  </si>
  <si>
    <t>REHAU Modulares T-Stück SDR 11 LX 90 - 40 - 40</t>
  </si>
  <si>
    <t>4064299227049</t>
  </si>
  <si>
    <t>REHAU Modulares T-Stück SDR 11 LX 90 - 40 - 50</t>
  </si>
  <si>
    <t>4064299227032</t>
  </si>
  <si>
    <t>REHAU Modulares T-Stück SDR 11 LX 90 - 40 - 63</t>
  </si>
  <si>
    <t>4064299227025</t>
  </si>
  <si>
    <t>REHAU Modulares T-Stück SDR 11 LX 90 - 40 - 75</t>
  </si>
  <si>
    <t>4064299227018</t>
  </si>
  <si>
    <t>REHAU Modulares T-Stück SDR 11 LX 90 - 50 - 25</t>
  </si>
  <si>
    <t>4064299227001</t>
  </si>
  <si>
    <t>REHAU Modulares T-Stück SDR 11 LX 90 - 50 - 32</t>
  </si>
  <si>
    <t>4064299226998</t>
  </si>
  <si>
    <t>REHAU Modulares T-Stück SDR 11 LX 90 - 50 - 40</t>
  </si>
  <si>
    <t>4064299226981</t>
  </si>
  <si>
    <t>REHAU Modulares T-Stück SDR 11 LX 90 - 50 - 50</t>
  </si>
  <si>
    <t>4064299226974</t>
  </si>
  <si>
    <t>REHAU Modulares T-Stück SDR 11 LX 90 - 50 - 63</t>
  </si>
  <si>
    <t>4064299226967</t>
  </si>
  <si>
    <t>REHAU Modulares T-Stück SDR 11 LX 90 - 50 - 75</t>
  </si>
  <si>
    <t>4064299226950</t>
  </si>
  <si>
    <t>REHAU Modulares T-Stück SDR 11 LX 90 - 63 - 25</t>
  </si>
  <si>
    <t>4064299226943</t>
  </si>
  <si>
    <t>REHAU Modulares T-Stück SDR 11 LX 90 - 63 - 32</t>
  </si>
  <si>
    <t>4064299226936</t>
  </si>
  <si>
    <t>REHAU Modulares T-Stück SDR 11 LX 90 - 63 - 40</t>
  </si>
  <si>
    <t>4064299226929</t>
  </si>
  <si>
    <t>REHAU Modulares T-Stück SDR 11 LX 90 - 63 - 50</t>
  </si>
  <si>
    <t>4064299226912</t>
  </si>
  <si>
    <t>REHAU Modulares T-Stück SDR 11 LX 90 - 63 - 63</t>
  </si>
  <si>
    <t>4064299226905</t>
  </si>
  <si>
    <t>REHAU Modulares T-Stück SDR 11 LX 90 - 63 - 75</t>
  </si>
  <si>
    <t>4064299226899</t>
  </si>
  <si>
    <t>REHAU Modulares T-Stück SDR 11 LX 90 - 75 - 25</t>
  </si>
  <si>
    <t>4064299226882</t>
  </si>
  <si>
    <t>REHAU Modulares T-Stück SDR 11 LX 90 - 75 - 32</t>
  </si>
  <si>
    <t>4064299226875</t>
  </si>
  <si>
    <t>REHAU Modulares T-Stück SDR 11 LX 90 - 75 - 40</t>
  </si>
  <si>
    <t>4064299226868</t>
  </si>
  <si>
    <t>REHAU Modulares T-Stück SDR 11 LX 90 - 75 - 50</t>
  </si>
  <si>
    <t>4064299226851</t>
  </si>
  <si>
    <t>REHAU Modulares T-Stück SDR 11 LX 90 - 75 - 63</t>
  </si>
  <si>
    <t>4064299226844</t>
  </si>
  <si>
    <t>REHAU Modulares T-Stück SDR 11 LX 90 - 75 - 75</t>
  </si>
  <si>
    <t>4064299226837</t>
  </si>
  <si>
    <t>REHAU Modulares T-Stück SDR 11 LX 110 - 25 - 25</t>
  </si>
  <si>
    <t>4064299226820</t>
  </si>
  <si>
    <t>REHAU Modulares T-Stück SDR 11 LX 110 - 25 - 32</t>
  </si>
  <si>
    <t>4064299226813</t>
  </si>
  <si>
    <t>REHAU Modulares T-Stück SDR 11 LX 110 - 25 - 40</t>
  </si>
  <si>
    <t>4064299226806</t>
  </si>
  <si>
    <t>REHAU Modulares T-Stück SDR 11 LX 110 - 25 - 50</t>
  </si>
  <si>
    <t>4064299226790</t>
  </si>
  <si>
    <t>REHAU Modulares T-Stück SDR 11 LX 110 - 25 - 63</t>
  </si>
  <si>
    <t>4064299226783</t>
  </si>
  <si>
    <t>REHAU Modulares T-Stück SDR 11 LX 110 - 25 - 75</t>
  </si>
  <si>
    <t>4064299226776</t>
  </si>
  <si>
    <t>REHAU Modulares T-Stück SDR 11 LX 110 - 25 - 90</t>
  </si>
  <si>
    <t>4064299226769</t>
  </si>
  <si>
    <t>REHAU Modulares T-Stück SDR 11 LX 110 - 32 - 25</t>
  </si>
  <si>
    <t>4064299226752</t>
  </si>
  <si>
    <t>REHAU Modulares T-Stück SDR 11 LX 110 - 32 - 32</t>
  </si>
  <si>
    <t>4064299226745</t>
  </si>
  <si>
    <t>REHAU Modulares T-Stück SDR 11 LX 110 - 32 - 40</t>
  </si>
  <si>
    <t>4064299226738</t>
  </si>
  <si>
    <t>REHAU Modulares T-Stück SDR 11 LX 110 - 32 - 50</t>
  </si>
  <si>
    <t>4064299226721</t>
  </si>
  <si>
    <t>REHAU Modulares T-Stück SDR 11 LX 110 - 32 - 63</t>
  </si>
  <si>
    <t>4064299226714</t>
  </si>
  <si>
    <t>REHAU Modulares T-Stück SDR 11 LX 110 - 32 - 75</t>
  </si>
  <si>
    <t>4064299226707</t>
  </si>
  <si>
    <t>REHAU Modulares T-Stück SDR 11 LX 110 - 32 - 90</t>
  </si>
  <si>
    <t>4064299226691</t>
  </si>
  <si>
    <t>REHAU Modulares T-Stück SDR 11 LX 110 - 40 - 25</t>
  </si>
  <si>
    <t>4064299226684</t>
  </si>
  <si>
    <t>REHAU Modulares T-Stück SDR 11 LX 110 - 40 - 32</t>
  </si>
  <si>
    <t>4064299226677</t>
  </si>
  <si>
    <t>REHAU Modulares T-Stück SDR 11 LX 110 - 40 - 40</t>
  </si>
  <si>
    <t>4064299226660</t>
  </si>
  <si>
    <t>REHAU Modulares T-Stück SDR 11 LX 110 - 40 - 50</t>
  </si>
  <si>
    <t>4064299226653</t>
  </si>
  <si>
    <t>REHAU Modulares T-Stück SDR 11 LX 110 - 40 - 63</t>
  </si>
  <si>
    <t>4064299226646</t>
  </si>
  <si>
    <t>REHAU Modulares T-Stück SDR 11 LX 110 - 40 - 75</t>
  </si>
  <si>
    <t>4064299226639</t>
  </si>
  <si>
    <t>REHAU Modulares T-Stück SDR 11 LX 110 - 40 - 90</t>
  </si>
  <si>
    <t>4064299226622</t>
  </si>
  <si>
    <t>REHAU Modulares T-Stück SDR 11 LX 110 - 50 - 25</t>
  </si>
  <si>
    <t>4064299226615</t>
  </si>
  <si>
    <t>REHAU Modulares T-Stück SDR 11 LX 110 - 50 - 32</t>
  </si>
  <si>
    <t>4064299226608</t>
  </si>
  <si>
    <t>REHAU Modulares T-Stück SDR 11 LX 110 - 50 - 40</t>
  </si>
  <si>
    <t>4064299226493</t>
  </si>
  <si>
    <t>REHAU Modulares T-Stück SDR 11 LX 110 - 50 - 50</t>
  </si>
  <si>
    <t>4064299226486</t>
  </si>
  <si>
    <t>REHAU Modulares T-Stück SDR 11 LX 110 - 50 - 63</t>
  </si>
  <si>
    <t>4064299226479</t>
  </si>
  <si>
    <t>REHAU Modulares T-Stück SDR 11 LX 110 - 50 - 75</t>
  </si>
  <si>
    <t>4064299226462</t>
  </si>
  <si>
    <t>REHAU Modulares T-Stück SDR 11 LX 110 - 50 - 90</t>
  </si>
  <si>
    <t>4064299226455</t>
  </si>
  <si>
    <t>REHAU Modulares T-Stück SDR 11 LX 110 - 63 - 25</t>
  </si>
  <si>
    <t>4064299226448</t>
  </si>
  <si>
    <t>REHAU Modulares T-Stück SDR 11 LX 110 - 63 - 32</t>
  </si>
  <si>
    <t>4064299226431</t>
  </si>
  <si>
    <t>REHAU Modulares T-Stück SDR 11 LX 110 - 63 - 40</t>
  </si>
  <si>
    <t>4064299226424</t>
  </si>
  <si>
    <t>REHAU Modulares T-Stück SDR 11 LX 110 - 63 - 50</t>
  </si>
  <si>
    <t>4064299226417</t>
  </si>
  <si>
    <t>REHAU Modulares T-Stück SDR 11 LX 110 - 63 - 63</t>
  </si>
  <si>
    <t>4064299226400</t>
  </si>
  <si>
    <t>REHAU Modulares T-Stück SDR 11 LX 110 - 63 - 75</t>
  </si>
  <si>
    <t>4064299226394</t>
  </si>
  <si>
    <t>REHAU Modulares T-Stück SDR 11 LX 110 - 63 - 90</t>
  </si>
  <si>
    <t>4064299226387</t>
  </si>
  <si>
    <t>REHAU Modulares T-Stück SDR 11 LX 110 - 75 - 25</t>
  </si>
  <si>
    <t>4064299226370</t>
  </si>
  <si>
    <t>REHAU Modulares T-Stück SDR 11 LX 110 - 75 - 32</t>
  </si>
  <si>
    <t>4064299226363</t>
  </si>
  <si>
    <t>REHAU Modulares T-Stück SDR 11 LX 110 - 75 - 40</t>
  </si>
  <si>
    <t>4064299226356</t>
  </si>
  <si>
    <t>REHAU Modulares T-Stück SDR 11 LX 110 - 75 - 50</t>
  </si>
  <si>
    <t>4064299226349</t>
  </si>
  <si>
    <t>REHAU Modulares T-Stück SDR 11 LX 110 - 75 - 63</t>
  </si>
  <si>
    <t>4064299226332</t>
  </si>
  <si>
    <t>REHAU Modulares T-Stück SDR 11 LX 110 - 75 - 75</t>
  </si>
  <si>
    <t>4064299226325</t>
  </si>
  <si>
    <t>REHAU Modulares T-Stück SDR 11 LX 110 - 75 - 90</t>
  </si>
  <si>
    <t>4064299226318</t>
  </si>
  <si>
    <t>REHAU Modulares T-Stück SDR 11 LX 110 - 90 - 25</t>
  </si>
  <si>
    <t>4064299226301</t>
  </si>
  <si>
    <t>REHAU Modulares T-Stück SDR 11 LX 110 - 90 - 32</t>
  </si>
  <si>
    <t>4064299226295</t>
  </si>
  <si>
    <t>REHAU Modulares T-Stück SDR 11 LX 110 - 90 - 40</t>
  </si>
  <si>
    <t>4064299226288</t>
  </si>
  <si>
    <t>REHAU Modulares T-Stück SDR 11 LX 110 - 90 - 50</t>
  </si>
  <si>
    <t>4064299226271</t>
  </si>
  <si>
    <t>REHAU Modulares T-Stück SDR 11 LX 110 - 90 - 63</t>
  </si>
  <si>
    <t>4064299226264</t>
  </si>
  <si>
    <t>REHAU Modulares T-Stück SDR 11 LX 110 - 90 - 75</t>
  </si>
  <si>
    <t>4064299226257</t>
  </si>
  <si>
    <t>REHAU Modulares T-Stück SDR 11 LX 110 - 90 - 90</t>
  </si>
  <si>
    <t>4064299226240</t>
  </si>
  <si>
    <t>REHAU Modulares T-Stück SDR 11 LX 32 - 90 - 25</t>
  </si>
  <si>
    <t>4064299226233</t>
  </si>
  <si>
    <t>REHAU Modulares T-Stück SDR 11 LX 32 - 110 - 25</t>
  </si>
  <si>
    <t>4064299226226</t>
  </si>
  <si>
    <t>REHAU Modulares T-Stück SDR 11 LX 40 - 90 - 25</t>
  </si>
  <si>
    <t>4064299226219</t>
  </si>
  <si>
    <t>REHAU Modulares T-Stück SDR 11 LX 40 - 90 - 32</t>
  </si>
  <si>
    <t>4064299226202</t>
  </si>
  <si>
    <t>REHAU Modulares T-Stück SDR 11 LX 40 - 110 - 25</t>
  </si>
  <si>
    <t>4064299226196</t>
  </si>
  <si>
    <t>REHAU Modulares T-Stück SDR 11 LX 40 - 110 - 32</t>
  </si>
  <si>
    <t>4064299226189</t>
  </si>
  <si>
    <t>REHAU Modulares T-Stück SDR 11 LX 50 - 90 - 25</t>
  </si>
  <si>
    <t>4064299226172</t>
  </si>
  <si>
    <t>REHAU Modulares T-Stück SDR 11 LX 50 - 90 - 32</t>
  </si>
  <si>
    <t>4064299226165</t>
  </si>
  <si>
    <t>REHAU Modulares T-Stück SDR 11 LX 50 - 90 - 40</t>
  </si>
  <si>
    <t>4064299226158</t>
  </si>
  <si>
    <t>REHAU Modulares T-Stück SDR 11 LX 50 - 110 - 25</t>
  </si>
  <si>
    <t>4064299226141</t>
  </si>
  <si>
    <t>REHAU Modulares T-Stück SDR 11 LX 50 - 110 - 32</t>
  </si>
  <si>
    <t>4064299226134</t>
  </si>
  <si>
    <t>REHAU Modulares T-Stück SDR 11 LX 50 - 110 - 40</t>
  </si>
  <si>
    <t>4064299226127</t>
  </si>
  <si>
    <t>REHAU Modulares T-Stück SDR 11 LX 63 - 90 - 25</t>
  </si>
  <si>
    <t>4064299226110</t>
  </si>
  <si>
    <t>REHAU Modulares T-Stück SDR 11 LX 63 - 90 - 32</t>
  </si>
  <si>
    <t>4064299226103</t>
  </si>
  <si>
    <t>REHAU Modulares T-Stück SDR 11 LX 63 - 90 - 40</t>
  </si>
  <si>
    <t>4064299226097</t>
  </si>
  <si>
    <t>REHAU Modulares T-Stück SDR 11 LX 63 - 90 - 50</t>
  </si>
  <si>
    <t>4064299226080</t>
  </si>
  <si>
    <t>REHAU Modulares T-Stück SDR 11 LX 63 - 110 - 25</t>
  </si>
  <si>
    <t>4064299226073</t>
  </si>
  <si>
    <t>REHAU Modulares T-Stück SDR 11 LX 63 - 110 - 32</t>
  </si>
  <si>
    <t>4064299226066</t>
  </si>
  <si>
    <t>REHAU Modulares T-Stück SDR 11 LX 63 - 110 - 40</t>
  </si>
  <si>
    <t>4064299226059</t>
  </si>
  <si>
    <t>REHAU Modulares T-Stück SDR 11 LX 63 - 110 - 50</t>
  </si>
  <si>
    <t>4064299226042</t>
  </si>
  <si>
    <t>REHAU Modulares T-Stück SDR 11 LX 75 - 90 - 25</t>
  </si>
  <si>
    <t>4064299226035</t>
  </si>
  <si>
    <t>REHAU Modulares T-Stück SDR 11 LX 75 - 90 - 32</t>
  </si>
  <si>
    <t>4064299226028</t>
  </si>
  <si>
    <t>REHAU Modulares T-Stück SDR 11 LX 75 - 90 - 40</t>
  </si>
  <si>
    <t>4064299226011</t>
  </si>
  <si>
    <t>REHAU Modulares T-Stück SDR 11 LX 75 - 90 - 50</t>
  </si>
  <si>
    <t>4064299226004</t>
  </si>
  <si>
    <t>REHAU Modulares T-Stück SDR 11 LX 75 - 90 - 63</t>
  </si>
  <si>
    <t>4064299225991</t>
  </si>
  <si>
    <t>REHAU Modulares T-Stück SDR 11 LX 75 - 110 - 25</t>
  </si>
  <si>
    <t>4064299225984</t>
  </si>
  <si>
    <t>REHAU Modulares T-Stück SDR 11 LX 75 - 110 - 32</t>
  </si>
  <si>
    <t>4064299225977</t>
  </si>
  <si>
    <t>REHAU Modulares T-Stück SDR 11 LX 75 - 110 - 40</t>
  </si>
  <si>
    <t>4064299225960</t>
  </si>
  <si>
    <t>REHAU Modulares T-Stück SDR 11 LX 75 - 110 - 50</t>
  </si>
  <si>
    <t>4064299225953</t>
  </si>
  <si>
    <t>REHAU Modulares T-Stück SDR 11 LX 75 - 110 - 63</t>
  </si>
  <si>
    <t>4064299225946</t>
  </si>
  <si>
    <t>REHAU Modulares T-Stück SDR 11 LX 90 - 110 - 25</t>
  </si>
  <si>
    <t>4064299225939</t>
  </si>
  <si>
    <t>REHAU Modulares T-Stück SDR 11 LX 90 - 110 - 32</t>
  </si>
  <si>
    <t>4064299225922</t>
  </si>
  <si>
    <t>REHAU Modulares T-Stück SDR 11 LX 90 - 110 - 40</t>
  </si>
  <si>
    <t>4064299225915</t>
  </si>
  <si>
    <t>REHAU Modulares T-Stück SDR 11 LX 90 - 110 - 50</t>
  </si>
  <si>
    <t>4064299225908</t>
  </si>
  <si>
    <t>REHAU Modulares T-Stück SDR 11 LX 90 - 110 - 63</t>
  </si>
  <si>
    <t>4064299225892</t>
  </si>
  <si>
    <t>REHAU Modulares T-Stück SDR 11 LX 90 - 110 - 75</t>
  </si>
  <si>
    <t>Artículo</t>
  </si>
  <si>
    <t>EAN</t>
  </si>
  <si>
    <t>Peso</t>
  </si>
  <si>
    <t>Tipo</t>
  </si>
  <si>
    <t>Subida</t>
  </si>
  <si>
    <t>Gama</t>
  </si>
  <si>
    <t>Sustituye a :
cod. Antiguo</t>
  </si>
  <si>
    <t>Descripción</t>
  </si>
  <si>
    <t>PVP ENERO 2022</t>
  </si>
  <si>
    <t>RAUTOOL</t>
  </si>
  <si>
    <t>RAUTOOL K14x1,5</t>
  </si>
  <si>
    <t>RAUTOOL M1, manual</t>
  </si>
  <si>
    <t>RAUTOOL A-light2, con batería</t>
  </si>
  <si>
    <t>Bat. de repuesto de 1,3 Ah de ion litio</t>
  </si>
  <si>
    <t>RAUTOOL A-light2 Kombi QC, con batería</t>
  </si>
  <si>
    <t>Cargador 230V</t>
  </si>
  <si>
    <t>Bat. de repuesto de 3,0 Ah de ion litio</t>
  </si>
  <si>
    <t>Par de pernos</t>
  </si>
  <si>
    <t>Batería de repuesto 3,0 Ah</t>
  </si>
  <si>
    <t>Cab. ensanchador 40x3,7</t>
  </si>
  <si>
    <t>Cab. ensanchador 40x5,5</t>
  </si>
  <si>
    <t>Cab. ensanchador 40x6,0</t>
  </si>
  <si>
    <t>Cab. ensan. 16,2x2,6 para tubo STABIL</t>
  </si>
  <si>
    <t>Cab. ensan. 20x2,9 para tubo STABIL</t>
  </si>
  <si>
    <t>Cab. ensan. 16/20 para tubo FLEX</t>
  </si>
  <si>
    <t>Cab. ensan. 17/20 para tubo RAUTHERM S</t>
  </si>
  <si>
    <t>Cab. ensan. sis. QC 16x2,2 para flex</t>
  </si>
  <si>
    <t>Cab. ensan.sis. QC 20x2,8 para flex</t>
  </si>
  <si>
    <t>Cab. ensan. sis. QC 25x3,5 para flex</t>
  </si>
  <si>
    <t>Cab. ensan.sis. QC 32x4,4 para flex</t>
  </si>
  <si>
    <t>Cab.ensan.sis. QC17x2,0 para RAUTHERM S</t>
  </si>
  <si>
    <t>Cab.ensan.sis. QC20x2,0 para RAUTHERM S</t>
  </si>
  <si>
    <t>Cab.ensan.sis. QC25x2,3 para RAUTHERM S</t>
  </si>
  <si>
    <t>Cab.ensan.sis. QC32x2,9 para RAUTHERM S</t>
  </si>
  <si>
    <t>Cab. ens. sis. QC 16,2x2,6 para STABIL</t>
  </si>
  <si>
    <t>Cab. ensan. sis. QC 20x2,9 para STABIL</t>
  </si>
  <si>
    <t>Cab. ensan. sis. QC 25x3,7 para STABIL</t>
  </si>
  <si>
    <t>Cab. ensan. sis. QC 32x4,7 para STABIL</t>
  </si>
  <si>
    <t>Cab. ensan. sis. QC 16x2,0 para MULTI</t>
  </si>
  <si>
    <t>Cab. ensan. sis. QC 20x2,25 para MULTI</t>
  </si>
  <si>
    <t>Cab. ensan. sis. QC 25x2,5 para MULTI</t>
  </si>
  <si>
    <t>Cab.ensan. QC para tubos cobre o a inox</t>
  </si>
  <si>
    <t>Herramienta expansora Quick Change (QC)</t>
  </si>
  <si>
    <t>Cab.ensan. univ sis. Quick Change (QC)</t>
  </si>
  <si>
    <t>Cabezal ensan. hidráulico 40x6,0 stabil</t>
  </si>
  <si>
    <t>Cab. ensan. 40x3,7 para tubo RAUTHERM S</t>
  </si>
  <si>
    <t>Cab. ensanchador 40x5,5 para tubo flex</t>
  </si>
  <si>
    <t>Cab.ensan. Hidrau. para 25x2,3 RAUTHERM</t>
  </si>
  <si>
    <t>Cab. ensan. Hidrau. para 25x3,5 FELX</t>
  </si>
  <si>
    <t>Cab.ensan. Hidrau. para 32x4,4 FELX</t>
  </si>
  <si>
    <t>Cab. ensan. RAUTOOL M1 40x3,7</t>
  </si>
  <si>
    <t>Cab. ensan. RAUTOOL M1 40x5,5</t>
  </si>
  <si>
    <t>Tijera para tubo dimensión 25</t>
  </si>
  <si>
    <t>Tijera para tubo 16/20 RAUTITAN</t>
  </si>
  <si>
    <t>Tijera para tubo 16/20/25 RAUTHERM MULTI</t>
  </si>
  <si>
    <t>Cuchilla de repuesto art. nº 12474741001</t>
  </si>
  <si>
    <t>Tijera para tubo dimensión 40 stabil C</t>
  </si>
  <si>
    <t>Cuchilla de repuesto art. nº 13152421001</t>
  </si>
  <si>
    <t>Tenaza 16/17/20</t>
  </si>
  <si>
    <t>para terminal con fitting SL</t>
  </si>
  <si>
    <t>Cabezal M1 16/20</t>
  </si>
  <si>
    <t>Cabezal M1 17/20</t>
  </si>
  <si>
    <t>Cabezal M1 25/32</t>
  </si>
  <si>
    <t>Cabezal M1 40</t>
  </si>
  <si>
    <t>Cab. 16x2,2/20x2,8 para tubo STABIL</t>
  </si>
  <si>
    <t>Cabezal 16/20 para tubo RAUTHERM MULTI</t>
  </si>
  <si>
    <t>Cabezal 17/20 para tubo RAUTHERM S</t>
  </si>
  <si>
    <t>Cabezal 25/32</t>
  </si>
  <si>
    <t>Cabezal 16/20/25</t>
  </si>
  <si>
    <t>Cabezal 40</t>
  </si>
  <si>
    <t>RAUTOOL G2</t>
  </si>
  <si>
    <t>Par de pernos para RAUTOOL G1, G2, H/G1</t>
  </si>
  <si>
    <t>Juego complementario 75-110* (SDR 11)</t>
  </si>
  <si>
    <t>Cabezal herramienta G 40 (SDR7,4/SDR11)</t>
  </si>
  <si>
    <t>Cabezal herramienta G 50 (SDR7,4/SDR11)</t>
  </si>
  <si>
    <t>Cabezal herramienta G 63 (SDR7,4/SDR11)</t>
  </si>
  <si>
    <t>Cabezal para herramienta G 75 (SDR 11)</t>
  </si>
  <si>
    <t>Cabezal para herramienta G 90 (SDR 11)</t>
  </si>
  <si>
    <t>Cabezal para herramienta G 110 (SDR 11)</t>
  </si>
  <si>
    <t>Cabezal ensanchador G 40x5,5 (SDR 7,4)</t>
  </si>
  <si>
    <t>Cabezal ensanchador G 50x6,9 (SDR 7,4)</t>
  </si>
  <si>
    <t>Cabezal ensanchador G 63x8,6 (SDR 7,4)</t>
  </si>
  <si>
    <t>Cabezal ensanchador G 40x3,7 (SDR 11)</t>
  </si>
  <si>
    <t>Cabezal ensanchador G 50x4,6 (SDR 11)</t>
  </si>
  <si>
    <t>Cabezal ensanchador G 63x5,7 (SDR 11)</t>
  </si>
  <si>
    <t>Cabezal ensanchador G 75x6,8 (SDR 11)</t>
  </si>
  <si>
    <t>Cabezal ensanchador G 90x8,2 (SDR 11)</t>
  </si>
  <si>
    <t>Cabezal ensanchador G 110x10,0 (SDR 11)</t>
  </si>
  <si>
    <t>Tijera para tubo 63</t>
  </si>
  <si>
    <t>Cuchilla repuesto 63 art. 11315581001</t>
  </si>
  <si>
    <t>Tijera para tubo 50-125</t>
  </si>
  <si>
    <t>Tijera para tubo 110-160</t>
  </si>
  <si>
    <t>Cuchilla de repuesto 50-160</t>
  </si>
  <si>
    <t>Cab.ensan. para A5 y Xpand big 40x5,5</t>
  </si>
  <si>
    <t>Cab.ensan. para A5 y Xpand big 50x6,9</t>
  </si>
  <si>
    <t>Cab.ensan. para A5 y Xpand big 63x8,7</t>
  </si>
  <si>
    <t>Cab.ensan. para A5 y Xpand big 40x3,7</t>
  </si>
  <si>
    <t>Cab.ensan. para A5 y Xpand big 50x4,6</t>
  </si>
  <si>
    <t>Cab.ensan. para A5 y Xpand big 63x5,8</t>
  </si>
  <si>
    <t>Cab.ensan. para A5 y Xpand big 75x6,8</t>
  </si>
  <si>
    <t>Cabezal de unión para RAUTOOL A5 40</t>
  </si>
  <si>
    <t>Cabezal de unión para RAUTOOL A5 50</t>
  </si>
  <si>
    <t>Cabezal de unión para RAUTOOL A5 63</t>
  </si>
  <si>
    <t>Cabezal de unión para RAUTOOL A5 75</t>
  </si>
  <si>
    <t>RAUTOOL A5</t>
  </si>
  <si>
    <t>Bateria res. 18V/4,0 para A5+Xpand big</t>
  </si>
  <si>
    <t>RAUTOOL Xpand big</t>
  </si>
  <si>
    <t>Cortatubos para tubo RAUTHERM ML 16/20</t>
  </si>
  <si>
    <t>Cab.ensan. QC para RAUTOOL A-one</t>
  </si>
  <si>
    <t>Cabezal de unión para RAUTOOL A-one 16</t>
  </si>
  <si>
    <t>Cabezal de unión para RAUTOOL A-one 20</t>
  </si>
  <si>
    <t>Cabezal de unión para RAUTOOL A-one 25</t>
  </si>
  <si>
    <t>Cabezal de unión para RAUTOOL A-one 32</t>
  </si>
  <si>
    <t>RAUTOOL A-one 16-32, hidráulica-batería</t>
  </si>
  <si>
    <t>Batería de 12V/2.0Ah para RAUTOOL A-one</t>
  </si>
  <si>
    <t>Carg. de bat. de 230V para RAUTOOL A-one</t>
  </si>
  <si>
    <t>Pano Tangit, juntas manguitos elect.</t>
  </si>
  <si>
    <t>Tangit KS, juntas manguitos elect.</t>
  </si>
  <si>
    <t>Raspador SMARTFUSE ONE</t>
  </si>
  <si>
    <t>Pelador SMARTFUSE DUO</t>
  </si>
  <si>
    <t>Rascador manual de tubos</t>
  </si>
  <si>
    <t>Smartfuse 160 BT</t>
  </si>
  <si>
    <t>Abrazadera universal para tubos 20-63</t>
  </si>
  <si>
    <t>Abrazadera universal para tubos 63-180</t>
  </si>
  <si>
    <t>RAUTOOL G XL, 125/140/160 SDR 11</t>
  </si>
  <si>
    <t>hidraulicos de RAUTOOL G2 XL para d.140</t>
  </si>
  <si>
    <t>Cargador RAUTOOL 36 V/2.6 Ah G XL</t>
  </si>
  <si>
    <t>Alineador REHAU</t>
  </si>
  <si>
    <t>Herramienta de colocación REHAU STRAIGHT</t>
  </si>
  <si>
    <t>Desbobinadora REHAU</t>
  </si>
  <si>
    <t>Herramienta expansora RAUTOOL Xpand QC</t>
  </si>
  <si>
    <t>FH</t>
  </si>
  <si>
    <t>Tubo RAUTHERM SPEED K 10,1 rollo 120m</t>
  </si>
  <si>
    <t>Tubo RAUTHERM SPEED K 10,1 rollo 240m</t>
  </si>
  <si>
    <t>Tubo RAUTHERM SPEED K 16 rollo 240m</t>
  </si>
  <si>
    <t>Tubo RAUTHERM SPEED K 16 rollo 500m</t>
  </si>
  <si>
    <t>Tubo RAUTHERM SPEED 10,1 rollo 240m</t>
  </si>
  <si>
    <t>Tubo REHAU RAUTHERM SPEED 16 rollo 240m</t>
  </si>
  <si>
    <t>Tubo REHAU RAUTHERM SPEED 16 rollo 500m</t>
  </si>
  <si>
    <t>Tubo REHAU RAUTHERM S 17 rollo 240m</t>
  </si>
  <si>
    <t>Tubo REHAU RAUTHERM S 17 rollo 500m</t>
  </si>
  <si>
    <t>Tubo REHAU RAUTHERM S 20 rollo 120m</t>
  </si>
  <si>
    <t>Tubo REHAU RAUTHERM S 20 rollo 240m</t>
  </si>
  <si>
    <t>Tubo REHAU RAUTHERM S 20 rollo 500m</t>
  </si>
  <si>
    <t>Tubo REHAU RAUTHERM S 20 barra 5m</t>
  </si>
  <si>
    <t>Tubo RAUTHERM ML 16 x 2,0 mm rollo 240m</t>
  </si>
  <si>
    <t>Tubo RAUTHERM ML 16 x 2,0 mm rollo 500m</t>
  </si>
  <si>
    <t>Racor para tubo RAUTHERM Speed 10</t>
  </si>
  <si>
    <t>Racor para tubo RAUTHERM Speed 16 x 1,5</t>
  </si>
  <si>
    <t>Racor para tubo RAUTHERM S 16 x 2,0</t>
  </si>
  <si>
    <t>Racor para tubo RAUTHERM S 17 x 2,0</t>
  </si>
  <si>
    <t>Racor para tubo RAUTHERM S 20 x 2,0</t>
  </si>
  <si>
    <t>Racor para tubo RAUTHERM ML 16 x 2,0</t>
  </si>
  <si>
    <t>Racor de conexión en Y erocono 3/4"</t>
  </si>
  <si>
    <t>Termómetro REHAU para retornos</t>
  </si>
  <si>
    <t>Casquillo corred. RAUTHERM SPEED 10</t>
  </si>
  <si>
    <t>Casquillo corred. RAUTHERM SPEED 16x1,5</t>
  </si>
  <si>
    <t>Casquillo corredizo REHAU 16 SDR 11</t>
  </si>
  <si>
    <t>Casquillo corredizo REHAU 17 SDR 11</t>
  </si>
  <si>
    <t>Casquillo corred. SDR11 LX cromado 20</t>
  </si>
  <si>
    <t>Casquillo corred. RAUTHER ML 16x2,0</t>
  </si>
  <si>
    <t>Manguito de unión REHAU 10-10 SDR 11 LX</t>
  </si>
  <si>
    <t>Manguito de unión REHAU 16-16 SDR 11 LX</t>
  </si>
  <si>
    <t>Manguito SDR11 17x2,0/16x1,5/ML16 LX</t>
  </si>
  <si>
    <t>Manguito SDR11 20-20  LX cromado</t>
  </si>
  <si>
    <t>Racor fijo rosca R 10-R ½ SDR11</t>
  </si>
  <si>
    <t>Racor fijo rosca R 16-R ½ SDR11 LX</t>
  </si>
  <si>
    <t>Racor fijo ros.R 17/16x1,5/ML16R ½ SDR11</t>
  </si>
  <si>
    <t>Racor fijo rosca R 20-R ½ SDR11 LX</t>
  </si>
  <si>
    <t>Racor fijo rosca R 20-R ¾ SDR11 LX</t>
  </si>
  <si>
    <t>RAUTOOL K16 x 1,5</t>
  </si>
  <si>
    <t>Herramienta REHAU Rautool K10</t>
  </si>
  <si>
    <t>Cabezal abocard. tubos RAUTHERM ML 16x2</t>
  </si>
  <si>
    <t>Panel REHAU RAUTHERM SPEED 30-2</t>
  </si>
  <si>
    <t>Plancha REHAU RAUTHERM SPEED 30-2</t>
  </si>
  <si>
    <t>Panel REHAU RAUTHERM SPEED 50</t>
  </si>
  <si>
    <t>Panel REHAU RAUTHERM SPEED Silver 30-2</t>
  </si>
  <si>
    <t>Panel REHAU RAUTHERM SPEED Silver 40</t>
  </si>
  <si>
    <t>Lámina REHAU RAUTHERM SPEED Plus</t>
  </si>
  <si>
    <t>Rollo REHAU RAUTHERM SPEED Plus</t>
  </si>
  <si>
    <t>Lámina REHAU RAUTHERM SPEED Plus Renova</t>
  </si>
  <si>
    <t>Cinta de autofijación REHAU</t>
  </si>
  <si>
    <t>Soporte REHAU extensor de tubo</t>
  </si>
  <si>
    <t>Panel de nopas REHAU PN 15/45 D35</t>
  </si>
  <si>
    <t>Panel de nopas REHAU PN 15/45 D50</t>
  </si>
  <si>
    <t>Panel de nopas REHAU PN 30/60 D50</t>
  </si>
  <si>
    <t>Panel REHAU Varionova Silver 30-2</t>
  </si>
  <si>
    <t>Panel REHAU Varionova Silver Mini</t>
  </si>
  <si>
    <t>Panel REHAU Varionova Silver 40</t>
  </si>
  <si>
    <t>Panel REHAU Varionova Silver 55</t>
  </si>
  <si>
    <t>Panel REHAU Varionova Silver 70</t>
  </si>
  <si>
    <t>Tira de acoplamiento REHAU Varionova</t>
  </si>
  <si>
    <t>Banda terminal REHAU Varionova</t>
  </si>
  <si>
    <t>Panel REHAU EASY NOP EVO 32</t>
  </si>
  <si>
    <t>Panel REHAU EASY NOP EVO 42</t>
  </si>
  <si>
    <t>Panel REHAU EASY NOP EVO 50</t>
  </si>
  <si>
    <t>Panel REHAU EASY NOP EVO 60</t>
  </si>
  <si>
    <t>Puente REHAU para panel de nopas</t>
  </si>
  <si>
    <t>Panel REHAU para REHABILITACIÓN</t>
  </si>
  <si>
    <t>Panel REHAU RAUTHERM SPEED PUR</t>
  </si>
  <si>
    <t>Panel TACKER Silver 23 Termorreflectante</t>
  </si>
  <si>
    <t>Panel TACKER Silver 40 Termorreflectante</t>
  </si>
  <si>
    <t>Panel REHAU para grapar TACKER 20-2</t>
  </si>
  <si>
    <t>Panel REHAU para grapar TACKER 30-2</t>
  </si>
  <si>
    <t>Panel REHAU para grapar TACKER 50-2</t>
  </si>
  <si>
    <t>Panel REHAU para grapar TACKER 70-2</t>
  </si>
  <si>
    <t>Grapadora REHAU multi</t>
  </si>
  <si>
    <t>Grapa REHAU RAUTAC 16</t>
  </si>
  <si>
    <t>Grapa REHAU RAUTAC 20</t>
  </si>
  <si>
    <t>Cinta adhesiva REHAU</t>
  </si>
  <si>
    <t>Aplicador REHAU para cinta adhesiva</t>
  </si>
  <si>
    <t>Guía de sujeción REHAU RAUFIX 16/17/20</t>
  </si>
  <si>
    <t>Guía sujec. RAUFIX 16/17/20 sin garfios</t>
  </si>
  <si>
    <t>Grapa REHAU RAUFIX</t>
  </si>
  <si>
    <t>Folio de protección REHAU</t>
  </si>
  <si>
    <t>Panel REHAU VA 12,5 "Sistema en SECO"</t>
  </si>
  <si>
    <t>Panel REHAU VA 25 "Sistema en SECO"</t>
  </si>
  <si>
    <t>Panel VA 12,5 curvas "Sistema SECO"</t>
  </si>
  <si>
    <t>Panel VA 25 curvas "Sistema SECO"</t>
  </si>
  <si>
    <t>Lámina cond. panel curvas" Sistema Seco"</t>
  </si>
  <si>
    <t>Lámina cond. panel transi."Sistema Seco"</t>
  </si>
  <si>
    <t>Panel transición "Sistema SECO"</t>
  </si>
  <si>
    <t>Panel relleno "Sistema SECO"</t>
  </si>
  <si>
    <t>Cortador de guías REHAU para tubos</t>
  </si>
  <si>
    <t>Panel solera seca "Sistema Seco"</t>
  </si>
  <si>
    <t>Adhesivo solera seca "Sistema Seco"</t>
  </si>
  <si>
    <t>Estuco solera seca "Sistema Seco"</t>
  </si>
  <si>
    <t>Tornillería solera seca "Sistema seco"</t>
  </si>
  <si>
    <t>Aislamiento perimetral REHAU</t>
  </si>
  <si>
    <t>Aislamiento perimetral REHABILITACIÓN</t>
  </si>
  <si>
    <t>Aislamiento perimetral autoadhesivo</t>
  </si>
  <si>
    <t>Aislante perimet. termoacústico autoad.</t>
  </si>
  <si>
    <t>Perfil REHAU para juntas de dilatación</t>
  </si>
  <si>
    <t>Aditivo REHAU para mortero</t>
  </si>
  <si>
    <t>Aditivo REHAU “Mini” para mortero</t>
  </si>
  <si>
    <t>Fibras de plástico REHAU</t>
  </si>
  <si>
    <t>Curva guía REHAU de 90° 10</t>
  </si>
  <si>
    <t>Curva guía REHAU de 90° 16/17</t>
  </si>
  <si>
    <t>Curva guía REHAU de 90° 20</t>
  </si>
  <si>
    <t>Tubo protector REHAU 10</t>
  </si>
  <si>
    <t>Lámina insonorizante</t>
  </si>
  <si>
    <t>Cinta de unión adhesiva</t>
  </si>
  <si>
    <t>Col.RAUTHERM SPEED HKV-DP2vias pushfit16</t>
  </si>
  <si>
    <t>Col.RAUTHERM SPEED HKV-DP3vias pushfit16</t>
  </si>
  <si>
    <t>Col.RAUTHERM SPEED HKV-DP4vias pushfit16</t>
  </si>
  <si>
    <t>Col.RAUTHERM SPEED HKV-DP5vias pushfit16</t>
  </si>
  <si>
    <t>Col.RAUTHERM SPEED HKV-DP6vias pushfit16</t>
  </si>
  <si>
    <t>Col.RAUTHERM SPEED HKV-DP7vias pushfit16</t>
  </si>
  <si>
    <t>Col.RAUTHERM SPEED HKV-DP8vias pushfit16</t>
  </si>
  <si>
    <t>Col.RAUTHERM SPEED HKV-DP9vias pushfit16</t>
  </si>
  <si>
    <t>Col.RAUTHERM SPEED HKV-DP10via pushfit16</t>
  </si>
  <si>
    <t>Col.RAUTHERM SPEED HKV-DP11via pushfit16</t>
  </si>
  <si>
    <t>Col.RAUTHERM SPEED HKV-DP12via pushfit16</t>
  </si>
  <si>
    <t>Col.RAUTHERM SPEED HKV-DP13via pushfit16</t>
  </si>
  <si>
    <t>Kit exp. RAUTHERM SPEED HKV-DP pushfit16</t>
  </si>
  <si>
    <t>Kit exp. RAUTHERM SPEED HKV-DP eurc.3/4"</t>
  </si>
  <si>
    <t>Col.RAUTHERM SPEED HKV-DP2vias pushfit17</t>
  </si>
  <si>
    <t>Col.RAUTHERM SPEED HKV-DP3vias pushfit17</t>
  </si>
  <si>
    <t>Col.RAUTHERM SPEED HKV-DP4vias pushfit17</t>
  </si>
  <si>
    <t>Col.RAUTHERM SPEED HKV-DP5vias pushfit17</t>
  </si>
  <si>
    <t>Col.RAUTHERM SPEED HKV-DP6vias pushfit17</t>
  </si>
  <si>
    <t>Col.RAUTHERM SPEED HKV-DP7vias pushfit17</t>
  </si>
  <si>
    <t>Col.RAUTHERM SPEED HKV-DP8vias pushfit17</t>
  </si>
  <si>
    <t>Col.RAUTHERM SPEED HKV-DP9vias pushfit17</t>
  </si>
  <si>
    <t>Col.RAUTHERM SPEED HKV-DP10via pushfit17</t>
  </si>
  <si>
    <t>Col.RAUTHERM SPEED HKV-DP11via pushfit17</t>
  </si>
  <si>
    <t>Col.RAUTHERM SPEED HKV-DP12via pushfit17</t>
  </si>
  <si>
    <t>Col.RAUTHERM SPEED HKV-DP13via pushfit17</t>
  </si>
  <si>
    <t>Kit exp. RAUTHERM SPEED HKV-P pushfit17</t>
  </si>
  <si>
    <t>Bloque de conexión Colector Modular</t>
  </si>
  <si>
    <t>Barra de ensamblaje Colector Modular</t>
  </si>
  <si>
    <t>Elemento rojo-impulsión Colector Modular</t>
  </si>
  <si>
    <t>Elemento azul-ret. Col. Modular</t>
  </si>
  <si>
    <t>Placa final Colector Modular REHAU</t>
  </si>
  <si>
    <t>Tuerca Colector Modular REHAU</t>
  </si>
  <si>
    <t>Purgador automático 1/2" M-3/8"</t>
  </si>
  <si>
    <t>Grifo de llenado Colector Modular REHAU</t>
  </si>
  <si>
    <t>Kit de termómetros Colector Modular</t>
  </si>
  <si>
    <t>Tapón 1/2" Colector Modular REHAU</t>
  </si>
  <si>
    <t>Purgador manual Colector Modular REHAU</t>
  </si>
  <si>
    <t>Juego soporte pared 95mm Col. Modular</t>
  </si>
  <si>
    <t>Válvula de corte 3/4" Colector Modular</t>
  </si>
  <si>
    <t>Válvula de esfera 1“ Colector Modular</t>
  </si>
  <si>
    <t>Colector REHAU P HKV D COOL 2 circuitos</t>
  </si>
  <si>
    <t>Colector REHAU P HKV D COOL 3 circuitos</t>
  </si>
  <si>
    <t>Colector REHAU P HKV D COOL 4 circuitos</t>
  </si>
  <si>
    <t>Colector REHAU P HKV D COOL 5 circuitos</t>
  </si>
  <si>
    <t>Colector REHAU P HKV D COOL 6 circuitos</t>
  </si>
  <si>
    <t>Colector REHAU P HKV D COOL 7 circuitos</t>
  </si>
  <si>
    <t>Colector REHAU P HKV D COOL 8 circuitos</t>
  </si>
  <si>
    <t>Colector REHAU P HKV D COOL 9 circuitos</t>
  </si>
  <si>
    <t>Colector REHAU P HKV D COOL 10 circuitos</t>
  </si>
  <si>
    <t>Colector REHAU P HKV D COOL 11 circuitos</t>
  </si>
  <si>
    <t>Colector REHAU P HKV D COOL 12 circuitos</t>
  </si>
  <si>
    <t>Colector REHAU P HKV D COOL 13 circuitos</t>
  </si>
  <si>
    <t>Colector REHAU P HKV D COOL 14 circuitos</t>
  </si>
  <si>
    <t>Colector REHAU P HKV D COOL 15 circuitos</t>
  </si>
  <si>
    <t>Colector REHAU P HKV D COOL 16 circuitos</t>
  </si>
  <si>
    <t>Kit de fijación PHKV-D COOL</t>
  </si>
  <si>
    <t>Colector REHAU P HKV D 2 circuitos</t>
  </si>
  <si>
    <t>Colector REHAU P HKV D 3 circuitos</t>
  </si>
  <si>
    <t>Colector REHAU P HKV D 4 circuitos</t>
  </si>
  <si>
    <t>Colector REHAU P HKV D 5 circuitos</t>
  </si>
  <si>
    <t>Colector REHAU P HKV D 6 circuitos</t>
  </si>
  <si>
    <t>Colector REHAU P HKV D 7 circuitos</t>
  </si>
  <si>
    <t>Colector REHAU P HKV D 8 circuitos</t>
  </si>
  <si>
    <t>Colector REHAU P HKV D 9 circuitos</t>
  </si>
  <si>
    <t>Colector REHAU P HKV D 10 circuitos</t>
  </si>
  <si>
    <t>Colector REHAU P HKV D 11 circuitos</t>
  </si>
  <si>
    <t>Colector REHAU P HKV D 12 circuitos</t>
  </si>
  <si>
    <t>Juego soporte 70mm para col. P HKV-D</t>
  </si>
  <si>
    <t>Kit de fijación PHKV-D</t>
  </si>
  <si>
    <t>Colector REHAU ACERO HKV D 2 circuitos</t>
  </si>
  <si>
    <t>Colector REHAU ACERO HKV D 3 circuitos</t>
  </si>
  <si>
    <t>Colector REHAU ACERO HKV D 4 circuitos</t>
  </si>
  <si>
    <t>Colector REHAU ACERO HKV D 5 circuitos</t>
  </si>
  <si>
    <t>Colector REHAU ACERO HKV D 6 circuitos</t>
  </si>
  <si>
    <t>Colector REHAU ACERO HKV D 7 circuitos</t>
  </si>
  <si>
    <t>Colector REHAU ACERO HKV D 8 circuitos</t>
  </si>
  <si>
    <t>Colector REHAU ACERO HKV D 9 circuitos</t>
  </si>
  <si>
    <t>Colector REHAU ACERO HKV D 10 circuitos</t>
  </si>
  <si>
    <t>Colector REHAU ACERO HKV D 11 circuitos</t>
  </si>
  <si>
    <t>Colector REHAU ACERO HKV D 12 circuitos</t>
  </si>
  <si>
    <t>Colector REHAU ACERO HKV D 13 circuitos</t>
  </si>
  <si>
    <t>Colector REHAU ACERO HKV D 14 circuitos</t>
  </si>
  <si>
    <t>Colector REHAU ACERO HKV D 15 circuitos</t>
  </si>
  <si>
    <t>Juego válv.esfera1"Col.ACERO HKV D im&amp;re</t>
  </si>
  <si>
    <t>Termómetro Colector REHAU ACERO HKV D</t>
  </si>
  <si>
    <t>Armario REHAU UP-I 5</t>
  </si>
  <si>
    <t>Armario REHAU UP-I 7</t>
  </si>
  <si>
    <t>Armario REHAU UP-I 8,5</t>
  </si>
  <si>
    <t>Armario REHAU UP-I 10</t>
  </si>
  <si>
    <t>Armario REHAU UP-I 12</t>
  </si>
  <si>
    <t>Armario REHAU UP-I 14</t>
  </si>
  <si>
    <t>Armario REHAU UP-I 5 de 80 mm</t>
  </si>
  <si>
    <t>Armario REHAU UP-I 6 de 80 mm</t>
  </si>
  <si>
    <t>Armario REHAU UP-I 7 de 80 mm</t>
  </si>
  <si>
    <t>Armario REHAU UP-I 8,5 de 80 mm</t>
  </si>
  <si>
    <t>Estación regulación térm.FLEX punto fijo</t>
  </si>
  <si>
    <t>Estación regulación térmica punto fijo</t>
  </si>
  <si>
    <t>Col.2 vias con conexión temp. directa</t>
  </si>
  <si>
    <t>Kit by-pass REHAU</t>
  </si>
  <si>
    <t>Kit aislam.est. regul.col.P HKV-D y COOL</t>
  </si>
  <si>
    <t>Col. PREENSAMBLADO punto fijo 4circuitos</t>
  </si>
  <si>
    <t>Col. PREENSAMBLADO punto fijo 5circuitos</t>
  </si>
  <si>
    <t>Col. PREENSAMBLADO punto fijo 6circuitos</t>
  </si>
  <si>
    <t>Col. PREENSAMBLADO punto fijo 7circuitos</t>
  </si>
  <si>
    <t>Col. PREENSAMBLADO punto fijo 8circuitos</t>
  </si>
  <si>
    <t>Col. PREENSAMBLADO punto fijo 9circuitos</t>
  </si>
  <si>
    <t>Col. PREENSAMBLADO punto fijo 10circuito</t>
  </si>
  <si>
    <t>Col. PREENSAMBLADO punto fijo 11circuito</t>
  </si>
  <si>
    <t>Col. PREENSAMBLADO punto fijo 12circuito</t>
  </si>
  <si>
    <t>Col. conexión directa - 2 circuitos</t>
  </si>
  <si>
    <t>Col. conexión directa - 3 circuitos</t>
  </si>
  <si>
    <t>Colector PREENSAMBLADO modulante 4 vias</t>
  </si>
  <si>
    <t>Colector PREENSAMBLADO modulante 5 vias</t>
  </si>
  <si>
    <t>Colector PREENSAMBLADO modulante 6 vias</t>
  </si>
  <si>
    <t>Colector PREENSAMBLADO modulante 7 vias</t>
  </si>
  <si>
    <t>Colector PREENSAMBLADO modulante 8 vias</t>
  </si>
  <si>
    <t>Colector PREENSAMBLADO modulante 9 vias</t>
  </si>
  <si>
    <t>Colector PREENSAMBLADO modulante 10 vias</t>
  </si>
  <si>
    <t>Colector PREENSAMBLADO modulante 11 vias</t>
  </si>
  <si>
    <t>Colector PREENSAMBLADO modulante 12 vias</t>
  </si>
  <si>
    <t>Colector PREENSAMBLADO modulante 13 vias</t>
  </si>
  <si>
    <t>Grupo de impulsión REHAU PG02</t>
  </si>
  <si>
    <t>Grupo de impulsión REHAU PG03</t>
  </si>
  <si>
    <t>Grupo de impulsión REHAU PGM01</t>
  </si>
  <si>
    <t>Grupo de impulsión REHAU PGM02</t>
  </si>
  <si>
    <t>Grupo de impulsión REHAU PGM03</t>
  </si>
  <si>
    <t>Grupo de impulsión REHAU PGT</t>
  </si>
  <si>
    <t>Separador hidraulico REHAU 1,5 m3/h</t>
  </si>
  <si>
    <t>Separador hidraulico REHAU 4 m3/h</t>
  </si>
  <si>
    <t>Separador hidraulico REHAU 10 m3/h</t>
  </si>
  <si>
    <t>Colector distribución REHAU - 2 grupos</t>
  </si>
  <si>
    <t>Colector distribución REHAU - 3 grupos</t>
  </si>
  <si>
    <t>Colector distribución REHAU - 4 grupos</t>
  </si>
  <si>
    <t>Soportes de fijación REHAU</t>
  </si>
  <si>
    <t>Tubos conex. separador hidrául. - col.</t>
  </si>
  <si>
    <t>Set racores roscados1" 1/2Hx1"H</t>
  </si>
  <si>
    <t>Panel REHAU techo radiante 2000 x 1200</t>
  </si>
  <si>
    <t>Panel REHAU techo radiante 1500 x 1200</t>
  </si>
  <si>
    <t>Panel REHAU techo radiante 1000 x 1200</t>
  </si>
  <si>
    <t>Panel REHAU techo radiante 500 x 1200</t>
  </si>
  <si>
    <t>Panel techo radiante modular 600x600</t>
  </si>
  <si>
    <t>Panel techo radiante modular 1200x600</t>
  </si>
  <si>
    <t>Panel REHAU techo modular 600x600</t>
  </si>
  <si>
    <t>Panel REHAU techo modular 1200x600</t>
  </si>
  <si>
    <t>Panel REHAU pared radiante 2000 x 600</t>
  </si>
  <si>
    <t>Panel REHAU pared radiante 1000 x 600</t>
  </si>
  <si>
    <t>Guía REHAU Sistema 10 húmedo</t>
  </si>
  <si>
    <t>Soporte doble REHAU Sistema 10 húmedo</t>
  </si>
  <si>
    <t>Tubo RAUTHERM S 20 preaislado 10 mm</t>
  </si>
  <si>
    <t>Coquilla aislante tubo RAUTHERM SPEED 10</t>
  </si>
  <si>
    <t>Manguito de unión REHAU 20-10 SDR 11</t>
  </si>
  <si>
    <t>Manguito unión 17/16x1,5/ML16-10 SDR11</t>
  </si>
  <si>
    <t>Codo de 90° REHAU 20 SDR 11</t>
  </si>
  <si>
    <t>Codo de 90° REHAU 17/16x1,5/ML16 SDR 11</t>
  </si>
  <si>
    <t>Pieza en T de unión 20-10-20 SDR 11</t>
  </si>
  <si>
    <t>T 17/16x1,5/ML16-10-17/16x1,5/ML16 SDR11</t>
  </si>
  <si>
    <t>Pieza en T de unión 20-20-20 SDR 11</t>
  </si>
  <si>
    <t>Pieza en T unión x3 17/16x1,5/ML16 SDR11</t>
  </si>
  <si>
    <t>Actuador REHAU MINI (230 V)</t>
  </si>
  <si>
    <t>Actuador REHAU MINI (24 V)</t>
  </si>
  <si>
    <t>Actuador térmico REHAU (230 V)</t>
  </si>
  <si>
    <t>Actuador térmico REHAU (24 V)</t>
  </si>
  <si>
    <t>Actuador térmico microinterruptor 230 V</t>
  </si>
  <si>
    <t>Actuador térmico microinterruptor 24 V</t>
  </si>
  <si>
    <t>Termostato ambiente REHAU NEA H (230V)</t>
  </si>
  <si>
    <t>Termostato ambiente REHAU NEA H (24V)</t>
  </si>
  <si>
    <t>Termostato ambiente REHAU NEA HT (230V)</t>
  </si>
  <si>
    <t>Termostato ambiente REHAU NEA HT (24V)</t>
  </si>
  <si>
    <t>Termostato ambiente REHAU NEA HCT (230V)</t>
  </si>
  <si>
    <t>Termostato ambiente REHAU NEA HCT (24V)</t>
  </si>
  <si>
    <t>Termostato ambiente REHAU Tipo E</t>
  </si>
  <si>
    <t>Centro cabl. NEA H 230V 6term. y 15act.</t>
  </si>
  <si>
    <t>Centro cabl. NEA H 24V 6term. y 15act.</t>
  </si>
  <si>
    <t>Centro cabl. NEA H 230V 10term. y 18act.</t>
  </si>
  <si>
    <t>Centro cabl. NEA H 24V 10term. y 18act.</t>
  </si>
  <si>
    <t>Centro cabl. NEA HC 230V 6term. y 15act.</t>
  </si>
  <si>
    <t>Centro cabl. NEA HC 24V 6term. y 15act.</t>
  </si>
  <si>
    <t>Centro cabl.NEA HC 230V 10term. y 18act.</t>
  </si>
  <si>
    <t>Centro cabl. NEA HC 24V 10term. y 18act.</t>
  </si>
  <si>
    <t>Transformador de red REHAU (24V)</t>
  </si>
  <si>
    <t>Programador horario REHAU NEA</t>
  </si>
  <si>
    <t>Sensor remoto REHAU NEA (230V)</t>
  </si>
  <si>
    <t>Sensor remoto REHAU NEA (24 V)</t>
  </si>
  <si>
    <t>REHAU Vaina de inmersión IS-HC</t>
  </si>
  <si>
    <t>REHAU Válvula mezcladora DN15</t>
  </si>
  <si>
    <t>REHAU Válvula mezcladora DN 20</t>
  </si>
  <si>
    <t>REHAU Válvula mezcladora DN 25</t>
  </si>
  <si>
    <t>REHAU Conector en T</t>
  </si>
  <si>
    <t>Deshumidificador REHAU LE-W 14 L</t>
  </si>
  <si>
    <t>Deshumidificador REHAU LE-W 24 L</t>
  </si>
  <si>
    <t>Rejilla REHAU para Desh. LE-W 14 L</t>
  </si>
  <si>
    <t>Rejilla Desh. LE-W 24 L y LE-K-W 24 L</t>
  </si>
  <si>
    <t>Marco REHAU para empotrar Desh. LE-W 14L</t>
  </si>
  <si>
    <t>Marco empot. Desh. LE-W 24L y LE-K-W 24L</t>
  </si>
  <si>
    <t>Deshumidificador REHAU LE-KD 24L</t>
  </si>
  <si>
    <t>Deshumidificador REHAU LE-KD 44L</t>
  </si>
  <si>
    <t>Deshumidificador REHAU LE-KD 60L</t>
  </si>
  <si>
    <t>Deshumidificador/Climat. LE-K-W 24L</t>
  </si>
  <si>
    <t>Deshumidificador/Climat. LE-K-KD 24L</t>
  </si>
  <si>
    <t>Deshumidificador/Climat. LE-K-KD 44L</t>
  </si>
  <si>
    <t>Deshumidificador/Climat. LE-K-KD 60L</t>
  </si>
  <si>
    <t>Silenciador Desh. LE 44L y LE 66L</t>
  </si>
  <si>
    <t>Plenum Desh. LE-KD-24L y LE-K-KD-24L</t>
  </si>
  <si>
    <t>Desh. sin compresor L-OV-24L</t>
  </si>
  <si>
    <t>Desh./Climat. sin compresor L-K-OV-24L</t>
  </si>
  <si>
    <t>Silenciador Desh. L-OV-24L y L-K-OV-24L</t>
  </si>
  <si>
    <t>Accesorio conexión a radiadores 17°</t>
  </si>
  <si>
    <t>Accesorio conexión a radiadores 20°</t>
  </si>
  <si>
    <t>Tubo REHAU RAUTHERM S 25 barra</t>
  </si>
  <si>
    <t>Tubo REHAU RAUTHERM S 25 rollo 120m</t>
  </si>
  <si>
    <t>Tubo REHAU RAUTHERM S 25 rollo 300m</t>
  </si>
  <si>
    <t>Tubo RAUTHERM S 32 barra</t>
  </si>
  <si>
    <t>Módulo REHAU BKT DM20/15</t>
  </si>
  <si>
    <t>Módulo REHAU BKT EM20/15</t>
  </si>
  <si>
    <t>Caja encofrado REHAU BKT</t>
  </si>
  <si>
    <t>Manguito unión rápida 17x2,0/16x1,5/ML16</t>
  </si>
  <si>
    <t>Manguito REHAU de unión rápida 20x2,0</t>
  </si>
  <si>
    <t>Tapón ciego REHAU 17/16x1,5/ML16 SDR 11</t>
  </si>
  <si>
    <t>Tapón ciego REHAU 20x2,0 SDR 11</t>
  </si>
  <si>
    <t>Manómetro REHAU</t>
  </si>
  <si>
    <t>Boquilla REHAU de aire comprimido</t>
  </si>
  <si>
    <t>Guía de sujeción REHAU RAILFIX 25</t>
  </si>
  <si>
    <t>Col. industrial IP HKV-D 2 circuito3/4"</t>
  </si>
  <si>
    <t>Col. industrial IP HKV-D 3 circuito3/4"</t>
  </si>
  <si>
    <t>Col. industrial IP HKV-D 4 circuito3/4"</t>
  </si>
  <si>
    <t>Col. industrial IP HKV-D 5 circuito3/4"</t>
  </si>
  <si>
    <t>Col. industrial IP HKV-D 6 circuito3/4"</t>
  </si>
  <si>
    <t>Col. industrial IP HKV-D 7 circuito3/4"</t>
  </si>
  <si>
    <t>Col. industrial IP HKV-D 8 circuito3/4"</t>
  </si>
  <si>
    <t>Col. industrial IP HKV-D 9 circuito3/4"</t>
  </si>
  <si>
    <t>Col. industrial IP HKV-D 10 circuito3/4"</t>
  </si>
  <si>
    <t>Col. industrial IP HKV-D 11 circuito3/4"</t>
  </si>
  <si>
    <t>Col. industrial IP HKV-D 12 circuito3/4"</t>
  </si>
  <si>
    <t>Col. industrial IP HKV-D 13 circuito3/4"</t>
  </si>
  <si>
    <t>Col. industrial IP HKV-D 14 circuito3/4"</t>
  </si>
  <si>
    <t>Col. industrial IP HKV-D 15 circuito3/4"</t>
  </si>
  <si>
    <t>Col. industrial IP HKV-D 16 circuito3/4"</t>
  </si>
  <si>
    <t>Reducción REHAU 3/4" H - 1" M</t>
  </si>
  <si>
    <t>Col. industrial IP HKV-D 2 circuitos1"</t>
  </si>
  <si>
    <t>Col. industrial IP HKV-D 3 circuitos1"</t>
  </si>
  <si>
    <t>Col. industrial IP HKV-D 4 circuitos1"</t>
  </si>
  <si>
    <t>Col. industrial IP HKV-D 5 circuitos1"</t>
  </si>
  <si>
    <t>Col. industrial IP HKV-D 6 circuitos1"</t>
  </si>
  <si>
    <t>Col. industrial IP HKV-D 7 circuitos1"</t>
  </si>
  <si>
    <t>Col. industrial IP HKV-D 8 circuitos1"</t>
  </si>
  <si>
    <t>Col. industrial IP HKV-D 9 circuitos1"</t>
  </si>
  <si>
    <t>Col. industrial IP HKV-D 10 circuitos1"</t>
  </si>
  <si>
    <t>Col. industrial IP HKV-D 11 circuitos1"</t>
  </si>
  <si>
    <t>Col. industrial IP HKV-D 12 circuitos1"</t>
  </si>
  <si>
    <t>Col. industrial IP HKV-D 13 circuitos1"</t>
  </si>
  <si>
    <t>Col. industrial IP HKV-D 14 circuitos1"</t>
  </si>
  <si>
    <t>Col. industrial IP HKV-D 15 circuitos1"</t>
  </si>
  <si>
    <t>Col. industrial IP HKV-D 16 circuitos1"</t>
  </si>
  <si>
    <t>Rácores de conexión 25x2,3</t>
  </si>
  <si>
    <t>Juego de válvulas de esfera REHAU 1"1/2</t>
  </si>
  <si>
    <t>Col. industrial ACERO IM S32 2circuitos</t>
  </si>
  <si>
    <t>Col. industrial ACERO IM S32 3circuitos</t>
  </si>
  <si>
    <t>Col. industrial ACERO IM S32 4circuitos</t>
  </si>
  <si>
    <t>Col. industrial ACERO IM S32 5circuitos</t>
  </si>
  <si>
    <t>Col. industrial ACERO IM S32 6circuitos</t>
  </si>
  <si>
    <t>Col. industrial ACERO IM S32 7circuitos</t>
  </si>
  <si>
    <t>Col. industrial ACERO IM S32 8circuitos</t>
  </si>
  <si>
    <t>Col. industrial ACERO IM S32 9circuitos</t>
  </si>
  <si>
    <t>Col. industrial ACERO IM S32 10circuitos</t>
  </si>
  <si>
    <t>Col. industrial ACERO IM S32 11circuitos</t>
  </si>
  <si>
    <t>Col. industrial ACERO IM S32 12circuitos</t>
  </si>
  <si>
    <t>Juego de válvulas de esfera REHAU 1"1/4</t>
  </si>
  <si>
    <t>Colector industrial IVKK 2 circuitos</t>
  </si>
  <si>
    <t>Colector industrial IVKK 3 circuitos</t>
  </si>
  <si>
    <t>Colector industrial IVKK 4 circuitos</t>
  </si>
  <si>
    <t>Colector industrial IVKK 5 circuitos</t>
  </si>
  <si>
    <t>Colector industrial IVKK 6 circuitos</t>
  </si>
  <si>
    <t>Colector industrial IVKK 7 circuitos</t>
  </si>
  <si>
    <t>Colector industrial IVKK 8 circuitos</t>
  </si>
  <si>
    <t>Colector industrial IVKK 9 circuitos</t>
  </si>
  <si>
    <t>Colector industrial IVKK 10 circuitos</t>
  </si>
  <si>
    <t>Colector industrial IVKK 11 circuitos</t>
  </si>
  <si>
    <t>Colector industrial IVKK 12 circuitos</t>
  </si>
  <si>
    <t>Kit llaves corte Col. Industrial latón</t>
  </si>
  <si>
    <t>Termostato NEA SMART 2.0 TBW</t>
  </si>
  <si>
    <t>Termostato NEA SMART 2.0 HBW</t>
  </si>
  <si>
    <t>Termostato NEA SMART 2.0 HBB</t>
  </si>
  <si>
    <t>Sonda ambiente NEA SMART 2.0 TBW</t>
  </si>
  <si>
    <t>Sonda ambiente NEA SMART 2.0 HBW</t>
  </si>
  <si>
    <t>Termostato NEA SMART 2.0 TRW</t>
  </si>
  <si>
    <t>Termostato NEA SMART 2.0 HRW</t>
  </si>
  <si>
    <t>Termostato NEA SMART 2.0 HRB</t>
  </si>
  <si>
    <t>Sonda ambiente NEA SMART 2.0 TRW</t>
  </si>
  <si>
    <t>Sonda ambiente NEA SMART 2.0 HRW</t>
  </si>
  <si>
    <t>Base REHAU NEA SMART 2.0 BUS/radio, 24 V</t>
  </si>
  <si>
    <t>Base NEA SMART 2.0 BUS/radio, 230 V</t>
  </si>
  <si>
    <t>Transformador REHAU NEA SMART 2.0</t>
  </si>
  <si>
    <t>Módulo R REHAU NEA SMART 2.0, 24 V</t>
  </si>
  <si>
    <t>Módulo R REHAU NEA SMART 2.0, 230 V</t>
  </si>
  <si>
    <t>Módulo U REHAU NEA SMART 2.0, 24 V</t>
  </si>
  <si>
    <t>Sensor remoto REHAU NEA SMART 2.0</t>
  </si>
  <si>
    <t>Sonda impulsión/retorno NEA SMART 2.0</t>
  </si>
  <si>
    <t>Sonda temp. exterior NEA SMART 2.0 radio</t>
  </si>
  <si>
    <t>Antena REHAU NEA SMART 2.0</t>
  </si>
  <si>
    <t>RAUTITAN</t>
  </si>
  <si>
    <t>tubo universal RAUTITAN stabil 16,2</t>
  </si>
  <si>
    <t>tubo universal RAUTITAN stabil 20</t>
  </si>
  <si>
    <t>tubo universal RAUTITAN stabil 25</t>
  </si>
  <si>
    <t>tubo universal RAUTITAN stabil 32</t>
  </si>
  <si>
    <t>Tubo RAUTITAN stabil 16,2 x 2,6 b 5m</t>
  </si>
  <si>
    <t>Tubo RAUTITAN stabil 20 x 2,9 b 5m</t>
  </si>
  <si>
    <t>Tubo RAUTITAN stabil 25 x 3,7 b 5 m</t>
  </si>
  <si>
    <t>Tubo RAUTITAN stabil 32 x 4,7 b 5 m</t>
  </si>
  <si>
    <t>Tubo RAUTITAN stabil 40 x 6,0 b 5 m</t>
  </si>
  <si>
    <t>RAUTITAN stabil 16,2 con aisl. de e= 6mm</t>
  </si>
  <si>
    <t>RAUTITAN stabil 20 con aisl. de e= 6mm</t>
  </si>
  <si>
    <t>RAUTITAN stabil 25 con aisl. de e= 10mm</t>
  </si>
  <si>
    <t>RAUTITAN stabil 32 con aisl. de e= 10mm</t>
  </si>
  <si>
    <t>RAUTITAN stabil 16 con aisl. de e=10mm</t>
  </si>
  <si>
    <t>RAUTITAN stabil 20 con aisl. de e=10mm</t>
  </si>
  <si>
    <t>RAUTITAN stabil 25 con aisl. de e=13mm</t>
  </si>
  <si>
    <t>RAUTITAN stabil 32 con aisl. de e= 13mm</t>
  </si>
  <si>
    <t>RAUTITAN flex 16x2,2</t>
  </si>
  <si>
    <t>RAUTITAN flex 20X2,8</t>
  </si>
  <si>
    <t>RAUTITAN flex 25x3,5</t>
  </si>
  <si>
    <t>RAUTITAN flex 32x4,4</t>
  </si>
  <si>
    <t>RAUTITAN flex 40x5,5</t>
  </si>
  <si>
    <t xml:space="preserve">RAUTITAN flex 50x6,9 </t>
  </si>
  <si>
    <t>RAUTITAN flex 63x8,6</t>
  </si>
  <si>
    <t>RAUTITAN flex 16 con aisl. de e= 9mm</t>
  </si>
  <si>
    <t>RAUTITAN flex 20 con aisl. de e= 9mm</t>
  </si>
  <si>
    <t>RAUTITAN flex 25 con aisl. de e= 9mm</t>
  </si>
  <si>
    <t>RAUTITAN flex 16 con aisl. de e=13mm</t>
  </si>
  <si>
    <t>RAUTITAN flex 20 con aisl. de e=13mm</t>
  </si>
  <si>
    <t>RAUTITAN flex 25 con aisl. de e=13mm</t>
  </si>
  <si>
    <t>Tubo RAUTITAN flex 16 x 2,2 prot. 50m.</t>
  </si>
  <si>
    <t>Tubo RAUTITAN flex 20 x 2,8 prot. 50m.</t>
  </si>
  <si>
    <t>RAUTITAN flex con prot.coarr roja 16x2,2</t>
  </si>
  <si>
    <t>RAUTITAN flex con prot.coarr roja 20x2,8</t>
  </si>
  <si>
    <t>tubo protector REHAU 16/17</t>
  </si>
  <si>
    <t>tubo protector REHAU 20</t>
  </si>
  <si>
    <t>tubo protector REHAU 25</t>
  </si>
  <si>
    <t>tubo protector REHAU 32</t>
  </si>
  <si>
    <t>Soporte de media caña 16</t>
  </si>
  <si>
    <t>Soporte de media caña 20</t>
  </si>
  <si>
    <t>Soporte de media caña 25</t>
  </si>
  <si>
    <t>Soporte de media caña 32</t>
  </si>
  <si>
    <t>Soporte de media caña 40</t>
  </si>
  <si>
    <t>Soporte de media caña 50</t>
  </si>
  <si>
    <t>Soporte de media caña 63</t>
  </si>
  <si>
    <t>Muelle interior de flexión 16 stabil</t>
  </si>
  <si>
    <t>Muelle interior de flexión 20 stabil</t>
  </si>
  <si>
    <t>Sist.Man.cortafuego RAU-VPE PE-Xa 20</t>
  </si>
  <si>
    <t>Sist.Man.cortafuego RAU-VPE PE-Xa 25</t>
  </si>
  <si>
    <t>REHAU Casquillo corredizo RAUTITAN PX 16</t>
  </si>
  <si>
    <t>REHAU Casquillo corredizo RAUTITAN PX 20</t>
  </si>
  <si>
    <t>REHAU Casquillo corredizo RAUTITAN PX 25</t>
  </si>
  <si>
    <t>REHAU Casquillo corredizo RAUTITAN PX 32</t>
  </si>
  <si>
    <t>REHAU Casquillo corredizo RAUTITAN PX 40</t>
  </si>
  <si>
    <t>Cinta prot. RAUTITAN negro, a=50mm l=33m</t>
  </si>
  <si>
    <t>REHAU manguito RAUTITAN PX 16 - 16</t>
  </si>
  <si>
    <t>REHAU manguito RAUTITAN PX 20 - 20</t>
  </si>
  <si>
    <t>REHAU manguito RAUTITAN PX 25 - 25</t>
  </si>
  <si>
    <t>REHAU manguito RAUTITAN PX 32 - 32</t>
  </si>
  <si>
    <t>REHAU manguito RAUTITAN PX 40 - 40</t>
  </si>
  <si>
    <t>Reducción RAUTITAN PX 20-16</t>
  </si>
  <si>
    <t>Reducción RAUTITAN PX 25-16</t>
  </si>
  <si>
    <t>Reducción RAUTITAN PX 25-20</t>
  </si>
  <si>
    <t>Reducción RAUTITAN PX 32-25</t>
  </si>
  <si>
    <t>Reducción RAUTITAN PX 40-32</t>
  </si>
  <si>
    <t>Man. union soldado RAUTITAN RX+ 16 -L 15</t>
  </si>
  <si>
    <t>Man. union soldado RAUTITAN RX+ 20 -L 15</t>
  </si>
  <si>
    <t>Man. union soldado RAUTITAN RX+ 20 -L18</t>
  </si>
  <si>
    <t>Man. union soldado RAUTITAN RX+ 20 -L 22</t>
  </si>
  <si>
    <t>Man. union soldado RAUTITAN RX+ 25 -L 22</t>
  </si>
  <si>
    <t>Man. union soldado RAUTITAN RX+ 25 -L 28</t>
  </si>
  <si>
    <t>Man. union soldado RAUTITAN RX+ 32 -L 28</t>
  </si>
  <si>
    <t>Man. union comp. RAUTITAN RX+ 16-P15</t>
  </si>
  <si>
    <t>Man. union comp. RAUTITAN RX+ 20-P18</t>
  </si>
  <si>
    <t>Man. union comp. RAUTITAN RX+ 20-P22</t>
  </si>
  <si>
    <t>Man. union comp. RAUTITAN RX+ 25-P22</t>
  </si>
  <si>
    <t>Man. union comp. RAUTITAN RX+ 32-P28</t>
  </si>
  <si>
    <t>Man.union comp. RAUTITAN SX 40-P35</t>
  </si>
  <si>
    <t>Man. rosca macho 16-R1/2 RAUTITAN LX+G</t>
  </si>
  <si>
    <t>Man. rosca macho 16-R3/4 RAUTITAN LX+G</t>
  </si>
  <si>
    <t>Man. rosca macho 20-R1/2 RAUTITAN LX+G</t>
  </si>
  <si>
    <t>Man. rosca macho 20-R3/4 RAUTITAN LX+G</t>
  </si>
  <si>
    <t>Man. rosca macho 25-R1/2 RAUTITAN LX+G</t>
  </si>
  <si>
    <t>Man. rosca macho 25-R3/4 RAUTITAN LX+G</t>
  </si>
  <si>
    <t>Man. rosca macho 25-R1 RAUTITAN LX +G</t>
  </si>
  <si>
    <t>Man. rosca macho 32-R3/4 RAUTITAN LX +G</t>
  </si>
  <si>
    <t>Man. rosca macho 32-R1 RAUTITAN LX +G</t>
  </si>
  <si>
    <t>Man.rosca macho 40-R1 1/4 RAUTITAN LX +G</t>
  </si>
  <si>
    <t>Man.rosca macho 50-R1 1/2 RAUTITAN LX +G</t>
  </si>
  <si>
    <t>Man. rosca macho 63-R 2 RAUTITAN LX +G</t>
  </si>
  <si>
    <t>Racor fijo r.macho RAUTITAN SX 16-R 1/2"</t>
  </si>
  <si>
    <t>Racor fijo r.macho RAUTITAN SX 20-R 1/2"</t>
  </si>
  <si>
    <t>Racor fijo r.macho RAUTITAN SX 20-R 3/4"</t>
  </si>
  <si>
    <t>Racor fijo r.macho RAUTITAN SX 25-R 3/4"</t>
  </si>
  <si>
    <t>Racor fijo r.macho RAUTITAN SX 32-R1"</t>
  </si>
  <si>
    <t>Racor fijo r.machoRAUTITAN SX 40-R1 1/4"</t>
  </si>
  <si>
    <t>Manguito unión RAUTITAN RX+16 - G 1/2</t>
  </si>
  <si>
    <t>Manguito unión RAUTITAN RX+16 - G 3/4</t>
  </si>
  <si>
    <t>Manguito unión RAUTITAN RX+20 - G 1/2</t>
  </si>
  <si>
    <t>Manguito unión RAUTITAN RX+20 - G 3/4</t>
  </si>
  <si>
    <t>Manguito unión RAUTITAN RX+25 - G 3/4</t>
  </si>
  <si>
    <t>Manguito unión RAUTITAN RX+25 - G 1</t>
  </si>
  <si>
    <t>Manguito unión RAUTITAN RX+32 - G 1</t>
  </si>
  <si>
    <t>Manguito unión RAUTITAN RX+32 - G 1 1/4"</t>
  </si>
  <si>
    <t>Manguito unión RAUTITAN RX+32 - G 1 1/2</t>
  </si>
  <si>
    <t>Manguito unión RAUTITAN RX+40 - G 1 1/2</t>
  </si>
  <si>
    <t>Manguito unión RAUTITAN RX+50 - G 1 3/4</t>
  </si>
  <si>
    <t>Manguito unión RAUTITAN RX+63 - G 2 3/8</t>
  </si>
  <si>
    <t>REHAU Codo RAUTITAN PX 16 - 16, 90°</t>
  </si>
  <si>
    <t>REHAU Codo RAUTITAN PX 20 - 20, 90°</t>
  </si>
  <si>
    <t>REHAU Codo RAUTITAN PX 25 - 25, 90°</t>
  </si>
  <si>
    <t>REHAU Codo RAUTITAN PX 32 - 32, 90°</t>
  </si>
  <si>
    <t>REHAU Codo RAUTITAN PX 40 - 40, 90°</t>
  </si>
  <si>
    <t>Codo 90° RAUTITAN RX 50 *(solo para Rautitan FLEX)</t>
  </si>
  <si>
    <t>Codo 90° RAUTITAN RX 63 *(solo para Rautitan FLEX)</t>
  </si>
  <si>
    <t>REHAU Codo RAUTITAN PX 20 - 20, 45°</t>
  </si>
  <si>
    <t>REHAU Codo RAUTITAN PX 25 - 25, 45°</t>
  </si>
  <si>
    <t>REHAU Codo RAUTITAN PX 32 - 32, 45°</t>
  </si>
  <si>
    <t>REHAU Codo RAUTITAN PX 40 - 40, 45°</t>
  </si>
  <si>
    <t>Codo RAUTITAN RX+ 16 - Rp 1/2"</t>
  </si>
  <si>
    <t>Codo RAUTITAN RX+ 16 - Rp 3/4"</t>
  </si>
  <si>
    <t>Codo RAUTITAN RX+ 20 - Rp 1/2"</t>
  </si>
  <si>
    <t>Codo RAUTITAN RX+ 20 - Rp 3/4"</t>
  </si>
  <si>
    <t>Codo RAUTITAN RX+ 25 - Rp 1"</t>
  </si>
  <si>
    <t>Codo pared c. r/h RAUTITAN LX+G16 - 1/2"</t>
  </si>
  <si>
    <t>Codo pared c. r/h RAUTITAN LX+G20 - 1/2"</t>
  </si>
  <si>
    <t>Codo pared c. r/h RAUTITAN LX+G20 - 3/4"</t>
  </si>
  <si>
    <t>Codo pared c. r/h RAUTITAN LX+G25 - 3/4"</t>
  </si>
  <si>
    <t>Codo pared l. r/h RAUTITAN LX+G16 1/2"</t>
  </si>
  <si>
    <t>Codo pared l. r/h RAUTITAN LX+G20 1/2"</t>
  </si>
  <si>
    <t>Codo pared corto RAUTITAN RX+ 16 -1/2"</t>
  </si>
  <si>
    <t>Codo pared corto RAUTITAN RX+ 20 - 1/2"</t>
  </si>
  <si>
    <t>Codo pared corto RAUTITAN RX+ 20 - 3/4"</t>
  </si>
  <si>
    <t>Codo pared corto RAUTITAN RX+ 25 -3/4"</t>
  </si>
  <si>
    <t>Codo pared largo RAUTITAN RX+ 16 -1/2"</t>
  </si>
  <si>
    <t>Codo pared largo RAUTITAN RX+ 20 - 1/2"</t>
  </si>
  <si>
    <t>Codo pared RAUTITANLX con roseta 16-1/2"</t>
  </si>
  <si>
    <t>Codo pared RAUTITANRX+ 16-1/2"con roseta</t>
  </si>
  <si>
    <t>Codo pared RAUTITANRX+ 20-1/2"con roseta</t>
  </si>
  <si>
    <t>Codo pared RAUTITANRX+ 16-1/2"inst.vista</t>
  </si>
  <si>
    <t>Codo pared RAUTITAN RX+ 16 -1/2"</t>
  </si>
  <si>
    <t>Codo pared RAUTITANRX+ 20-1/2"inst.vista</t>
  </si>
  <si>
    <t>Codo pared RAUTITAN RX+ 20 -1/2"</t>
  </si>
  <si>
    <t>Codo pared RAUTITAN RX+ 16 -1/2" largo</t>
  </si>
  <si>
    <t>Codo pared RAUTITAN RX+ 20 -1/2" largo</t>
  </si>
  <si>
    <t>Codo pared RAUTITAN RX+ 16 -1/2" corto</t>
  </si>
  <si>
    <t>Codo pared RAUTITAN RX+ 20 -1/2" corto</t>
  </si>
  <si>
    <t>Codo pared RAUTITANLX cartonyeso 16-1/2"</t>
  </si>
  <si>
    <t>Codo pared RAUTITAN RX+ 16 -1/2" pladur</t>
  </si>
  <si>
    <t>Codo pared RAUTITAN RX+ 20 -1/2" pladur</t>
  </si>
  <si>
    <t>Codo pared RAUTITAN RX+16-1/2" empotrada</t>
  </si>
  <si>
    <t>Codo pared RAUTITAN RX+16-1/2" aglomerad</t>
  </si>
  <si>
    <t>Codo pared RAUTITAN RX+ 20-1/2"tab.Aglo.</t>
  </si>
  <si>
    <t>Codo pared RAUTITAN RX+ 16 -1/2" aglo.</t>
  </si>
  <si>
    <t>Caja ins./aislante RAUTITAN F 1/2"</t>
  </si>
  <si>
    <t>Caja ins./aislante Rp 1/2" corto/largo</t>
  </si>
  <si>
    <t>Placa de insonorización LX +G</t>
  </si>
  <si>
    <t>Soporte 0 75/150 corto</t>
  </si>
  <si>
    <t>Soporte 0 75 / 150 Largo</t>
  </si>
  <si>
    <t>Soporte 0 100 largo</t>
  </si>
  <si>
    <t>Soporte D</t>
  </si>
  <si>
    <t>Codo Sifon/ HT</t>
  </si>
  <si>
    <t>Soporte de montaje Z 30</t>
  </si>
  <si>
    <t>Soporte de montaje Z 42</t>
  </si>
  <si>
    <t>Soporte de montaje E</t>
  </si>
  <si>
    <t>Soporte de montaje 75 / 150</t>
  </si>
  <si>
    <t>Soporte UA para montaje empotrado</t>
  </si>
  <si>
    <t>Soporte de montaje 2 m</t>
  </si>
  <si>
    <t>Herramienta para soportes</t>
  </si>
  <si>
    <t>Unid. montaje UP RAUTITAN LX</t>
  </si>
  <si>
    <t>Soporte RAUTITAN RX+ inst. empotrada</t>
  </si>
  <si>
    <t>Soporte RAUTITAN RX+ para inst.n vista.</t>
  </si>
  <si>
    <t>Caja de conexión a pared, 2 piezas</t>
  </si>
  <si>
    <t>T RAUTITAN PX 16 - 16 - 16</t>
  </si>
  <si>
    <t>T RAUTITAN PX 20 - 20 - 20</t>
  </si>
  <si>
    <t>T RAUTITAN PX 25 - 25 - 25</t>
  </si>
  <si>
    <t>T RAUTITAN PX 32 - 32 - 32</t>
  </si>
  <si>
    <t>T RAUTITAN PX 40 - 40 - 40</t>
  </si>
  <si>
    <t>T RAUTITAN PX 20 - 16 - 20</t>
  </si>
  <si>
    <t>T RAUTITAN PX 25 - 16 - 25</t>
  </si>
  <si>
    <t>T RAUTITAN PX 25 - 20 - 25</t>
  </si>
  <si>
    <t>T RAUTITAN PX 32 - 16 - 32</t>
  </si>
  <si>
    <t>T RAUTITAN PX 32 - 20 - 32</t>
  </si>
  <si>
    <t>T RAUTITAN PX 32 - 25 - 32</t>
  </si>
  <si>
    <t>T RAUTITAN PX 40 - 20 - 40</t>
  </si>
  <si>
    <t>T RAUTITAN PX 40 - 25 - 40</t>
  </si>
  <si>
    <t>T RAUTITAN PX 40 - 32 - 40</t>
  </si>
  <si>
    <t>T RAUTITAN PX, paso prin. red. 20-20-16</t>
  </si>
  <si>
    <t>T RAUTITAN PX, paso prin. red. 25-25-16</t>
  </si>
  <si>
    <t>T RAUTITAN PX, paso prin. red. 25-25-20</t>
  </si>
  <si>
    <t>T RAUTITAN PX, paso prin. red. 32-32-20</t>
  </si>
  <si>
    <t>T RAUTITAN PX, paso prin. red. 32-32-25</t>
  </si>
  <si>
    <t>T reducida RAUTITAN PX 20-16-16</t>
  </si>
  <si>
    <t>T reducida RAUTITAN PX25-16-16</t>
  </si>
  <si>
    <t>T reducida RAUTITAN PX25-16-20</t>
  </si>
  <si>
    <t>T reducida RAUTITAN PX25-20-16</t>
  </si>
  <si>
    <t>T reducida RAUTITAN PX25-20-20</t>
  </si>
  <si>
    <t>T reducida RAUTITAN PX32-20-20</t>
  </si>
  <si>
    <t>T reducida RAUTITAN PX32-20-25</t>
  </si>
  <si>
    <t>T reducida RAUTITAN PX32-25-20</t>
  </si>
  <si>
    <t>T reducida RAUTITAN PX32-25-25</t>
  </si>
  <si>
    <t>T reducida RAUTITAN PX40-32-32</t>
  </si>
  <si>
    <t>T reducida RAUTITAN PX 16-20-16</t>
  </si>
  <si>
    <t>T reducida RAUTITAN PX 16-25-16</t>
  </si>
  <si>
    <t>T reducida RAUTITAN PX 20-25-16</t>
  </si>
  <si>
    <t>T reducida RAUTITAN PX 20-25-20</t>
  </si>
  <si>
    <t>T reducida RAUTITAN PX 25-32-25</t>
  </si>
  <si>
    <t>T RAUTITAN RX+16 - 16 - R 1/2"</t>
  </si>
  <si>
    <t>T RAUTITAN RX+20 - 20 - R 1/2"</t>
  </si>
  <si>
    <t>T RAUTITAN RX+20 - 20 - R 3/4"</t>
  </si>
  <si>
    <t>T RAUTITAN RX+32 - 16 - 25</t>
  </si>
  <si>
    <t>T RAUTITAN RX+40 - 16 - 32</t>
  </si>
  <si>
    <t>T RAUTITAN RX+40 - 20 - 32</t>
  </si>
  <si>
    <t>T RAUTITAN LX r. hembra 16-1/2"-16</t>
  </si>
  <si>
    <t>T RAUTITAN LX r. hembra 20-1/2"-20</t>
  </si>
  <si>
    <t>T RAUTITAN r. hembra LX 16-1/2"-16</t>
  </si>
  <si>
    <t>T RAUTITAN r. hembra LX 20-1/2"-20</t>
  </si>
  <si>
    <t>T RAUTITAN RX+16 - 1/2"- 16</t>
  </si>
  <si>
    <t>T RAUTITAN RX+20 - 1/2" - 16</t>
  </si>
  <si>
    <t>T RAUTITAN RX+20 - 1/2" - 20</t>
  </si>
  <si>
    <t>Manguito unión RAUTITAN RX+ 16 -MeplaFix</t>
  </si>
  <si>
    <t>Manguito unión RAUTITAN RX+ 20 -MeplaFix</t>
  </si>
  <si>
    <t>Codo RAUTITAN RX+ con adap. MeplaFix-16</t>
  </si>
  <si>
    <t>Codo RAUTITAN RX+ con adap. MeplaFix-20</t>
  </si>
  <si>
    <t>T RAUTITAN RX+ MeplaFix - 16</t>
  </si>
  <si>
    <t>T RAUTITAN RX+ MeplaFix - 20</t>
  </si>
  <si>
    <t>Llave corte empotrar LX DN16</t>
  </si>
  <si>
    <t>Llave corte empotrar LX DN20</t>
  </si>
  <si>
    <t>Llave corte empotrar LX DN25</t>
  </si>
  <si>
    <t>Kit comp. manija llave corte empotrar</t>
  </si>
  <si>
    <t>Kit comp. pomo llave corte empotrar</t>
  </si>
  <si>
    <t>Prolongador</t>
  </si>
  <si>
    <t>RAUTITAN stabil pressure plug 16,2 x 2,6</t>
  </si>
  <si>
    <t>RAUTITAN stabil pressure plug 20 x 2,9</t>
  </si>
  <si>
    <t>RAUTITAN stabil pressure plug 25 x 3,7</t>
  </si>
  <si>
    <t>RAUTITAN flex pressure plug 16 x 2,2</t>
  </si>
  <si>
    <t>RAUTITAN flex pressure plug 20 x 2,8</t>
  </si>
  <si>
    <t>RAUTITAN flex pressure plug 25 x 3,5</t>
  </si>
  <si>
    <t>REHAU PPR-PEX adaptador 20-16</t>
  </si>
  <si>
    <t>REHAU PPR-PEX adaptador 20-20</t>
  </si>
  <si>
    <t>REHAU PPR-PEX adaptador 25-25</t>
  </si>
  <si>
    <t>REHAU PPR-PEX adaptador 32-32</t>
  </si>
  <si>
    <t>REHAU PPR-PEX adaptador 42-42</t>
  </si>
  <si>
    <t>Colector SMART RAUTITAN LX</t>
  </si>
  <si>
    <t>Kit acabado tapa blanca SMARTRAUTITAN LX</t>
  </si>
  <si>
    <t>Kit acabado tapa gris SMARTRAUTITAN LX</t>
  </si>
  <si>
    <t>Llave de corte TWIN RAUTITAN LX</t>
  </si>
  <si>
    <t>Kit tapa blanca MONO/TWIN RAUTITAN LX</t>
  </si>
  <si>
    <t>Kit tapa gris MONO/TWIN RAUTITAN LX</t>
  </si>
  <si>
    <t>Colector compacto RAUTITAN LX, kit</t>
  </si>
  <si>
    <t>Terminal llave corte 16 TWIN RAUTITAN LX</t>
  </si>
  <si>
    <t>Terminal llave corte 20 TWIN RAUTITAN LX</t>
  </si>
  <si>
    <t>Terminal llave corte 25 TWIN RAUTITAN LX</t>
  </si>
  <si>
    <t>Bifurcador smart/mono/twin rautitan LX</t>
  </si>
  <si>
    <t>Tapón SMART/MONO/TWIN RAUTITAN LX</t>
  </si>
  <si>
    <t>Kit maneta MONO/TWIN RAUTITAN LX</t>
  </si>
  <si>
    <t>Kit maneta SMART RAUTITAN LX</t>
  </si>
  <si>
    <t>Dist.casq.cor.RAUTITAN LX,1/2-16/20-3/4"</t>
  </si>
  <si>
    <t>Col.casq.corredizo RAUTITAN RX 2sal 16</t>
  </si>
  <si>
    <t>Col.casq.corredizo RAUTITAN RX 2sal 20</t>
  </si>
  <si>
    <t>Dist.casq.cor.RAUTITAN LX,3 salida M/F16</t>
  </si>
  <si>
    <t>Dist.casq.cor.RAUTITAN LX, 3salida M/F20</t>
  </si>
  <si>
    <t>Col.casq.corredizo RAUTITAN RX 3sal 16</t>
  </si>
  <si>
    <t>Col.casq.corredizo RAUTITAN RX 3sal 20</t>
  </si>
  <si>
    <t>Armario de distribución UP 320</t>
  </si>
  <si>
    <t>Armario de distribución UP 400</t>
  </si>
  <si>
    <t>Armario de distribución UP 500</t>
  </si>
  <si>
    <t>Armario de distribución UP 600</t>
  </si>
  <si>
    <t>Sop. dist. y tomas lat. casq corredizos</t>
  </si>
  <si>
    <t>Tapón RAUTITAN LX 16</t>
  </si>
  <si>
    <t>Tapón RAUTITAN LX 20</t>
  </si>
  <si>
    <t>Tapon ciego RAUTITAN RX+ 16</t>
  </si>
  <si>
    <t>Tapon ciego RAUTITAN RX+ 20</t>
  </si>
  <si>
    <t>Tapon RAUTITAN RX+ 1/2"</t>
  </si>
  <si>
    <t>Tapon RAUTITAN RX+ 3/4"</t>
  </si>
  <si>
    <t>Arm. 400 empotrable col. hasta 5+5sal.</t>
  </si>
  <si>
    <t>Arm. 500 empotrable col. hasta 7+7 sal.</t>
  </si>
  <si>
    <t>Arm. 600 empotrable col. hasta 9+9 sal.</t>
  </si>
  <si>
    <t>Set montaje arm. empotrable RAUTITAN LX</t>
  </si>
  <si>
    <t>Colector de 2 vías</t>
  </si>
  <si>
    <t>Colector de 3 vías</t>
  </si>
  <si>
    <t>Reducción de G1"-G1/2"</t>
  </si>
  <si>
    <t>Tapa final con junta</t>
  </si>
  <si>
    <t>Acc.ang.con. rad 16 / 250 RAUTITAN</t>
  </si>
  <si>
    <t>Acc.ang.con. rad 16 / 500 RAUTITAN</t>
  </si>
  <si>
    <t>Acc.ang.con. rad 16 / 1000 RAUTITAN</t>
  </si>
  <si>
    <t>Acc.ang.con. rad 20 / 250 RAUTITAN</t>
  </si>
  <si>
    <t>Acc.ang.con. rad 20 / 500 RAUTITAN</t>
  </si>
  <si>
    <t>Acc.ang.con. rad 20 / 1000 RAUTITAN</t>
  </si>
  <si>
    <t>Acc.ang.con. rad 16x2,2/250 RAUTITAN</t>
  </si>
  <si>
    <t>Acc.ang.con. rad 20x2,8 / 250 RAUTITAN</t>
  </si>
  <si>
    <t>REHAU Bloque conexión RAUTITAN</t>
  </si>
  <si>
    <t>Acc.ang.con. Rad 20 / 250 RAUTITAN</t>
  </si>
  <si>
    <t>Acc.ang.con. rad en cobre fijacion 16</t>
  </si>
  <si>
    <t>REHAU Unidad de fijación</t>
  </si>
  <si>
    <t>Conector radiador en T RAUTITAN16/250mm</t>
  </si>
  <si>
    <t>Conector radiador en T RAUTITAN16/500mm</t>
  </si>
  <si>
    <t>Conector radiador en T RAUTITAN16/1000mm</t>
  </si>
  <si>
    <t>Conector radiador en T RAUTITAN20/250mm</t>
  </si>
  <si>
    <t>Conector radiador en T RAUTITAN20/500mm</t>
  </si>
  <si>
    <t>Conector radiador en T RAUTITAN20/1000mm</t>
  </si>
  <si>
    <t>Conexion Tubular radiador inox 1/2 X 15</t>
  </si>
  <si>
    <t>REDUCTOR ROSCADO G1/2" x G3/4"</t>
  </si>
  <si>
    <t>REHAU Adaptador bicono G 3/4" - 15</t>
  </si>
  <si>
    <t>BLOQUE VALV. G1/2"XG3/4 CONEXION DIRECTA</t>
  </si>
  <si>
    <t>BLOQUE VALV. G1/2"XG3/4 CONEXION EN ANG.</t>
  </si>
  <si>
    <t>Puente de cruce RAUTITAN 16 - 16 - 16</t>
  </si>
  <si>
    <t>Cruce para tubo RAUTITAN 20-16-20 PS/PPO</t>
  </si>
  <si>
    <t>Puente de cruce RAUTITAN 20 - 16 - 16</t>
  </si>
  <si>
    <t>U.montaje inst.calef.16x2,2-F1/2RAUTITAN</t>
  </si>
  <si>
    <t>Colector distribuidor HLV 2 - SX (inox)</t>
  </si>
  <si>
    <t>Colector distribuidor HLV 3 - SX (inox)</t>
  </si>
  <si>
    <t>Colector distribuidor HLV 4 - SX (inox)</t>
  </si>
  <si>
    <t>Colector distribuidor HLV 5 - SX (inox)</t>
  </si>
  <si>
    <t>Colector distribuidor HLV 6 - SX (inox)</t>
  </si>
  <si>
    <t>Colector distribuidor HLV 7 - SX (inox)</t>
  </si>
  <si>
    <t>Colector distribuidor HLV 8 - SX (inox)</t>
  </si>
  <si>
    <t>Colector distribuidor HLV 9 - SX (inox)</t>
  </si>
  <si>
    <t>Colector distribuidor HLV 10 - SX (inox)</t>
  </si>
  <si>
    <t>Colector distribuidor HLV 11 - SX (inox)</t>
  </si>
  <si>
    <t>Colector distribuidor HLV 12 - SX (inox)</t>
  </si>
  <si>
    <t>Adap.conexion16 x 2,2 RAUTITAN</t>
  </si>
  <si>
    <t>Adap.conexion 20 x 2,8 RAUTITAN</t>
  </si>
  <si>
    <t>Adap.conexión 16,2X2,6 RAUTITAN</t>
  </si>
  <si>
    <t>Adap.conexion 20X2,9RAUTITAN</t>
  </si>
  <si>
    <t>Kit de valvulas REHAU G1</t>
  </si>
  <si>
    <t>Alcayata para 1 tubo</t>
  </si>
  <si>
    <t>Alcayata para 2 tubos</t>
  </si>
  <si>
    <t>KIT CONEXION 16</t>
  </si>
  <si>
    <t>Roseta doble 15 mm Acero inox./cobre</t>
  </si>
  <si>
    <t>Roseta doble 16/20 mm RAUTITAN stabil</t>
  </si>
  <si>
    <t>Curva guía 16-90°</t>
  </si>
  <si>
    <t>Curva guía 90° 20X2,0</t>
  </si>
  <si>
    <t>Curva guía 90° 25X2,3</t>
  </si>
  <si>
    <t>Curva guía 90° 32X2,9</t>
  </si>
  <si>
    <t>Curva guía 17 45°</t>
  </si>
  <si>
    <t>Curva guía 20 45°</t>
  </si>
  <si>
    <t>Curva guía 25 45°</t>
  </si>
  <si>
    <t>Curva guía 32 45°</t>
  </si>
  <si>
    <t>Bomba pruebas de presión</t>
  </si>
  <si>
    <t>Codo pared RAUTITAN RX+ 25-1/2" corto</t>
  </si>
  <si>
    <t>Codo pared RAUTITAN RX+25-1/2" largo</t>
  </si>
  <si>
    <t>PUREWATER</t>
  </si>
  <si>
    <t>RE.HUB Gateway</t>
  </si>
  <si>
    <t>Sensor de agua RE.GUARD</t>
  </si>
  <si>
    <t>Dispositivo de control de agua RE.GUARD</t>
  </si>
  <si>
    <t>RE.HUB Range Extender</t>
  </si>
  <si>
    <t>RAUGEO</t>
  </si>
  <si>
    <t>Son. Raugeo Pe-Xa Green DUO 32x3,0 L=80m</t>
  </si>
  <si>
    <t>Son. Raugeo Pe-Xa Green DUO 32x3,0 L=90m</t>
  </si>
  <si>
    <t>Son Raugeo Pe-Xa Green DUO 32x3,0 L=100m</t>
  </si>
  <si>
    <t>Son Raugeo Pe-Xa Green DUO 32x3,0 L=110m</t>
  </si>
  <si>
    <t>Son Raugeo Pe-Xa Green DUO 32x3,0 L=125m</t>
  </si>
  <si>
    <t>Son Raugeo Pe-Xa Green DUO 32x3,0 L=140m</t>
  </si>
  <si>
    <t>Son Raugeo Pe-Xa Green DUO 32x3,0 L=150m</t>
  </si>
  <si>
    <t>Son Raugeo Pe-Xa Green DUO 40x3,7 L=80m</t>
  </si>
  <si>
    <t>Son Raugeo Pe-Xa Green DUO 40x3,7 L=90m</t>
  </si>
  <si>
    <t>Son Raugeo Pe-Xa Green DUO 40x3,7 L=100m</t>
  </si>
  <si>
    <t>Son Raugeo Pe-Xa Green DUO 40x3,7 L=110m</t>
  </si>
  <si>
    <t>Son Raugeo Pe-Xa Green DUO 40x3,7 L=125m</t>
  </si>
  <si>
    <t>Son Raugeo Pe-Xa Green DUO 40x3,7 L=130m</t>
  </si>
  <si>
    <t>Son Raugeo Pe-Xa Green DUO 40x3,7 L=150m</t>
  </si>
  <si>
    <t>Son Raugeo Pe-Xa Green DUO 40x3,7 L=175m</t>
  </si>
  <si>
    <t>Son Raugeo Pe-Xa Green DUO 40x3,7 L=200m</t>
  </si>
  <si>
    <t>Son Raugeo Pe-Xa Green DUO 40x3,7 L=225m</t>
  </si>
  <si>
    <t>Son Raugeo Pe-Xa Green DUO 40x3,7 L=250m</t>
  </si>
  <si>
    <t>Sonda RAUGEO PE-RC DUO 32x3,0mm L=80m</t>
  </si>
  <si>
    <t>Sonda RAUGEO PE-RC DUO 32x3,0mm L=100m</t>
  </si>
  <si>
    <t>Sonda RAUGEO PE-RC DUO 32x3,0mm L=125m</t>
  </si>
  <si>
    <t>Sonda RAUGEO PE-RC DUO 32x3,0mm L=150m</t>
  </si>
  <si>
    <t>Sonda RAUGEO PE-RC DUO 40x3,7mm L=102m</t>
  </si>
  <si>
    <t>Sonda RAUGEO PE-RC DUO 40x3,7mm L=127m</t>
  </si>
  <si>
    <t>Sonda RAUGEO PE-RC DUO 40x3,7mm L=152m</t>
  </si>
  <si>
    <t>Peso RAUGEO 12,5 Kg.</t>
  </si>
  <si>
    <t>Peso RAUGEO 25 Kg.</t>
  </si>
  <si>
    <t>Juego perf. planos sonda RAUGEO PE DUO.</t>
  </si>
  <si>
    <t>Juego perf.sonda RAUGEO DUO PE-Xa/PE-RC</t>
  </si>
  <si>
    <t>Juego de unión para lastres RAUGEO</t>
  </si>
  <si>
    <t>Racor en Y PE 32-32-40.</t>
  </si>
  <si>
    <t>Racor en Y PE 40-40-50.</t>
  </si>
  <si>
    <t>Distanciador RAUGEO 32x2,9mm, 4 tubos.</t>
  </si>
  <si>
    <t>Distanciador RAUGEO 40x3,7mm, 4 tubos.</t>
  </si>
  <si>
    <t>Tubo RAUGEO Collect PE-Xa 20x1,9 r=100m</t>
  </si>
  <si>
    <t>Tubo RAUGEO Collect PE-Xa 25x2,3 r=100m</t>
  </si>
  <si>
    <t>Tubo RAUGEO Collect PE-Xa 32x2,9 r=100</t>
  </si>
  <si>
    <t>Tubo RAUGEO Collect PE-Xa 40x3,7 r=100m</t>
  </si>
  <si>
    <t>Tubo RAUGEO Collect PE-Xa 40x3,7 r=50m</t>
  </si>
  <si>
    <t>T. RAUGEO Collect PE-Xa + 20x1,9 r=100m</t>
  </si>
  <si>
    <t>T. RAUGEO Collect PE-Xa + 25x2,3 r=100m</t>
  </si>
  <si>
    <t>T. RAUGEO Collect PE-Xa + 32x2,9 r=100m</t>
  </si>
  <si>
    <t>T.RAUGEO Collect PE-Xa + 40x3,7 r=100m</t>
  </si>
  <si>
    <t>Tubo RAUGEO Collect 25x2,3 PE-RC L=100m</t>
  </si>
  <si>
    <t>Tubo RAUGEO Collect 32x3,0 PE-RC L=100m</t>
  </si>
  <si>
    <t>Tubo RAUGEO Collect 40x3,7 PE-RC L=100m</t>
  </si>
  <si>
    <t>S.Helix XXL PE-Xa 20x1,9 SDR11 p.10m 65m</t>
  </si>
  <si>
    <t>S.Helix XXL PE-Xa 20x1,9 SDR11,p.15m 95m</t>
  </si>
  <si>
    <t>S.Helix XXL PE-Xa 20x1,9 SDR11,p.10m 75m</t>
  </si>
  <si>
    <t>S.Helix XXL PE-Xa 20x1,9 SDR11,p.15m110m</t>
  </si>
  <si>
    <t>S.Helix XXL PE-Xa 20x1,9 SDR11,p.10m 80m</t>
  </si>
  <si>
    <t>S.Helix XXL PE-Xa 20x1,9 SDR11,p.15m120m</t>
  </si>
  <si>
    <t>S.Helix XXL PE-Xa 20x1,9 SDR11,p.10m 90m</t>
  </si>
  <si>
    <t>S.Helix XXL PE-Xa 20x1,9 SDR11,p.15m140m</t>
  </si>
  <si>
    <t>S.Helix XXL PE-Xa 20x1,9 SDR11,p.10m115m</t>
  </si>
  <si>
    <t>S.Helix XXL PE-Xa 20x1,9 SDR11,p.15m170m</t>
  </si>
  <si>
    <t>S.Helix XXL PE-Xa 25x2,3 SDR11,p.10m 65m</t>
  </si>
  <si>
    <t>S.Helix XXL PE-Xa 25x2,3 SDR11,p.15m 75m</t>
  </si>
  <si>
    <t>S.Helix XXL PE-Xa 25x2,3 SDR11,p.10m 75m</t>
  </si>
  <si>
    <t>S.Helix XXL PE-Xa 25x2,3 SDR11,p.15m110m</t>
  </si>
  <si>
    <t>S.Helix XXL PE-Xa 25x2,3 SDR11,p.10m 80m</t>
  </si>
  <si>
    <t>S.Helix XXL PE-Xa 25x2,3 SDR11,p.15m120m</t>
  </si>
  <si>
    <t>S.Helix XXL PE-Xa 25x2,3 SDR11,p.10m 90m</t>
  </si>
  <si>
    <t>S.Helix XXL PE-Xa 25x2,3 SDR11,p.15m140m</t>
  </si>
  <si>
    <t>S.Helix XXL PE-Xa 25x2,3 SDR11,p.10m115m</t>
  </si>
  <si>
    <t>S.Helix XXL PE-Xa 25x2,3 SDR11,p.15m170m</t>
  </si>
  <si>
    <t>Curva guía REHAU de 90 °25</t>
  </si>
  <si>
    <t>Brida REHAU para mallazo</t>
  </si>
  <si>
    <t>Trenzadora REHAU</t>
  </si>
  <si>
    <t>Col GP HKVD 2" uso geotermico 2 circ.</t>
  </si>
  <si>
    <t>Col GP HKVD 2" uso geotermico de 3circ.</t>
  </si>
  <si>
    <t>Col GP HKVD 2" uso geotermico de 4circ.</t>
  </si>
  <si>
    <t>Col GP HKVD 2" uso geotermico de 5circ.</t>
  </si>
  <si>
    <t>Kit soporte fijacion col. GP HKV-D pared</t>
  </si>
  <si>
    <t>Par valv esfera 2" M/H  colector GP HKVD</t>
  </si>
  <si>
    <t>Kit asilamiento para colector GP HKV-D</t>
  </si>
  <si>
    <t>Caud. 1" 8/28l/min colector GP HKV-D</t>
  </si>
  <si>
    <t>Caud. 1" 8/38l/min colector GP HKV-D</t>
  </si>
  <si>
    <t>Kit de montaje ISO DIN F 32x1" (2 u)</t>
  </si>
  <si>
    <t>Kit de montaje ISO DIN F 40x1" (2 u)</t>
  </si>
  <si>
    <t>Arq. dist. RAUGEO midi 2 SDR 11 32x2,9</t>
  </si>
  <si>
    <t>Arq. dist. RAUGEO midi 3 SDR 11 32x2,9</t>
  </si>
  <si>
    <t>Arq. dist. RAUGEO midi 4 SDR 11 32x2,9</t>
  </si>
  <si>
    <t>Arq. dist. RAUGEO midi 5 SDR 11 32x2,9</t>
  </si>
  <si>
    <t>Arq. dist. RAUGEO midi 6 SDR 11 32x2,9</t>
  </si>
  <si>
    <t>Arq. dist. RAUGEO midi 7 SDR 11 32x2,9</t>
  </si>
  <si>
    <t>Arq. dist. RAUGEO midi 8 SDR 11 32x2,9</t>
  </si>
  <si>
    <t>Arq. dist. RAUGEO midi 2 SDR 11 40x3,7</t>
  </si>
  <si>
    <t>Arq. dist. RAUGEO midi 3 SDR 11 40x3,7</t>
  </si>
  <si>
    <t>Arq. dist. RAUGEO midi 4 SDR 11 40x3,7</t>
  </si>
  <si>
    <t>Arq. dist. RAUGEO midi 5 SDR 11 40x3,7</t>
  </si>
  <si>
    <t>Arq. dist. RAUGEO midi 6 SDR 11 40x3,7</t>
  </si>
  <si>
    <t>Arq. dist. RAUGEO midi 7 SDR 11 40x3,7</t>
  </si>
  <si>
    <t>Arq. dist. RAUGEO midi 8 SDR 11 40x3,7</t>
  </si>
  <si>
    <t>Anillo de hormigón RAUGEO</t>
  </si>
  <si>
    <t>Prolongación de la arqueta RAUGEO</t>
  </si>
  <si>
    <t>Arq. dist. RAUGEO maxi 8 SDR 11 32x2,9</t>
  </si>
  <si>
    <t>Arq. dist. RAUGEO maxi 9 SDR 11 32x2,9</t>
  </si>
  <si>
    <t>Arq. dist. RAUGEO maxi 10 SDR 11 32x2,9</t>
  </si>
  <si>
    <t>Arq. dist. RAUGEO maxi 11 SDR 11 32x2,9</t>
  </si>
  <si>
    <t>Arq. dist. RAUGEO maxi 12 SDR 11 32x2,9</t>
  </si>
  <si>
    <t>Arq. dist. RAUGEO maxi 13 SDR 11 32x2,9</t>
  </si>
  <si>
    <t>Arq. dist. RAUGEO maxi 14 SDR 11 32x2,9</t>
  </si>
  <si>
    <t>Arq. dist. RAUGEO maxi 15 SDR 11 32x2,9</t>
  </si>
  <si>
    <t>Arq. dist. RAUGEO maxi 16 SDR 11 32x2,9</t>
  </si>
  <si>
    <t>Arq. dist. RAUGEO maxi 17 SDR 11 32x2,9</t>
  </si>
  <si>
    <t>Arq. dist. RAUGEO maxi 18 SDR 11 32x2,9</t>
  </si>
  <si>
    <t>Arq. dist. RAUGEO maxi 19 SDR 11 32x2,9</t>
  </si>
  <si>
    <t>Arq. dist. RAUGEO maxi 20 SDR 11 32x2,9</t>
  </si>
  <si>
    <t>Arq. dist. RAUGEO maxi 8 SDR 11 40x3,7</t>
  </si>
  <si>
    <t>Arq. dist. RAUGEO maxi 9 SDR 11 40x3,7</t>
  </si>
  <si>
    <t>Arq. dist. RAUGEO maxi 10 SDR 11 40x3,7</t>
  </si>
  <si>
    <t>Arq. dist. RAUGEO maxi 11 SDR 11 40x3,7</t>
  </si>
  <si>
    <t>Arq. dist. RAUGEO maxi 12 SDR 11 40x3,7</t>
  </si>
  <si>
    <t>Arq. dist. RAUGEO maxi 13 SDR 11 40x3,7</t>
  </si>
  <si>
    <t>Arq. dist. RAUGEO maxi 14 SDR 11 40x3,7</t>
  </si>
  <si>
    <t>Arq. dist. RAUGEO maxi 15 SDR 11 40x3,7</t>
  </si>
  <si>
    <t>Arq. dist. RAUGEO maxi 16 SDR 11 40x3,7</t>
  </si>
  <si>
    <t>Arq. dist. RAUGEO maxi 17 SDR 11 40x3,7</t>
  </si>
  <si>
    <t>Arq. dist. RAUGEO maxi 18 SDR 11 40x3,7</t>
  </si>
  <si>
    <t>Arq. dist. RAUGEO maxi 19 SDR 11 40x3,7</t>
  </si>
  <si>
    <t>Arq. dist. RAUGEO maxi 20 SDR 11 40x3,7</t>
  </si>
  <si>
    <t>T. RAUGEO Collect PE-Xa 50x4,6mm,r=50m</t>
  </si>
  <si>
    <t>T. RAUGEO Collect PE-Xa 50x4,6mm,r=100m</t>
  </si>
  <si>
    <t>T. RAUGEO Collect PE-Xa 63x5,8mm,r= 50m.</t>
  </si>
  <si>
    <t>T. RAUGEO Collect PE-Xa 63x5,8mm,r=100m.</t>
  </si>
  <si>
    <t>T. RAUGEO Collect PE-Xa 75x6,8mm,r=100m</t>
  </si>
  <si>
    <t>Tubo RAUGEO Collect 50x4,6 PE-RC L=100m</t>
  </si>
  <si>
    <t>Tubo RAUGEO Collect 63x5,8 PE-RC L=100m</t>
  </si>
  <si>
    <t>Tubo RAUGEO Collect 75x6,8 PE-RC L=100m</t>
  </si>
  <si>
    <t>Cinta contracción en frío RAUGEO 50mm.</t>
  </si>
  <si>
    <t>RAUPIANO</t>
  </si>
  <si>
    <t>TUBO RAUPIANO DN 32/150</t>
  </si>
  <si>
    <t>TUBO RAUPIANO DN 32/250</t>
  </si>
  <si>
    <t>TUBO RAUPIANO DN 32/500</t>
  </si>
  <si>
    <t>TUBO RAUPIANO DN 32/1000</t>
  </si>
  <si>
    <t>TUBO RAUPIANO DN 32/2000</t>
  </si>
  <si>
    <t>TUBO RAUPIANO DN 40/150</t>
  </si>
  <si>
    <t>TUBO RAUPIANO DN 40/250</t>
  </si>
  <si>
    <t>TUBO RAUPIANO DN 40/500</t>
  </si>
  <si>
    <t>TUBO RAUPIANO DN 40/1000</t>
  </si>
  <si>
    <t>TUBO RAUPIANO DN 40/2000</t>
  </si>
  <si>
    <t>TUBO RAUPIANO DN 40/3000</t>
  </si>
  <si>
    <t>TUBO RAUPIANO DN 50/150</t>
  </si>
  <si>
    <t>TUBO RAUPIANO DN 50/250</t>
  </si>
  <si>
    <t>TUBO RAUPIANO DN 50/500</t>
  </si>
  <si>
    <t>TUBO RAUPIANO DN 50/1000</t>
  </si>
  <si>
    <t>TUBO RAUPIANO DN 50/1500</t>
  </si>
  <si>
    <t>TUBO RAUPIANO DN 50/2000</t>
  </si>
  <si>
    <t>TUBO RAUPIANO DN 50/3000</t>
  </si>
  <si>
    <t>TUBO RAUPIANO DN 75/150</t>
  </si>
  <si>
    <t>TUBO RAUPIANO DN 75/250</t>
  </si>
  <si>
    <t>TUBO RAUPIANO DN 75/500</t>
  </si>
  <si>
    <t>TUBO RAUPIANO DN 75/1000</t>
  </si>
  <si>
    <t>TUBO RAUPIANO DN 75/1500</t>
  </si>
  <si>
    <t>TUBO RAUPIANO DN 75/2000</t>
  </si>
  <si>
    <t>TUBO RAUPIANO DN 75/3000</t>
  </si>
  <si>
    <t>TUBO RAUPIANO DN 90/150</t>
  </si>
  <si>
    <t>TUBO RAUPIANO DN 90/250</t>
  </si>
  <si>
    <t>TUBO RAUPIANO DN 90/500</t>
  </si>
  <si>
    <t>TUBO RAUPIANO DN 90/1000</t>
  </si>
  <si>
    <t>TUBO RAUPIANO DN 90/1500</t>
  </si>
  <si>
    <t>TUBO RAUPIANO DN 90/2000</t>
  </si>
  <si>
    <t>TUBO RAUPIANO DN 90/3000</t>
  </si>
  <si>
    <t>TUBO RAUPIANO DN 110/150</t>
  </si>
  <si>
    <t>TUBO RAUPIANO DN 110/250</t>
  </si>
  <si>
    <t>TUBO RAUPIANO DN 110/500</t>
  </si>
  <si>
    <t>TUBO RAUPIANO DN 110/1000</t>
  </si>
  <si>
    <t>TUBO RAUPIANO DN 110/1500</t>
  </si>
  <si>
    <t>TUBO RAUPIANO DN 110/2000</t>
  </si>
  <si>
    <t>TUBO RAUPIANO DN 110/3000</t>
  </si>
  <si>
    <t>TUBO RAUPIANO DN 125/150</t>
  </si>
  <si>
    <t>TUBO RAUPIANO DN 125/250</t>
  </si>
  <si>
    <t>TUBO RAUPIANO DN 125/500</t>
  </si>
  <si>
    <t>TUBO RAUPIANO DN 125/1000</t>
  </si>
  <si>
    <t>TUBO RAUPIANO DN 125/1500</t>
  </si>
  <si>
    <t>TUBO RAUPIANO DN 125/2000</t>
  </si>
  <si>
    <t>TUBO RAUPIANO DN 125/3000</t>
  </si>
  <si>
    <t>TUBO RAUPIANO DN 160/500</t>
  </si>
  <si>
    <t>TUBO RAUPIANO DN 160/1000</t>
  </si>
  <si>
    <t>TUBO RAUPIANO DN 160/2000</t>
  </si>
  <si>
    <t>TUBO RAUPIANO DN 160/3000</t>
  </si>
  <si>
    <t>TUBO DE EVACUACION RAUPIANO DN200/1000mm</t>
  </si>
  <si>
    <t>TUBO DE EVACUACION RAUPIANO DN200/2000mm</t>
  </si>
  <si>
    <t>TUBO DE EVACUACION RAUPIANO DN200/3000mm</t>
  </si>
  <si>
    <t>CODO RAUPIANO DN 32/15°</t>
  </si>
  <si>
    <t>CODO RAUPIANO DN 32/30°</t>
  </si>
  <si>
    <t>CODO RAUPIANO DN 32/45°</t>
  </si>
  <si>
    <t>CODO RAUPIANO DN 32/87°</t>
  </si>
  <si>
    <t>CODO RAUPIANO DN 40/15°</t>
  </si>
  <si>
    <t>CODO RAUPIANO DN 40/30°</t>
  </si>
  <si>
    <t>CODO RAUPIANO DN 40/45°</t>
  </si>
  <si>
    <t>CODO RAUPIANO DN 40/67°</t>
  </si>
  <si>
    <t>CODO RAUPIANO DN 40/87°</t>
  </si>
  <si>
    <t>CODO RAUPIANO DN 50/15°</t>
  </si>
  <si>
    <t>CODO RAUPIANO DN 50/30°</t>
  </si>
  <si>
    <t>CODO RAUPIANO DN 50/45°</t>
  </si>
  <si>
    <t>CODO RAUPIANO DN 50/67°</t>
  </si>
  <si>
    <t>CODO RAUPIANO DN 50/87°</t>
  </si>
  <si>
    <t>CODO RAUPIANO DN 75/15°</t>
  </si>
  <si>
    <t>CODO RAUPIANO DN 75/30°</t>
  </si>
  <si>
    <t>CODO RAUPIANO DN 75/45°</t>
  </si>
  <si>
    <t>CODO RAUPIANO DN 75/67°</t>
  </si>
  <si>
    <t>CODO RAUPIANO DN 75/87°</t>
  </si>
  <si>
    <t>CODO RAUPIANO DN 90/15°</t>
  </si>
  <si>
    <t>CODO RAUPIANO DN 90/30°</t>
  </si>
  <si>
    <t>CODO RAUPIANO DN 90/45°</t>
  </si>
  <si>
    <t>CODO RAUPIANO DN 90/67°</t>
  </si>
  <si>
    <t>CODO RAUPIANO DN 90/87°</t>
  </si>
  <si>
    <t>CODO RAUPIANO DN 110/15°</t>
  </si>
  <si>
    <t>CODO RAUPIANO DN 110/30°</t>
  </si>
  <si>
    <t>CODO RAUPIANO DN 110/45°</t>
  </si>
  <si>
    <t>CODO RAUPIANO DN 110/67°</t>
  </si>
  <si>
    <t>CODO RAUPIANO DN 110/87°</t>
  </si>
  <si>
    <t>CODO RAUPIANO DN 125/15°</t>
  </si>
  <si>
    <t>CODO RAUPIANO DN 125/30°</t>
  </si>
  <si>
    <t>CODO RAUPIANO DN 125/45°</t>
  </si>
  <si>
    <t>CODO RAUPIANO DN 125/67°</t>
  </si>
  <si>
    <t>CODO RAUPIANO DN 125/87°</t>
  </si>
  <si>
    <t>CODO RAUPIANO DN 160/15°</t>
  </si>
  <si>
    <t>CODO RAUPIANO DN 160/30°</t>
  </si>
  <si>
    <t>CODO RAUPIANO DN 160/45°</t>
  </si>
  <si>
    <t>CODO RAUPIANO DN 160/87°</t>
  </si>
  <si>
    <t>CODO RAUPIANO DN 200/15°</t>
  </si>
  <si>
    <t>CODO RAUPIANO DN 200/30°</t>
  </si>
  <si>
    <t>CODO RAUPIANO DN 200/45°</t>
  </si>
  <si>
    <t>CODO RAUPIANO DN 200/87°</t>
  </si>
  <si>
    <t>CODO RAUPIANO LARGO REF. DN 110/87,5°</t>
  </si>
  <si>
    <t>CODO CON PROLONGACIÓN DN 75 45°</t>
  </si>
  <si>
    <t>CODO CON PROLONGACIÓN DN 90 45°</t>
  </si>
  <si>
    <t>CODO CON PROLONGACIÓN DN 110 45°</t>
  </si>
  <si>
    <t>CODO CON PROLONGACIÓN 87° DN 75</t>
  </si>
  <si>
    <t>CODO CON PROLONGACIÓN 87° DN 90</t>
  </si>
  <si>
    <t>CODO CON PROLONGACIÓN 87° DN 110</t>
  </si>
  <si>
    <t>CODO RAUPIANO LARGO DN 40/87,5°</t>
  </si>
  <si>
    <t>CODO RAUPIANO LARGO DN 50/87,5°</t>
  </si>
  <si>
    <t>CODO RAUPIANO LARGO DN 75/87,5°</t>
  </si>
  <si>
    <t>DERIVACION SIMPLE RAUPIANO DN 32/32/45°</t>
  </si>
  <si>
    <t>DERIVACION SIMPLE RAUPIANO DN 32/32/87°</t>
  </si>
  <si>
    <t>DERIVACION SIMPLE RAUPIANO DN 40/40/45°</t>
  </si>
  <si>
    <t>DERIVACION SIMPLE RAUPIANO DN 40/40/87°</t>
  </si>
  <si>
    <t>DERIVACION SIMPLE RAUPIANO DN 50/40/45°</t>
  </si>
  <si>
    <t>DERIVACION SIMPLE RAUPIANO DN 50/40/87°</t>
  </si>
  <si>
    <t>DERIVACION SIMPLE RAUPIANO DN 50/50/45°</t>
  </si>
  <si>
    <t>DERIVACION SIMPLE RAUPIANO DN 50/50/87°</t>
  </si>
  <si>
    <t>DERIVACION SIMPLE RAUPIANO DN 75/50/45°</t>
  </si>
  <si>
    <t>DERIVACION SIMPLE RAUPIANO DN 75/50/87°</t>
  </si>
  <si>
    <t>DERIVACION SIMPLE RAUPIANO DN 75/75/45°</t>
  </si>
  <si>
    <t>DERIVACION SIMPLE RAUPIANO DN 75/75/87°</t>
  </si>
  <si>
    <t>DERIVACION SIMPLE RAUPIANO DN 90/50/45°</t>
  </si>
  <si>
    <t>DERIVACION SIMPLE RAUPIANO DN 90/50/87°</t>
  </si>
  <si>
    <t>DERIVACION SIMPLE RAUPIANO DN 90/75/45°</t>
  </si>
  <si>
    <t>DERIVACION SIMPLE RAUPIANO DN 90/75/87°</t>
  </si>
  <si>
    <t>DERIVACION SIMPLE RAUPIANO DN 90/90/45°</t>
  </si>
  <si>
    <t>DERIVACION SIMPLE RAUPIANO DN110/40/45°</t>
  </si>
  <si>
    <t>DERIVACION SIMPLE RAUPIANO DN110/50/45°</t>
  </si>
  <si>
    <t>DERIVACION SIMPLE RAUPIANO DN110/50/87°</t>
  </si>
  <si>
    <t>DERIVACION SIMPLE RAUPIANO DN110/75/45°</t>
  </si>
  <si>
    <t>DERIVACION SIMPLE RAUPIANO DN110/75/87°</t>
  </si>
  <si>
    <t>DERIVACION SIMPLE RAUPIANO DN110/90/45°</t>
  </si>
  <si>
    <t>DERIVACION SIMPLE RAUPIANO DN110/110/45°</t>
  </si>
  <si>
    <t>DERIVACION SIMPLE RAUPIANO DN125/110/45°</t>
  </si>
  <si>
    <t>DERIVACION SIMPLE RAUPIANO DN125/110/87°</t>
  </si>
  <si>
    <t>DERIVACION SIMPLE RAUPIANO DN125/125/45°</t>
  </si>
  <si>
    <t>DERIVACION SIMPLE RAUPIANO DN125/125/87°</t>
  </si>
  <si>
    <t>DERIVACION SIMPLE RAUPIANO DN160/110/45°</t>
  </si>
  <si>
    <t>DERIVACION SIMPLE RAUPIANO DN160/110 87°</t>
  </si>
  <si>
    <t>DERIVACION SIMPLE RAUPIANO DN160/125/45°</t>
  </si>
  <si>
    <t>DERIVACION SIMPLE RAUPIANO DN160/125/87°</t>
  </si>
  <si>
    <t>DERIVACION SIMPLE RAUPIANO DN160/160/45°</t>
  </si>
  <si>
    <t>DERIVACION SIMPLE RAUPIANO DN160/160 87°</t>
  </si>
  <si>
    <t>DERIVACION SIMPLE RAUPIANO DN200/160/45°</t>
  </si>
  <si>
    <t>DERIVACION SIMPLE RAUPIANO DN200/160/87°</t>
  </si>
  <si>
    <t>DERIVACION SIMPLE RAUPIANO DN200/200/45°</t>
  </si>
  <si>
    <t>DERIVACION SIMPLE RAUPIANO DN200/200/87°</t>
  </si>
  <si>
    <t>DER. SIMPLE F. MAX RAUPIANO DN90/90 87°</t>
  </si>
  <si>
    <t>DER. SIMPLE F.MAX RAUPIANO DN110/110 87°</t>
  </si>
  <si>
    <t>RAUPIANO DER. POZO DER DN90/75/90 87°</t>
  </si>
  <si>
    <t>RAUPIANO DER. POZO DER DN110/75/110 87°</t>
  </si>
  <si>
    <t>DERIVACION PARALELA RAUPIANO DN 90/90</t>
  </si>
  <si>
    <t>DERIVACION PARALELA RAUPIANO DN110/110</t>
  </si>
  <si>
    <t>RAUPIANO DER. DOBLE UNI. 90/90/50 87°</t>
  </si>
  <si>
    <t>RAUPIANO DER. DOBLE UNI. 110/110/50 87°</t>
  </si>
  <si>
    <t>RAUPIANO DER. POZO DER. DN110/90/75 87°</t>
  </si>
  <si>
    <t>RAUPIANO DER. POZO DER. DN110/110/75 87°</t>
  </si>
  <si>
    <t>RAUPIANO DER. POZO DER. DN 90/90/50 87°</t>
  </si>
  <si>
    <t>RAUPIANO DER. POZO IZQ. DN110/90/75 87°</t>
  </si>
  <si>
    <t>RAUPIANO DER. POZO IZQ. DN110/110/75 87°</t>
  </si>
  <si>
    <t>RAUPIANO DER. POZO IZQ. DN 90/90/50 87°</t>
  </si>
  <si>
    <t>DERIVACION DOBLE RAUPIANO DN90/90/90 87°</t>
  </si>
  <si>
    <t>DER. DOBLE RAUPIANO DN110/110/110 45°</t>
  </si>
  <si>
    <t>DER.DOBLE RAUPIANO DN110/110/110 87°</t>
  </si>
  <si>
    <t>DER. DOBLE RAUPIANO DN125/110/110 45°</t>
  </si>
  <si>
    <t>DER. DOBLE RAUPIANO DN160/110/110 87°</t>
  </si>
  <si>
    <t>DER. AL POZO IZQUIERDA DN 90/75/90 87°</t>
  </si>
  <si>
    <t>DER. AL POZO IZQUIERDA DN 110/75/110 87°</t>
  </si>
  <si>
    <t>DER. D.ESCUA. F.MAX. RAUPIANO DN90 87°</t>
  </si>
  <si>
    <t>DER. DOBLE ESCUADRA RAUPIANO DN110 87°</t>
  </si>
  <si>
    <t>TAPON DOBLE REDUCIDO 110/40/40</t>
  </si>
  <si>
    <t>MANGUITO EXCENTRICO CORTO DN 50/40</t>
  </si>
  <si>
    <t>MANGUITO EXCENTRICO CORTO DN 75/50</t>
  </si>
  <si>
    <t>MANGUITO EXCENTRICO CORTO DN 90/50</t>
  </si>
  <si>
    <t>MANGUITO EXCENTRICO CORTO DN 90/75</t>
  </si>
  <si>
    <t>MANGUITO EXCENTRICO CORTO DN 110/50</t>
  </si>
  <si>
    <t>MANGUITO EXCENTRICO CORTO DN 110/75</t>
  </si>
  <si>
    <t>MANGUITO EXCENTRICO CORTO DN 110/90</t>
  </si>
  <si>
    <t>REDUCCION EXCENTRICA RAUPIANO DN 40/32</t>
  </si>
  <si>
    <t>REDUCCION EXCENTRICA RAUPIANO DN 50/32</t>
  </si>
  <si>
    <t>REDUCCION EXCENTRICA RAUPIANO DN 50/40</t>
  </si>
  <si>
    <t>REDUCCION EXCENTRICA RAUPIANO DN75/50</t>
  </si>
  <si>
    <t>REDUCCION EXCENTRICA RAUPIANO DN 90/50</t>
  </si>
  <si>
    <t>REDUCCION EXCENTRICA RAUPIANO DN 90/75</t>
  </si>
  <si>
    <t>REDUCCION EXCENTRICA RAUPIANO DN 110/50</t>
  </si>
  <si>
    <t>REDUCCION EXCENTRICA RAUPIANO DN 110/75</t>
  </si>
  <si>
    <t>REDUCCION EXCENTRICA RAUPIANO DN 110/90</t>
  </si>
  <si>
    <t>REDUCCION EXCENTRICA RAUPIANO DN125/110</t>
  </si>
  <si>
    <t>REDUCCION EXCENTRICA RAUPIANO DN160/110</t>
  </si>
  <si>
    <t>REDUCCION EXCENTRICA RAUPIANO DN160/125</t>
  </si>
  <si>
    <t>REDUCCION EXCENTRICA RAUPIANO DN200/160</t>
  </si>
  <si>
    <t>MANGUITO LARGO DN 110 XL</t>
  </si>
  <si>
    <t>MANGUITO CONCENTRICO RAUPIANO DN40/32</t>
  </si>
  <si>
    <t>MANGUITO CONCENTRICO RAUPIANO DN 50/40</t>
  </si>
  <si>
    <t>ACOPLAMIENTO RAUPIANO 50/40-30</t>
  </si>
  <si>
    <t>ACOPLAMIENTO RAUPIANO 75/80</t>
  </si>
  <si>
    <t>PIEZA DE CONEXIÓN DN50/53-63</t>
  </si>
  <si>
    <t>PIEZA DE CONEXIÓN DN75/75-89</t>
  </si>
  <si>
    <t>PIEZA DE CONEXIÓN DN 110/90</t>
  </si>
  <si>
    <t>PIEZA DE CONEXIÓN DN 110/100-115</t>
  </si>
  <si>
    <t>CODO SIFON RAUPIANO 40/40-30</t>
  </si>
  <si>
    <t>CODO SIFON RAUPIANO 50/40-30</t>
  </si>
  <si>
    <t>CODO SIFON RAUPIANO 50/50</t>
  </si>
  <si>
    <t>CODO SIFONICO PROL. RAUPIANO 24-32/36-40</t>
  </si>
  <si>
    <t>BOTE SIFONICO (sin tapa)</t>
  </si>
  <si>
    <t>BOTE SIFONICO CON PROLONGADOR</t>
  </si>
  <si>
    <t>TAPA METALICA PARA BOTE SIFONICO</t>
  </si>
  <si>
    <t>TAPA ABS CROMADA PARA BOTE SIFONICO</t>
  </si>
  <si>
    <t>TAPON CIEGO RAUPIANO DN 32</t>
  </si>
  <si>
    <t>TAPON CIEGO RAUPIANO DN 40</t>
  </si>
  <si>
    <t>TAPON CIEGO RAUPIANO DN 50</t>
  </si>
  <si>
    <t>TAPON CIEGO RAUPIANO DN 75</t>
  </si>
  <si>
    <t>TAPON CIEGO RAUPIANO DN 90</t>
  </si>
  <si>
    <t>TAPON CIEGO RAUPIANO DN 110</t>
  </si>
  <si>
    <t>TAPON CIEGO RAUPIANO DN 125</t>
  </si>
  <si>
    <t>TAPON CIEGO RAUPIANO DN 160</t>
  </si>
  <si>
    <t>TAPON CIEGO RAUPIANO DN 200</t>
  </si>
  <si>
    <t>RAUPIANO TAPA FINAL DN 110</t>
  </si>
  <si>
    <t>RAUPIANO TAPA FINAL DN 160</t>
  </si>
  <si>
    <t>RAUPIANO TAPA FINAL DN 200</t>
  </si>
  <si>
    <t>MANGUITO DOBLE RAUPIANO DN 32</t>
  </si>
  <si>
    <t>MANGUITO DOBLE RAUPIANO DN 40</t>
  </si>
  <si>
    <t>MANGUITO DOBLE RAUPIANO DN 50</t>
  </si>
  <si>
    <t>MANGUITO DOBLE RAUPIANO DN 75</t>
  </si>
  <si>
    <t>MANGUITO DOBLE RAUPIANO DN 90</t>
  </si>
  <si>
    <t>MANGUITO DOBLE RAUPIANO DN 110</t>
  </si>
  <si>
    <t>MANGUITO UNION RAUPIANO DN 125</t>
  </si>
  <si>
    <t>MANGUITO DOBLE RAUPIANO DN 160</t>
  </si>
  <si>
    <t>MANGUITO DOBLE RAUPIANO DN 200</t>
  </si>
  <si>
    <t>MANGUITO DE DILATACION RAUPIANO DN 32</t>
  </si>
  <si>
    <t>MANGUITO DE DILATACION RAUPIANO DN 40</t>
  </si>
  <si>
    <t>MANGUITO DE DILATACION RAUPIANO DN 50</t>
  </si>
  <si>
    <t>MANGUITO DE DILATACION RAUPIANO DN 75</t>
  </si>
  <si>
    <t>MANGUITO DE DILATACION RAUPIANO DN 90</t>
  </si>
  <si>
    <t>MANGUITO DE DILATACION RAUPIANO DN110</t>
  </si>
  <si>
    <t>MANGUITO DE DILATACIÓN RAUPIANO DN125</t>
  </si>
  <si>
    <t>MANGUITO DE DILATACION RAUPIANO DN160</t>
  </si>
  <si>
    <t>MANGUITO DE DILATACIÓN RAUPIANO DN200</t>
  </si>
  <si>
    <t>MANGUITO DE INSPECCIÓN RAUPIANO DN 50</t>
  </si>
  <si>
    <t>MANGUITO DE INSPECCION RAUPIANO DN 75</t>
  </si>
  <si>
    <t>MANGUITO DE INSPECCION RAUPIANO DN 90</t>
  </si>
  <si>
    <t>MANGUITO DE INSPECCION RAUPIANO DN 110</t>
  </si>
  <si>
    <t>MANGUITO DE INSPECCION RAUPIANO DN 125</t>
  </si>
  <si>
    <t>MANGUITO DE INSPECCION RAUPIANO DN 160</t>
  </si>
  <si>
    <t>MANGUITO PROLONGADOR RAUPIANO DN 50</t>
  </si>
  <si>
    <t>MANGUITO PROLONGADOR RAUPIANO DN 75</t>
  </si>
  <si>
    <t>MANGUITO PROLONGADOR RAUPIANO DN 90</t>
  </si>
  <si>
    <t>MANGUITO PROLONGADOR RAUPIANO DN110</t>
  </si>
  <si>
    <t>CODO PROLONGADOR WC DN 90/90°</t>
  </si>
  <si>
    <t>CODO PROLONGADOR WC DN 110/90°</t>
  </si>
  <si>
    <t>RAUPIANO CODO WC 110/22°</t>
  </si>
  <si>
    <t>RAUPIANO CODO WC 110/45°</t>
  </si>
  <si>
    <t>RAUPIANO CODO WC 110/90°</t>
  </si>
  <si>
    <t>EMPALME WC RAUPIANO DN 90 L=250mm</t>
  </si>
  <si>
    <t>EMPALME WC RAUPIANO DN110 L=150mm</t>
  </si>
  <si>
    <t>EMPALME WC RAUPIANO DN110 L=250mm</t>
  </si>
  <si>
    <t>ROSETON NEUTRO WC PARA DN 90</t>
  </si>
  <si>
    <t>ABRAZADERA INSONORIZANTE DN 75</t>
  </si>
  <si>
    <t>ABRAZADERA INSONORIZANTE DN 90</t>
  </si>
  <si>
    <t>ABRAZADERA INSONORIZANTE DN 110</t>
  </si>
  <si>
    <t>ABRAZADERA INSONORIZANTE DN 125</t>
  </si>
  <si>
    <t>ABRAZADERA INSONORIZANTE DN 160</t>
  </si>
  <si>
    <t>ABRAZADERA INSONORIZANTE DN 200</t>
  </si>
  <si>
    <t>ABRAZADERA FIJA DN 40</t>
  </si>
  <si>
    <t>ABRAZADERA FIJA DN 50</t>
  </si>
  <si>
    <t>ABRAZADERA FIJA DN 75</t>
  </si>
  <si>
    <t>ABRAZADERA FIJA DN 90</t>
  </si>
  <si>
    <t>ABRAZADERA FIJA DN110</t>
  </si>
  <si>
    <t>ABRAZADERA FIJA DN 125</t>
  </si>
  <si>
    <t>ABRAZADERA FIJA DN 160</t>
  </si>
  <si>
    <t>ABRAZADERA FIJA DN 200</t>
  </si>
  <si>
    <t>ABRAZADERA GUIA RAUPIANO DN 40</t>
  </si>
  <si>
    <t>ABRAZADERA GUIA RAUPIANO DN 50</t>
  </si>
  <si>
    <t>ABRAZADERA GUIA RAUPIANO DN 75</t>
  </si>
  <si>
    <t>ABRAZADERA GUIA RAUPIANO DN 90</t>
  </si>
  <si>
    <t>ABRAZADERA GUIA RAUPIANO DN 110</t>
  </si>
  <si>
    <t>ABRAZADERA GUIA RAUPIANO DN 125</t>
  </si>
  <si>
    <t>ABRAZADERA GUIA RAUPIANO DN 160</t>
  </si>
  <si>
    <t>ABRAZADERA GUIA RAUPIANO DN 200</t>
  </si>
  <si>
    <t>TORNILLO ABRAZADERA DOBLE ROSCA M8</t>
  </si>
  <si>
    <t>TORNILLO ABRAZADERA DOBLE ROSCA M10</t>
  </si>
  <si>
    <t>ABRAZADERA DE SEGURIDAD DN 32</t>
  </si>
  <si>
    <t>ABRAZADERA DE SEGURIDAD DN 40</t>
  </si>
  <si>
    <t>ABRAZADERA DE SEGURIDAD DN 50</t>
  </si>
  <si>
    <t>ABRAZADERA DE SEGURIDAD DN 75</t>
  </si>
  <si>
    <t>ABRAZADERA DE SEGURIDAD DN 90</t>
  </si>
  <si>
    <t>ABRAZADERA DE SEGURIDAD DN 110</t>
  </si>
  <si>
    <t>ABRAZADERA DE SEGURIDAD DN 125</t>
  </si>
  <si>
    <t>ABRAZADERA DE SEGURIDAD DN 160</t>
  </si>
  <si>
    <t>ABRAZADERA DE SEGURIDAD DN 200</t>
  </si>
  <si>
    <t>TUBO FLEXIBLE PARA VENTILACION 75/90/110</t>
  </si>
  <si>
    <t>JUNTA DE ESTANQUEIDAD DN 32</t>
  </si>
  <si>
    <t>JUNTA DE ESTANQUEIDAD DN 40</t>
  </si>
  <si>
    <t>JUNTA DE ESTANQUEIDAD DN 50</t>
  </si>
  <si>
    <t>JUNTA DE ESTANQUEIDAD DN 75</t>
  </si>
  <si>
    <t>Junta de estanqueidad EPDM D.90</t>
  </si>
  <si>
    <t>Junta de estanqueidad EPDM D.110</t>
  </si>
  <si>
    <t>Junta de estanqueidad EPDM D.125</t>
  </si>
  <si>
    <t>Junta de estanqueidad EPDM D.160</t>
  </si>
  <si>
    <t>Junta de estanqueidad EPDM D.200</t>
  </si>
  <si>
    <t>BOQUILLA DE GOMA 46mm Conexión 1"-1 1/4"</t>
  </si>
  <si>
    <t>BOQUILLA DE GOMA 46mm Conexión 1 1/2"</t>
  </si>
  <si>
    <t>JUNTA GOMA 50/40</t>
  </si>
  <si>
    <t>BOQUILLA GOMA 50/50</t>
  </si>
  <si>
    <t>JUNTA REBORDEADA 40/30</t>
  </si>
  <si>
    <t>JUNTA REBORDEADA 50/30</t>
  </si>
  <si>
    <t>JUNTA REBORDEADA 50/40</t>
  </si>
  <si>
    <t>LUBRICANTE 250 ml</t>
  </si>
  <si>
    <t>LUBRICANTE 500 ml</t>
  </si>
  <si>
    <t>MANGUITO CORTAFUEGOS D50 FORJADO/PARED</t>
  </si>
  <si>
    <t>MANGUITO CORTAFUEGOS D75 FORJADO/PARED</t>
  </si>
  <si>
    <t>MANGUITO CORTAFUEGOS D90 FORJADO/PARED</t>
  </si>
  <si>
    <t>MANGUITO CORTAFUEGOS D100 FORJADO/PARED</t>
  </si>
  <si>
    <t>MANGUITO CORTAFUEGOS D125 FORJADO/PARED</t>
  </si>
  <si>
    <t>MANGUITO CORTAFUEGOS RAUPIANO 40-50</t>
  </si>
  <si>
    <t>MANGUITO CORTAFUEGOS RAUPIANO DN 75</t>
  </si>
  <si>
    <t>MANGUITO CORTAFUEGOS RAUPIANO DN 90</t>
  </si>
  <si>
    <t>MANGUITO CORTAFUEGOS RAUPIANO DN110</t>
  </si>
  <si>
    <t>MANGUITO CORTAFUEGOS RAUPIANO DN 125</t>
  </si>
  <si>
    <t>MANGUITO CORTAFUEGOS RAUPIANO DN 160</t>
  </si>
  <si>
    <t>MANGUITO CORTAFUEGOS FP 3.0 DN 40</t>
  </si>
  <si>
    <t>MANGUITO CORTAFUEGOS FP 3.0 DN 50</t>
  </si>
  <si>
    <t>MANGUITO CORTAFUEGOS FP 3.0 DN 75</t>
  </si>
  <si>
    <t>MANGUITO CORTAFUEGOS FP 3.0 DN 90</t>
  </si>
  <si>
    <t>MANGUITO CORTAFUEGOS FP 3.0 DN 110</t>
  </si>
  <si>
    <t>MANGUITO CORTAFUEGOS FP 3.0 DN 125</t>
  </si>
  <si>
    <t>MANGUITO CORTAFUEGOS FP 3.0 DN 160</t>
  </si>
  <si>
    <t>MANGUITO CORTAFUEGOS FP 6.0 DN 40</t>
  </si>
  <si>
    <t>MANGUITO CORTAFUEGOS FP 6.0 DN 50</t>
  </si>
  <si>
    <t>MANGUITO CORTAFUEGOS FP 6.0 DN 75</t>
  </si>
  <si>
    <t>MANGUITO CORTAFUEGOS FP 6.0 DN 90</t>
  </si>
  <si>
    <t>MANGUITO CORTAFUEGOS FP 6.0 DN 110</t>
  </si>
  <si>
    <t>MANGUITO CORTAFUEGOS FP 6.0 DN 125</t>
  </si>
  <si>
    <t>MANGUITO CORTAFUEGOS FP 6.0 DN 160</t>
  </si>
  <si>
    <t>FUSAPEX</t>
  </si>
  <si>
    <t>Manguito REHAU FUSAPEX 2.0 50-50</t>
  </si>
  <si>
    <t>Manguito REHAU FUSAPEX 2.0 63-63</t>
  </si>
  <si>
    <t>Manguito REHAU FUSAPEX 2.0 75-75</t>
  </si>
  <si>
    <t>Manguito REHAU FUSAPEX 2.0 110-110</t>
  </si>
  <si>
    <t>FUSAPEX 2.0 - manguito125, PE-X, naranja</t>
  </si>
  <si>
    <t>FUSAPEX 2.0- manguito 160,PE-X, naranja</t>
  </si>
  <si>
    <t>Manguito REHAU FUSAPEX 63-50</t>
  </si>
  <si>
    <t>Manguito REHAU FUSAPEX 75-50</t>
  </si>
  <si>
    <t>Manguito REHAU FUSAPEX 75-63</t>
  </si>
  <si>
    <t>Manguito REHAU FUSAPEX 90-50</t>
  </si>
  <si>
    <t>Manguito REHAU FUSAPEX 90-63</t>
  </si>
  <si>
    <t>Manguito REHAU FUSAPEX 90-75</t>
  </si>
  <si>
    <t>Manguito REHAU FUSAPEX 110-50</t>
  </si>
  <si>
    <t>Manguito REHAU FUSAPEX 110-63</t>
  </si>
  <si>
    <t>Manguito REHAU FUSAPEX 110-75</t>
  </si>
  <si>
    <t>Manguito REHAU FUSAPEX 110-90</t>
  </si>
  <si>
    <t>Reducción FUSAPEX SDR 11 125-50</t>
  </si>
  <si>
    <t>Reducción FUSAPEX SDR 11 125-63</t>
  </si>
  <si>
    <t>Reducción FUSAPEX, SDR 11 125-75</t>
  </si>
  <si>
    <t>Reducción FUSAPEX, SDR 11 125-90</t>
  </si>
  <si>
    <t>Reducción FUSAPEX, SDR 11 125-110</t>
  </si>
  <si>
    <t>Reducción FUSAPEX, SDR 11 160-125</t>
  </si>
  <si>
    <t>Manguito REHAU FUSAPEX rosca m 50-1 1/2"</t>
  </si>
  <si>
    <t>Manguito REHAU FUSAPEX rosca m 63 - 2"</t>
  </si>
  <si>
    <t>Manguito REHAU FUSAPEX rosca m 75-2 1/2"</t>
  </si>
  <si>
    <t>FUSAPEX Brida SDR 11 50 / DN 40 SDR 11</t>
  </si>
  <si>
    <t>FUSAPEX Brida SDR 11 63 / DN 50 SDR 11</t>
  </si>
  <si>
    <t>FUSAPEX Brida SDR 11 75 / DN 65</t>
  </si>
  <si>
    <t>FUSAPEX Brida 90 / DN 80</t>
  </si>
  <si>
    <t>FUSAPEX Brida 110 / DN 100</t>
  </si>
  <si>
    <t>FUSAPEX Brida SDR 11 125 / DN 100</t>
  </si>
  <si>
    <t>FUSAPEX Codo 75, PE-X naranja</t>
  </si>
  <si>
    <t>FUSAPEX 2.0 codo 90, PE-X, naranja</t>
  </si>
  <si>
    <t>FUSAPEX 2.0 codo 110, PE-X, naranja,</t>
  </si>
  <si>
    <t>FUSAPEX 2.0 codo 125, PE-X, naranja</t>
  </si>
  <si>
    <t>FUSAPEX  T 50 - 50 - 50, PE-X, naranja</t>
  </si>
  <si>
    <t>*$FUSAPEX 2.0 T-piece 63-63-63</t>
  </si>
  <si>
    <t>FUSAPEX  T 75 - 75 - 75, PE-X, naranja</t>
  </si>
  <si>
    <t>*$FUSAPEX 2.0 T-piece 90-90-90</t>
  </si>
  <si>
    <t>*$FUSAPEX 2.0 T-piece egal 110</t>
  </si>
  <si>
    <t>*$FUSAPEX 2.0 T-piece egal 125</t>
  </si>
  <si>
    <t>*$FUSAPEX 2.0 T-piece egal 160</t>
  </si>
  <si>
    <t>FUSAPEX Junta EPDM ref. 50/40,PN 10-40</t>
  </si>
  <si>
    <t>FUSAPEX Junta EPDM ref. 63/50, PN 10-40</t>
  </si>
  <si>
    <t>FUSAPEX Junta EPDM ref. 75/65, PN 10-40</t>
  </si>
  <si>
    <t>FUSAPEX Junta EPDM ref. 90/80, PN 10-40</t>
  </si>
  <si>
    <t>FUSAPEXJunta con ref 110-125/100,PN10-16</t>
  </si>
  <si>
    <t>REHAU casq. corredizo SDR11 LX20x1,9/2,0</t>
  </si>
  <si>
    <t>REHAU casq. corredizo SDR 11 LX 25 x 2,3</t>
  </si>
  <si>
    <t>REHAU casq. corredizo SDR 11 LX 32 x 2,9</t>
  </si>
  <si>
    <t>REHAU casq. corredizo SDR 11 LX 40 x 3,7</t>
  </si>
  <si>
    <t>REHAU casq. corredizo SDR 11 50 x 4,6</t>
  </si>
  <si>
    <t>REHAU casq. corredizo SDR 11 63 x 5,8</t>
  </si>
  <si>
    <t>REHAU casq. corredizo SDR 11 75 x 6,8</t>
  </si>
  <si>
    <t>REHAU casq. corredizo SDR 11 90 x 8,2</t>
  </si>
  <si>
    <t>REHAU casq. corredizo SDR 11 110 x 10,0</t>
  </si>
  <si>
    <t>REHAU casq. corredizo SDR 11 125 x 11,4</t>
  </si>
  <si>
    <t>REHAU casq. corredizo SDR 11 140 x 12,7</t>
  </si>
  <si>
    <t>REHAU casq. corredizo SDR 11 160 x 14,6</t>
  </si>
  <si>
    <t>REHAU manguito unión SDR 11 LX 20 - 20</t>
  </si>
  <si>
    <t>REHAU manguito unión SDR 11 LX 25 - 25</t>
  </si>
  <si>
    <t>REHAU manguito unión SDR 11 LX 32 - 32</t>
  </si>
  <si>
    <t>REHAU manguito unión SDR 11 LX 40 - 40</t>
  </si>
  <si>
    <t>REHAU man de union SDR 11 LX, 50 - 50</t>
  </si>
  <si>
    <t>REHAU man de union SDR 11 LX, 63 - 63</t>
  </si>
  <si>
    <t>REHAU manguito de unión SDR 11, 75 x 6,8</t>
  </si>
  <si>
    <t>REHAU manguito de unión SDR 11, 90 x 8,2</t>
  </si>
  <si>
    <t>REHAU manguito de unión SDR 11 110 x 10</t>
  </si>
  <si>
    <t>REHAU man de union SDR 11 125 x 11,4</t>
  </si>
  <si>
    <t>REHAU man de union SDR 11 140 x 12,7</t>
  </si>
  <si>
    <t>REHAU man de union SDR 11 160 x 14,6</t>
  </si>
  <si>
    <t>REHAU manguito reductor SDR 11 25 - 20</t>
  </si>
  <si>
    <t>REHAU man reductor SDR 11 LX 32 - 25</t>
  </si>
  <si>
    <t>REHAU man reductor SDR 11 LX 40 - 20</t>
  </si>
  <si>
    <t>REHAU man reductor SDR 11 LX 40 - 32</t>
  </si>
  <si>
    <t>REHAU manguito de unión SDR 11 50 - 32</t>
  </si>
  <si>
    <t>REHAU man de union SDR 11 LX, 50 - 40</t>
  </si>
  <si>
    <t>REHAU man de union SDR 11 LX, 63 - 50</t>
  </si>
  <si>
    <t>REHAU manguito reductor SDR 11, 75 - 63</t>
  </si>
  <si>
    <t>REHAU manguito reductor SDR 11, 90 - 75</t>
  </si>
  <si>
    <t>REHAU manguito reductor SDR 11 110 - 90</t>
  </si>
  <si>
    <t>REHAU codo SDR 11 LX 25 - 25, 45°</t>
  </si>
  <si>
    <t>REHAU codo SDR 11 LX 32 - 32, 45°</t>
  </si>
  <si>
    <t>REHAU codo SDR 11 LX 40 - 40, 45°</t>
  </si>
  <si>
    <t>REHAU codo SDR 11 LX 50 - 50, 45°</t>
  </si>
  <si>
    <t>REHAU codo SDR 11 63 - 63, 45°</t>
  </si>
  <si>
    <t>REHAU codo SDR 11 75 x 6,8, 45°</t>
  </si>
  <si>
    <t>REHAU Codo SDR 11 LX 20 - 20, 90°</t>
  </si>
  <si>
    <t>REHAU codo SDR 11 LX 25 - 25, 90°</t>
  </si>
  <si>
    <t>REHAU codo SDR 11 LX 32 - 32, 90°</t>
  </si>
  <si>
    <t>REHAU codo SDR 11 LX 40 - 40, 90°</t>
  </si>
  <si>
    <t>REHAU codo SDR 11 LX 50 - 50, 90°</t>
  </si>
  <si>
    <t>REHAU codo SDR 11 LX 63 - 63, 90°</t>
  </si>
  <si>
    <t>REHAU codo SDR 11 75 x 6,8, 90°</t>
  </si>
  <si>
    <t>REHAU codo SDR 11 90 x 8,2, 90°</t>
  </si>
  <si>
    <t>REHAU codo SDR 11 110 x 10,0, 90°</t>
  </si>
  <si>
    <t>REHAU man transicion SDR 11 LX 20-1/2"</t>
  </si>
  <si>
    <t>REHAU man transicion SDR 11 LX 20-3/4"</t>
  </si>
  <si>
    <t>REHAU man transicion SDR 11 LX 25-3/4"</t>
  </si>
  <si>
    <t>REHAU Codo SDR 11 LX 32 x 2,9 - R 1"</t>
  </si>
  <si>
    <t>Codo90°casq.corr.SDR11 rosca m.40-1 1/4"</t>
  </si>
  <si>
    <t>Codo90casq.corr.SDR11 LX racor h l 40-1"</t>
  </si>
  <si>
    <t>Codo pared SDR11, LX casq.corr. 20-1/2"</t>
  </si>
  <si>
    <t>Codo pared SDR11, LX casq.corr. 20-3/4"</t>
  </si>
  <si>
    <t>Codo pared SDR11, LX casq.corr. 25-3/4"</t>
  </si>
  <si>
    <t>REHAU Pieza en T SDR 11 LX 20 - 20 - 20</t>
  </si>
  <si>
    <t>T de unión REHAU 25-25-25 SDR 11 LX</t>
  </si>
  <si>
    <t>T de unión REHAU 32-32-32 SDR 11 LX</t>
  </si>
  <si>
    <t>T de unión REHAU 40-40-40 SDR 11 LX</t>
  </si>
  <si>
    <t>T de unión REHAU 50-50-50 SDR 11 LX</t>
  </si>
  <si>
    <t>T de unión REHAU 63-63-63 SDR 11 LX</t>
  </si>
  <si>
    <t>T de unión REHAU 75-75-75 SDR 11</t>
  </si>
  <si>
    <t>T de unión REHAU 90-90-90 SDR 11</t>
  </si>
  <si>
    <t>T de unión REHAU 110-110-110 SDR 11</t>
  </si>
  <si>
    <t>T de unión REHAU 25-20-20 SDR 11 LX</t>
  </si>
  <si>
    <t>T de unión REHAU 32-25-25 SDR 11 LX</t>
  </si>
  <si>
    <t>T de unión REHAU 40-32-32 SDR 11 LX</t>
  </si>
  <si>
    <t>T de unión REHAU 50-25-40 SDR 11 LX</t>
  </si>
  <si>
    <t>T de unión REHAU 50-32-40 SDR 11 LX</t>
  </si>
  <si>
    <t>T de unión REHAU 63-32-50 SDR 11 LX</t>
  </si>
  <si>
    <t>T de unión REHAU 63-40-40 SDR 11 LX</t>
  </si>
  <si>
    <t>T de unión REHAU 63-40-50 SDR 11 LX</t>
  </si>
  <si>
    <t>T de unión REHAU 63-50-50 SDR 11 LX</t>
  </si>
  <si>
    <t>T de unión REHAU 75-32-63 SDR 11</t>
  </si>
  <si>
    <t>T de unión REHAU 75-50-63 SDR 11</t>
  </si>
  <si>
    <t>T de unión REHAU 75-63-63 SDR 11</t>
  </si>
  <si>
    <t>T de unión REHAU 25-20-25 SDR 11 LX</t>
  </si>
  <si>
    <t>T de unión REHAU 32-20-32 SDR 11 LX</t>
  </si>
  <si>
    <t>T de unión REHAU 32-25-32 SDR 11 LX</t>
  </si>
  <si>
    <t>T de unión REHAU 40-20-40 SDR 11 LX</t>
  </si>
  <si>
    <t>T de unión REHAU 40-25-40 SDR 11 LX</t>
  </si>
  <si>
    <t>T de unión REHAU 40-32-40 SDR 11 LX</t>
  </si>
  <si>
    <t>T de unión REHAU 50-20-50 SDR 11 LX</t>
  </si>
  <si>
    <t>T de unión REHAU 50-25-50 SDR 11 LX</t>
  </si>
  <si>
    <t>T de unión REHAU 50-32-50 SDR 11 LX</t>
  </si>
  <si>
    <t>T de unión REHAU 50-40-50 SDR 11 LX</t>
  </si>
  <si>
    <t>T de unión REHAU 63-25-63 SDR 11 LX</t>
  </si>
  <si>
    <t>T de unión REHAU 63-32-63 SDR 11 LX</t>
  </si>
  <si>
    <t>T de unión REHAU 63-40-63 SDR 11 LX</t>
  </si>
  <si>
    <t>T de unión REHAU 63-50-63 SDR 11 LX</t>
  </si>
  <si>
    <t>T de unión REHAU 75-25-75 SDR 11</t>
  </si>
  <si>
    <t>T de unión REHAU 75-32-75 SDR 11</t>
  </si>
  <si>
    <t>T de unión REHAU 75-40-75 SDR 11</t>
  </si>
  <si>
    <t>T de unión REHAU 75-50-75 SDR 11</t>
  </si>
  <si>
    <t>T de unión REHAU 75-63-75 SDR 11</t>
  </si>
  <si>
    <t>T de unión REHAU 90-32-90 SDR 11</t>
  </si>
  <si>
    <t>T de unión REHAU 90-40-90 SDR 11</t>
  </si>
  <si>
    <t>T de unión REHAU 90-63-90 SDR 11</t>
  </si>
  <si>
    <t>T de unión REHAU 110-32-110 SDR 11</t>
  </si>
  <si>
    <t>T de unión REHAU 110-50-110 SDR 11</t>
  </si>
  <si>
    <t>T de unión REHAU 110-63-110 SDR 11</t>
  </si>
  <si>
    <t>T de unión REHAU 20-25-20 SDR 11 LX</t>
  </si>
  <si>
    <t>T de unión REHAU 63-75-63 SDR 11</t>
  </si>
  <si>
    <t>T de unión REHAU 25-25-20 SDR 11 LX</t>
  </si>
  <si>
    <t>T de unión REHAU 32-32-25 SDR 11 LX</t>
  </si>
  <si>
    <t>REHAU T der. int. conica 32-1/2"-32</t>
  </si>
  <si>
    <t xml:space="preserve">T PRECONF CASQ CORREDZO 40-25-32 </t>
  </si>
  <si>
    <t>T PRECONF CASQ CORREDZO 50-40-40</t>
  </si>
  <si>
    <t>T PRECONF CASQ CORREDZO 63-25-50</t>
  </si>
  <si>
    <t>T PRECONF CASQ CORREDZO 75-25-63</t>
  </si>
  <si>
    <t>T PRECONF CASQ CORREDZO 75-40-63</t>
  </si>
  <si>
    <t>T PRECONF CASQ CORREDZO 90-25-75</t>
  </si>
  <si>
    <t>T PRECONF CASQ CORREDZO 90-32-75</t>
  </si>
  <si>
    <t>T PRECONF CASQ CORREDZO 90-40-75</t>
  </si>
  <si>
    <t>T PRECONF CASQ CORREDZO 90-50-75</t>
  </si>
  <si>
    <t>T PRECONF CASQ CORREDZO 90-63-75</t>
  </si>
  <si>
    <t>T PRECONF CASQ CORREDZO 90-75-75</t>
  </si>
  <si>
    <t>T PRECONF CASQ CORREDZO 110-25-90</t>
  </si>
  <si>
    <t>T PRECONF CASQ CORREDZO 110-32-90</t>
  </si>
  <si>
    <t>T PRECONF CASQ CORREDZO 110-40-90</t>
  </si>
  <si>
    <t>T PRECONF CASQ CORREDZO 110-50-90</t>
  </si>
  <si>
    <t>T PRECONF CASQ CORREDZO 110-63-90</t>
  </si>
  <si>
    <t>T PRECONF CASQ CORREDZO 110-75-90</t>
  </si>
  <si>
    <t>T PRECONF CASQ CORREDZO 110-90-90</t>
  </si>
  <si>
    <t>T ESPECIAL PRE CONFECCIONADA 125-125-125</t>
  </si>
  <si>
    <t>T ESPECIAL PRE CONFECCIONADA 125-110-125</t>
  </si>
  <si>
    <t>T PRECONF CASQ CORREDZO 125-90-125</t>
  </si>
  <si>
    <t>T PRECONF CASQ CORREDZO 125-75-125</t>
  </si>
  <si>
    <t>T PRECONF CASQ CORREDZO 125-63-125</t>
  </si>
  <si>
    <t>T PRECONF CASQ CORREDZO 125-50-125</t>
  </si>
  <si>
    <t>T PRECONF CASQ CORREDZO 125-40-125</t>
  </si>
  <si>
    <t>T PRECONF CASQ CORREDZO 125-32-125</t>
  </si>
  <si>
    <t>T PRECONF CASQ CORREDZO 125-25-125</t>
  </si>
  <si>
    <t>T PRECONF CASQ CORREDZO 90-25-90</t>
  </si>
  <si>
    <t>T PRECONF CASQ CORREDZO 90-50-90</t>
  </si>
  <si>
    <t>T PRECONF CASQ CORREDZO 90-75-90</t>
  </si>
  <si>
    <t>T PRECONF CASQ CORREDZO 110-25-110</t>
  </si>
  <si>
    <t>T PRECONF CASQ CORREDZO 110-40-110</t>
  </si>
  <si>
    <t>T PRECONF CASQ CORREDZO 110-75-110</t>
  </si>
  <si>
    <t>T PRECONF CASQ CORREDZO 110-90-110</t>
  </si>
  <si>
    <t>T ESPECIAL PRE CONFECCIONADA 125-125-110</t>
  </si>
  <si>
    <t>T ESPECIAL PRE CONFECCIONADA 125-110-110</t>
  </si>
  <si>
    <t>T PRECONF CASQ CORREDZO 125-90-110</t>
  </si>
  <si>
    <t>T casquillo corredizo 125-75-110 SDR 11</t>
  </si>
  <si>
    <t>T casquillo corredizo 125-63-110 SDR 11</t>
  </si>
  <si>
    <t>T casquillo corredizo 125-50-110 SDR 11</t>
  </si>
  <si>
    <t>T casquillo corredizo 125-40-110 SDR 11</t>
  </si>
  <si>
    <t>T casquillo corredizo 125-32-110 SDR 11</t>
  </si>
  <si>
    <t>T casquillo corredizo 125-25-110 SDR 11</t>
  </si>
  <si>
    <t>REHAU Pieza en T SDR 11 LX</t>
  </si>
  <si>
    <t>REHAU T SDR 11 LX 25 - Rp 1/2" - 25</t>
  </si>
  <si>
    <t>REHAU T SDR 11 LX 25 - Rp 3/4" - 25</t>
  </si>
  <si>
    <t>REHAU T SDR 11 LX 32 - Rp 1/2" - 32</t>
  </si>
  <si>
    <t>REHAU T SDR 11 LX 32 - Rp 3/4" - 32</t>
  </si>
  <si>
    <t>REHAU T SDR 11 LX 32 - Rp 1" - 32</t>
  </si>
  <si>
    <t>REHAU T SDR 11 LX 40 - Rp 1/2" - 40</t>
  </si>
  <si>
    <t>REHAU T SDR 11 LX 40 - Rp 3/4" - 40</t>
  </si>
  <si>
    <t>REHAU T SDR 11, LX 40 - Rp 1 1/4" - 40</t>
  </si>
  <si>
    <t>REHAU T SDR 11 LX 40 - Rp 1" - 40</t>
  </si>
  <si>
    <t>REHAU T SDR 11 LX 50 - Rp 1/2" - 50</t>
  </si>
  <si>
    <t>REHAU T SDR 11 LX 50 - Rp 3/4" - 50</t>
  </si>
  <si>
    <t>REHAU Pieza en T SDR 35 50 - Rp 1" - 50</t>
  </si>
  <si>
    <t>REHAU T SDR 11 LX 50 - Rp 1 1/4" - 50</t>
  </si>
  <si>
    <t>REHAU T SDR 11 LX 63 - Rp 1/2" - 63</t>
  </si>
  <si>
    <t>REHAU T SDR 11 LX 63 - Rp 3/4" - 63</t>
  </si>
  <si>
    <t>REHAU T SDR 11 LX 40 - Rp 1" - 32</t>
  </si>
  <si>
    <t>REHAU T SDR 36 50 - Rp 1 1/4" - 40</t>
  </si>
  <si>
    <t>REHAU T 32 x 2,9 - 32 x 2,9 - 32 x 2,9</t>
  </si>
  <si>
    <t>REHAU T SDR 11, LX 40-40-40 der elevada</t>
  </si>
  <si>
    <t>REHAU Racor fijo macho SDR 11 LX 20-1/2"</t>
  </si>
  <si>
    <t>REHAU Racor fijo macho SDR 11 LX 20-3/4"</t>
  </si>
  <si>
    <t>REHAU Racor fijo macho SDR 11 LX 25-3/4"</t>
  </si>
  <si>
    <t>REHAU Racor fijo macho SDR 11 LX 25 -1"</t>
  </si>
  <si>
    <t>REHAU Racor fijo macho SDR11 LX 32-R 1"</t>
  </si>
  <si>
    <t>REHAU Racor fijo m SDR11 LX 40-1 1/4"</t>
  </si>
  <si>
    <t>REHAU man. acop. SDR11 50 - R 1 1/4"</t>
  </si>
  <si>
    <t>REHAU man. acop. SDR11 50 - R 1 1/2"</t>
  </si>
  <si>
    <t>REHAU man. acop. SDR 11 63 - R 2"</t>
  </si>
  <si>
    <t>REHAU man. acop. SDR11 75 x 6,8 - 2 1/2"</t>
  </si>
  <si>
    <t>REHAU man. acop. SDR 11 90 x 8,2 - 3"</t>
  </si>
  <si>
    <t>REHAU man. acop. SDR 11 110 x 10,0 - 4"</t>
  </si>
  <si>
    <t>REHAU man. acop.SDR 11 125 x 11,4 - 5"</t>
  </si>
  <si>
    <t>REHAUman comp/sold SDR11,25x2,3-26x2,9</t>
  </si>
  <si>
    <t>REHAUman comp/sold SDR11,32x2,9-33,7x2,6</t>
  </si>
  <si>
    <t>REHAUman comp/sold SDR11,40x3,7-42,4x2,6</t>
  </si>
  <si>
    <t>REHAUman comp/sold SDR11,50x4,6-48,3x2,6</t>
  </si>
  <si>
    <t>REHAUman comp/sold SDR11,63x5,8-60,3x2,9</t>
  </si>
  <si>
    <t>REHAUman comp/sold SDR11,75x6,8-76,1x2,9</t>
  </si>
  <si>
    <t>REHAUman comp/sold SDR11,90x8,2-88,9x3,2</t>
  </si>
  <si>
    <t>REHAUman comp/soldSDR11,110x10-114,3x3,6</t>
  </si>
  <si>
    <t>REHAU man solda SDR11,125x11,4-139,6x3,6</t>
  </si>
  <si>
    <t>REHAU man solda SDR11 140x12,7-139,7x3,6</t>
  </si>
  <si>
    <t>REHAU man solda SDR11 160x14,6-168,3x4,1</t>
  </si>
  <si>
    <t>REHAU Valv. esfera 20 x 1,9 - 20 x 1,9</t>
  </si>
  <si>
    <t>REHAU Valv. esfera 25 x 2,3 - 25 x 2,3</t>
  </si>
  <si>
    <t>REHAU Valv. esfera 32 x 2,9 - 32 x 2,9</t>
  </si>
  <si>
    <t>REHAU Valv. esfera 40 x 3,7 - 40 x 3,7</t>
  </si>
  <si>
    <t>REHAU Valv. esfera 50 x 4,6 - 50 x 4,6</t>
  </si>
  <si>
    <t>REHAU Valv. esfera 63 x 5,8 - 63 x 5,8</t>
  </si>
  <si>
    <t>REHAU Valv. esfera 20 x 1,9 - R 3/4"</t>
  </si>
  <si>
    <t>REHAU Válvula de esfera 25 x 2,3 - R 1"</t>
  </si>
  <si>
    <t>REHAU Válvula de esfera 32 x 2,9 - R 1"</t>
  </si>
  <si>
    <t>REHAU Adaptador con cono 32 - G 1/2"</t>
  </si>
  <si>
    <t>REHAU Adaptador con cono 32 - G 1"</t>
  </si>
  <si>
    <t>REHAU Racor fijo macho SDR 11 LX</t>
  </si>
  <si>
    <t>Man acop rosca h 25-Rp3/4/L22 SDR 11 LX</t>
  </si>
  <si>
    <t>Man acop rosca h 25-Rp1/L22 SDR 11 LX</t>
  </si>
  <si>
    <t>Man acop rosca h 32-Rp1/L22 SDR 11 LX</t>
  </si>
  <si>
    <t>REHAU man SDR11 LX casq.corr.r.h 32-1/2"</t>
  </si>
  <si>
    <t>REHAU man SDR11 LX casq.corr.r.h 40-1/2"</t>
  </si>
  <si>
    <t>REHAU Válvula de cierre UNO, SDR 11 25</t>
  </si>
  <si>
    <t>REHAU Válvula de cierre UNO, SDR 11 32</t>
  </si>
  <si>
    <t>REHAU Válvula de cierre UNO, SDR 11 40</t>
  </si>
  <si>
    <t>REHAU Válvula de cierre UNO, SDR 11 50</t>
  </si>
  <si>
    <t>REHAU Válvula de cierre UNO, SDR 11 63</t>
  </si>
  <si>
    <t>REHAU Válvula de cierre UNO, SDR 11 75</t>
  </si>
  <si>
    <t>REHAU Válvula de cierre UNO, SDR 11 90</t>
  </si>
  <si>
    <t>REHAU Válvula de cierre UNO, SDR 11 110</t>
  </si>
  <si>
    <t>REHAU Válvula de cierre UNO, SDR 11 125</t>
  </si>
  <si>
    <t>REHAU valv de cierre DUO SDR 11 25 + 25</t>
  </si>
  <si>
    <t>REHAU valv de cierre DUO SDR 11 32 + 32</t>
  </si>
  <si>
    <t>REHAU valv de cierre DUO SDR 11 40 + 40</t>
  </si>
  <si>
    <t>REHAU valv de cierre DUO SDR 11 50 + 50</t>
  </si>
  <si>
    <t>REHAU valv de cierre DUO SDR 11 63 + 63</t>
  </si>
  <si>
    <t>REHAU valv de cierre DUO SDR 11 75 + 75</t>
  </si>
  <si>
    <t>REHAU Tapón ciego 3/4"</t>
  </si>
  <si>
    <t>REHAU Tapón ciego 1 1/4"</t>
  </si>
  <si>
    <t>REHAU Tapón ciego 1 1/2"</t>
  </si>
  <si>
    <t>REHAU Tapón ciego 1"</t>
  </si>
  <si>
    <t>REHAU Tapón ciego 2"</t>
  </si>
  <si>
    <t>REHAU Tapón ciego 2 1/2"</t>
  </si>
  <si>
    <t>REHAU casq corredizo RAUTITAN LX +G 20</t>
  </si>
  <si>
    <t>REHAU casq corredizo RAUTITAN LX +G 25</t>
  </si>
  <si>
    <t>REHAU casq corredizo RAUTITAN LX +G 32</t>
  </si>
  <si>
    <t>REHAU casq corredizo RAUTITAN LX +G 40</t>
  </si>
  <si>
    <t>REHAU Casquillo corredizo RAUTITAN LX 50</t>
  </si>
  <si>
    <t>REHAU Casquillo corredizo RAUTITAN LX 63</t>
  </si>
  <si>
    <t>REHAU manguito RAUTITAN LX +G 20 - 20</t>
  </si>
  <si>
    <t>REHAU manguito RAUTITAN LX +G 25 - 25</t>
  </si>
  <si>
    <t>REHAU manguito RAUTITAN LX +G 32 - 32</t>
  </si>
  <si>
    <t>REHAU manguito RAUTITAN LX +G 40 - 40</t>
  </si>
  <si>
    <t>REHAU manguito unión RAUTITAN LX 50 - 50</t>
  </si>
  <si>
    <t>REHAU manguito unión RAUTITAN LX 63 - 63</t>
  </si>
  <si>
    <t>REHAU manguito RAUTITAN LX +G 25 - 20</t>
  </si>
  <si>
    <t>REHAU manguito RAUTITAN LX +G 32 - 25</t>
  </si>
  <si>
    <t>REHAU manguito RAUTITAN LX +G 40 - 25</t>
  </si>
  <si>
    <t>REHAU manguito RAUTITAN LX +G 40 - 32</t>
  </si>
  <si>
    <t>Manguito reductor RAUTITAN LX 50 - 32</t>
  </si>
  <si>
    <t>Manguito RAUTITAN LX, reducido LX 50-40</t>
  </si>
  <si>
    <t>Manguito RAUTITAN LX, reducido LX 63-50</t>
  </si>
  <si>
    <t>REHAU Adaptador con cono 32 - G 3/4"</t>
  </si>
  <si>
    <t>T RAUTITAN LX+G 20 - 20 - 20</t>
  </si>
  <si>
    <t>T RAUTITAN LX+G 25 - 25 - 25</t>
  </si>
  <si>
    <t>T RAUTITAN LX+G 32 - 32 - 32</t>
  </si>
  <si>
    <t>T RAUTITAN LX+G 40 - 40 - 40</t>
  </si>
  <si>
    <t>T RAUTITAN LX 50 - 50 - 50</t>
  </si>
  <si>
    <t>T RAUTITAN LX 63 - 63 - 63</t>
  </si>
  <si>
    <t>T RAUTITAN LX+G 25 - 20 - 25</t>
  </si>
  <si>
    <t>T RAUTITAN LX 32 - 20 - 32</t>
  </si>
  <si>
    <t>T RAUTITAN LX+G 32 - 25 - 32</t>
  </si>
  <si>
    <t>T RAUTITAN LX 40 - 25 - 40</t>
  </si>
  <si>
    <t>T RAUTITAN LX 40 - 32 - 40</t>
  </si>
  <si>
    <t>T RAUTITAN LX 50 - 25 - 50</t>
  </si>
  <si>
    <t>T RAUTITAN LX 50 - 32 - 50</t>
  </si>
  <si>
    <t>T RAUTITAN LX 50 - 40 - 50</t>
  </si>
  <si>
    <t>T RAUTITAN LX 63 - 32 - 63</t>
  </si>
  <si>
    <t>T RAUTITAN RX+ 50 - 20 - 50 *(solo para Rautitan FLEX)</t>
  </si>
  <si>
    <t>T RAUTITAN LX 63 - 50 - 63</t>
  </si>
  <si>
    <t>T RAUTITAN LX+G 25 - 25 - 20</t>
  </si>
  <si>
    <t>T RAUTITAN LX+G 25 - 20 - 20</t>
  </si>
  <si>
    <t>T RAUTITAN LX+G 32 - 25 - 25</t>
  </si>
  <si>
    <t>T RAUTITAN LX 50 - 32 - 40</t>
  </si>
  <si>
    <t>T RAUTITAN LX 20 - 25 - 20</t>
  </si>
  <si>
    <t>T RAUTITAN RX+ 50 - 50 - 50 *(solo para Rautitan FLEX)</t>
  </si>
  <si>
    <t>T RAUTITAN RX+ 63 - 63 - 63 *(solo para Rautitan FLEX)</t>
  </si>
  <si>
    <t>T RAUTITAN RX+ 50 - 25 - 50 *(solo para Rautitan FLEX)</t>
  </si>
  <si>
    <t>T RAUTITAN RX+ 50 - 32 - 50 *(solo para Rautitan FLEX)</t>
  </si>
  <si>
    <t>T RAUTITAN RX+ 50 - 40 - 50 *(solo para Rautitan FLEX)</t>
  </si>
  <si>
    <t>T RAUTITAN RX+ 63 - 25 - 63 *(solo para Rautitan FLEX)</t>
  </si>
  <si>
    <t>T RAUTITAN RX+ 63 - 32 - 63 *(solo para Rautitan FLEX)</t>
  </si>
  <si>
    <t>T RAUTITAN RX+ 63 - 40 - 63 *(solo para Rautitan FLEX)</t>
  </si>
  <si>
    <t>T RAUTITAN RX+ 63 - 50 - 63 *(solo para Rautitan FLEX)</t>
  </si>
  <si>
    <t>T RAUTITAN RX+ 50 - 32 - 40 *(solo para Rautitan FLEX)</t>
  </si>
  <si>
    <t>T RAUTITAN RX+ 25 - Rp3/4 - 25</t>
  </si>
  <si>
    <t>T RAUTITAN RX+ 25 - Rp/1/2"- 25</t>
  </si>
  <si>
    <t>T RAUTITAN LX +G 25 - Rp 3/4" - 25</t>
  </si>
  <si>
    <t>T RAUTITAN LX 32 - Rp 3/4" - 32</t>
  </si>
  <si>
    <t>T RAUTITAN RX+ 32 - Rp1" - 32</t>
  </si>
  <si>
    <t>T RAUTITAN RX+ 32 - Rp3/4" - 25</t>
  </si>
  <si>
    <t>T RAUTITAN RX+ 32 - Rp 3/4" - 32</t>
  </si>
  <si>
    <t>T RAUTITAN LX+G 32 - Rp 1 - 32</t>
  </si>
  <si>
    <t>T RAUTITAN RX+ 40 - Rp 1" - 40</t>
  </si>
  <si>
    <t>T RAUTITAN RX+ 50 - Rp 1 - 50  *(solo para Rautitan FLEX)</t>
  </si>
  <si>
    <t>T der. Int.r conica 32 - G 3/4" - 32</t>
  </si>
  <si>
    <t>Manguito union RAUTITAN RX+ 16 - 1/2"</t>
  </si>
  <si>
    <t>Manguito unión RAUTITAN RX+ 20 - 1/2"</t>
  </si>
  <si>
    <t>Manguito unión RAUTITAN RX+ 20 - 3/4"</t>
  </si>
  <si>
    <t>Manguito unión RAUTITAN RX+ 25 - 1/2"</t>
  </si>
  <si>
    <t>Manguito unión RAUTITAN RX+ 25 - 3/4"</t>
  </si>
  <si>
    <t>Manguito unión RAUTITAN RX+ 25 - 1"</t>
  </si>
  <si>
    <t>Manguito unión RAUTITAN RX+ 32 - 3/4"</t>
  </si>
  <si>
    <t>Manguito unión RAUTITAN RX+ 32 - 1"</t>
  </si>
  <si>
    <t>Manguito unión RAUTITAN RX+ 40 - 1 1/4"</t>
  </si>
  <si>
    <t>REHAU Racor fijo RAUTITAN LX +G 16 -1/2"</t>
  </si>
  <si>
    <t>REHAU Racor fijo RAUTITAN LX +G 20 -1/2"</t>
  </si>
  <si>
    <t>REHAU Racor fijo RAUTITAN LX +G 20 -3/4"</t>
  </si>
  <si>
    <t>REHAU Racor fijo RAUTITAN LX +G 25 -3/4"</t>
  </si>
  <si>
    <t>REHAU Racor fijo RAUTITAN LX+G 32- 3/4"</t>
  </si>
  <si>
    <t>REHAU Racor fijo RAUTITAN LX+G 32 -1"</t>
  </si>
  <si>
    <t>REHAU Racor fijo RAUTITAN LX+G 40-1 1/4"</t>
  </si>
  <si>
    <t>Racor mov RAUTITAN LX, junta 16-1/2"</t>
  </si>
  <si>
    <t>REHAU manguito SDR26 25x3,5 - 26x2,9</t>
  </si>
  <si>
    <t>REHAU manguito SDR26 32x4,4 - 33,7x2,6</t>
  </si>
  <si>
    <t>REHAU manguito SDR26 40x5,5 - 42,4x2,6</t>
  </si>
  <si>
    <t>REHAU manguito SDR26 50x6,9 - 48,3x2,6</t>
  </si>
  <si>
    <t>REHAU manguito SDR26 63x8,6 - 60,3x2,9</t>
  </si>
  <si>
    <t>T-Stück Abg. 90 Grad SDR</t>
  </si>
  <si>
    <t>REHAU man union RAUTITAN RX+ 16 - 1/2"</t>
  </si>
  <si>
    <t>REHAU man union RAUTITAN RX+ 16 - 3/4"</t>
  </si>
  <si>
    <t>Manguito unión RAUTITAN RX+ 16 - R 1"</t>
  </si>
  <si>
    <t>REHAU man union RAUTITAN RX+ 20 - 1/2"</t>
  </si>
  <si>
    <t>REHAU man union RAUTITAN RX+ 20 - 3/4"</t>
  </si>
  <si>
    <t>Manguito unión RAUTITAN RX+ 20 - R 1"</t>
  </si>
  <si>
    <t>REHAU man union RAUTITAN RX+ 25 - 1/2"</t>
  </si>
  <si>
    <t>REHAU man union RAUTITAN RX+ 25 - 3/4"</t>
  </si>
  <si>
    <t>Manguito unión RAUTITAN RX+ 25 - R 1"</t>
  </si>
  <si>
    <t>REHAU man union RAUTITAN RX+ 32 - 3/4"</t>
  </si>
  <si>
    <t>Manguito unión RAUTITAN RX+ 32 - R 1"</t>
  </si>
  <si>
    <t>REHAU man union RAUTITAN RX+ 32 - 1 1/4"</t>
  </si>
  <si>
    <t>REHAU man union RAUTITAN RX+ 40 - 1 1/4"</t>
  </si>
  <si>
    <t>REHAU man union RAUTITAN RX+ 50 - 1 1/4"</t>
  </si>
  <si>
    <t>REHAU man union RAUTITAN RX+ 50 - 1 1/2"  *(solo para Rautitan FLEX)</t>
  </si>
  <si>
    <t>Manguito unión RAUTITAN RX+ 63 - R 2"  *(solo para Rautitan FLEX)</t>
  </si>
  <si>
    <t>Racor móvil RAUTITAN LX 20 -3/4"</t>
  </si>
  <si>
    <t>Racor móvil RAUTITAN LX 25-3/4"</t>
  </si>
  <si>
    <t>REHAU Racor fijo RAUTITAN LX 32 - G 1"</t>
  </si>
  <si>
    <t>Codo RAUTITAN LX, rosca m 16- R1/2"</t>
  </si>
  <si>
    <t>Codo RAUTITAN LX, rosca m 20- R1/2"</t>
  </si>
  <si>
    <t>Codo RAUTITAN LX, rosca m 20- R3/4"</t>
  </si>
  <si>
    <t>REHAU Codo RAUTITAN LX +G 25 - R 3/4"</t>
  </si>
  <si>
    <t>REHAU Codo RAUTITAN LX +G 32 - R 1</t>
  </si>
  <si>
    <t>REHAU Codo RAUTITAN RX+ 16 - R 1/2"</t>
  </si>
  <si>
    <t>REHAU Codo RAUTITAN RX+ 20 - R 1/2"</t>
  </si>
  <si>
    <t>REHAU Codo RAUTITAN RX+ 20 - R 3/4"</t>
  </si>
  <si>
    <t>REHAU Codo RAUTITAN RX+ 25 - R 3/4"</t>
  </si>
  <si>
    <t>REHAU Codo RAUTITAN RX+ 32 - R 3/4"</t>
  </si>
  <si>
    <t>Codo RAUTITAN RX+ 32 -R 1"</t>
  </si>
  <si>
    <t>Codo RAUTITAN LX,  rosca h 16-Rp 1/2"</t>
  </si>
  <si>
    <t>Codo RAUTITAN LX, rosca h 16-Rp 3/4"</t>
  </si>
  <si>
    <t>Codo RAUTITAN LX, rosca h 20 Rp 1/2"</t>
  </si>
  <si>
    <t>Codo RAUTITAN LX, rosca h 20 Rp 3/4"</t>
  </si>
  <si>
    <t>Codo RAUTITAN LX, rosca h 25-Rp 1"</t>
  </si>
  <si>
    <t>REHAU Codo pared RAUTITAN RX+ 16 - 1/2"</t>
  </si>
  <si>
    <t>Codo pared RAUTITAN RX+ 20 - R1/2"</t>
  </si>
  <si>
    <t>REHAU Codo pared RAUTITAN RX+ 20 - 3/4"</t>
  </si>
  <si>
    <t>REHAU Codo RAUTITAN LX +G 20 - 20, 90°</t>
  </si>
  <si>
    <t>REHAU Codo RAUTITAN LX +G 25 - 25, 90°</t>
  </si>
  <si>
    <t>REHAU Codo RAUTITAN LX +G 32 - 32, 90°</t>
  </si>
  <si>
    <t>REHAU Codo RAUTITAN LX +G 40 - 40, 90°</t>
  </si>
  <si>
    <t>REHAU Codo RAUTITAN LX 50 - 50, 90°</t>
  </si>
  <si>
    <t>REHAU Codo RAUTITAN LX 63 - 63, 90°</t>
  </si>
  <si>
    <t>REHAU Codo SDR 7,4 LX 32 - 32, 45°</t>
  </si>
  <si>
    <t>REHAU Codo RAUTITAN LX 50 - 50, 45°</t>
  </si>
  <si>
    <t>REHAU Codo RAUTITAN LX 63 - 63, 45°</t>
  </si>
  <si>
    <t>Codo RAUTITAN RX+50 - 50, 45° *(solo para Rautitan FLEX)</t>
  </si>
  <si>
    <t>Codo RAUTITAN RX+63 - 63, 45° *(solo para Rautitan FLEX)</t>
  </si>
  <si>
    <t>REHAU Curva guia 16, 45°</t>
  </si>
  <si>
    <t>REHAU Curva guia 20, 45°</t>
  </si>
  <si>
    <t>REHAU Curva guía 25, 45°</t>
  </si>
  <si>
    <t>REHAU Curva guía 32, 45°</t>
  </si>
  <si>
    <t>REHAU Curva guia 16, 90°</t>
  </si>
  <si>
    <t>REHAU Curva guía 20, 90°</t>
  </si>
  <si>
    <t>REHAU Curva guía 25, 90°</t>
  </si>
  <si>
    <t>REHAU Curva guía 32, 90°</t>
  </si>
  <si>
    <t>Manguito unión RAUTITAN RX+ 50 - 50  *(solo para Rautitan FLEX)</t>
  </si>
  <si>
    <t>Manguito unión RAUTITAN RX+ 63 - 63  *(solo para Rautitan FLEX)</t>
  </si>
  <si>
    <t>Manguito unión RAUTITAN RX+ 40 - 25</t>
  </si>
  <si>
    <t>Manguito unión RAUTITAN RX+ 50 - 32 *(solo para Rautitan FLEX)</t>
  </si>
  <si>
    <t>Manguito unión RAUTITAN RX+ 50 - 40 *(solo para Rautitan FLEX)</t>
  </si>
  <si>
    <t>Manguito unión RAUTITAN RX+ 63 - 50 *(solo para Rautitan FLEX)</t>
  </si>
  <si>
    <t>REHAU man elect ESM 20, PE 100, negro</t>
  </si>
  <si>
    <t>REHAU man elect ESM 25, PE 100, negro</t>
  </si>
  <si>
    <t>REHAU man elect ESM 32, PE 100, negro</t>
  </si>
  <si>
    <t>REHAU man elect ESM 40, PE 100, negro</t>
  </si>
  <si>
    <t>REHAU man elect ESM 50, PE 100, negro</t>
  </si>
  <si>
    <t>REHAU man elect ESM 63, PE 100, negro</t>
  </si>
  <si>
    <t>REHAU man elect ESM 75, PE 100, negro</t>
  </si>
  <si>
    <t>REHAU man elect ESM 90, PE 100, negro</t>
  </si>
  <si>
    <t>REHAU man elect ESM 110, PE 100, negro</t>
  </si>
  <si>
    <t>REHAU man elect ESM 125, PE 100, negro</t>
  </si>
  <si>
    <t>REHAU man elect ESM 160, PE 100, negro</t>
  </si>
  <si>
    <t>REHAU red elect ESM 25-20, PE 100, negro</t>
  </si>
  <si>
    <t>REHAU red elect ESM 32-20, PE 100, negro</t>
  </si>
  <si>
    <t>REHAU red elect ESM 32-25, PE 100, negro</t>
  </si>
  <si>
    <t>REHAU red elect ESM 40-25, PE 100, negro</t>
  </si>
  <si>
    <t>REHAU red elect ESM 40-32, PE 100, negro</t>
  </si>
  <si>
    <t>REHAU red elect ESM 50-25, PE 100, negro</t>
  </si>
  <si>
    <t>REHAU red elect ESM 50-32, PE 100, negro</t>
  </si>
  <si>
    <t>REHAU red elect ESM 50-40, PE 100, negro</t>
  </si>
  <si>
    <t>REHAU red elect ESM 63-32, PE 100, negro</t>
  </si>
  <si>
    <t>REHAU red elect ESM 63-40, PE 100, negro</t>
  </si>
  <si>
    <t>REHAU red elect ESM 63-50, PE 100, negro</t>
  </si>
  <si>
    <t>REHAU red elect ESM 75-63, PE 100, negro</t>
  </si>
  <si>
    <t>REHAU red elect ESM 90-50, PE 100, negro</t>
  </si>
  <si>
    <t>REHAU red elect ESM 90-63, PE 100, negro</t>
  </si>
  <si>
    <t>REHAU red elect ESM 90-75, PE 100, negro</t>
  </si>
  <si>
    <t>REHAU red elect ESM 110-63, PE 100,negro</t>
  </si>
  <si>
    <t>REHAU red elect ESM 110-90, PE 100,negro</t>
  </si>
  <si>
    <t>REHAU red elect ESM 125-90, PE 100,negro</t>
  </si>
  <si>
    <t>REHAU red. elect  125 - 110, PE 100</t>
  </si>
  <si>
    <t>REHAU red elect ESM 160-90, PE 100,negro</t>
  </si>
  <si>
    <t>REHAU red. elect  160 - 110, PE 100</t>
  </si>
  <si>
    <t>REHAU red. elect 160 - 125, PE 100</t>
  </si>
  <si>
    <t>REHAU man red 40 - 32, PE 100, negro</t>
  </si>
  <si>
    <t>REHAU man red 50 - 32, PE 100, negro</t>
  </si>
  <si>
    <t>REHAU man red 50 - 40, PE 100, negro</t>
  </si>
  <si>
    <t>REHAU man red 63 - 32, PE 100, negro</t>
  </si>
  <si>
    <t>REHAU man red 63 - 40, PE 100, negro</t>
  </si>
  <si>
    <t>REHAU man red 63 - 50, PE 100, negro</t>
  </si>
  <si>
    <t>REHAU man red 75 - 50, PE 100, negro</t>
  </si>
  <si>
    <t>REHAU man red 75 - 63, PE 100, negro</t>
  </si>
  <si>
    <t>REHAU man red 90 - 50, PE 100, negro</t>
  </si>
  <si>
    <t>REHAU man red 90 - 63, PE 100, negro</t>
  </si>
  <si>
    <t>REHAU man red 90 - 75, PE 100, negro</t>
  </si>
  <si>
    <t>REHAU man red 110 - 63, PE 100, negro</t>
  </si>
  <si>
    <t>REHAU man red 110 - 75, PE 100, negro</t>
  </si>
  <si>
    <t>REHAU man red 110 - 90, PE 100, negro</t>
  </si>
  <si>
    <t>REHAU man red 125 - 63, PE 100, negro</t>
  </si>
  <si>
    <t>REHAU man red 125 - 90, PE 100, negro</t>
  </si>
  <si>
    <t>REHAU man red 125 - 110, PE 100, negro</t>
  </si>
  <si>
    <t>REHAU man red 160 - 90, PE 100, negro</t>
  </si>
  <si>
    <t>REHAU man red 160 - 110, PE 100, negro</t>
  </si>
  <si>
    <t>REHAU man red 160 - 125, PE 100, negro</t>
  </si>
  <si>
    <t>REHAU man elec rosca m 20-1/2", PE 100</t>
  </si>
  <si>
    <t>REHAU man elec rosca m 25-3/4", PE 100</t>
  </si>
  <si>
    <t>REHAU man elec rosca m 32-1/2", PE 100</t>
  </si>
  <si>
    <t>REHAU man elec rosca m 32-3/4", PE 100</t>
  </si>
  <si>
    <t>REHAU man elec rosca m 32-1", PE 100</t>
  </si>
  <si>
    <t>REHAU man elec rosca m 32-1 1/4", PE 100</t>
  </si>
  <si>
    <t>REHAU man elec rosca m 32-1 1/2", PE 100</t>
  </si>
  <si>
    <t>REHAU man elec rosca m 40-1", PE 100</t>
  </si>
  <si>
    <t>REHAU man elec rosca m 40-1 1/4", PE 100</t>
  </si>
  <si>
    <t>REHAU man elec rosca m 40-1 1/2", PE 100</t>
  </si>
  <si>
    <t>REHAU man elec rosca m 40-2", PE 100</t>
  </si>
  <si>
    <t>REHAU man elec rosca m 50-1", PE 100</t>
  </si>
  <si>
    <t>REHAU man elec rosca m 50-1 1/4", PE 100</t>
  </si>
  <si>
    <t>REHAU man elec rosca m 50-1 1/2", PE 100</t>
  </si>
  <si>
    <t>REHAU man elec rosca m 50-2", PE 100</t>
  </si>
  <si>
    <t>REHAU man elec rosca m 63-1 1/4", PE 100</t>
  </si>
  <si>
    <t>REHAU man elec rosca m 63-1 1/2", PE 100</t>
  </si>
  <si>
    <t>REHAU man elec ESM 63-2", PE 100</t>
  </si>
  <si>
    <t>REHAU man elec ESM 75-2", PE 100</t>
  </si>
  <si>
    <t>REHAU man elec ESM 75-2 1/2", PE 100</t>
  </si>
  <si>
    <t>REHAU man elec rosca m 25-3/4", PE100</t>
  </si>
  <si>
    <t>REHAU man elec ESM rosca m 32-1", PE 100</t>
  </si>
  <si>
    <t>REHAU man elec ESM rosca m 40-1", PE 100</t>
  </si>
  <si>
    <t>REHAU man elec ESM rosca m 63-2", PE 100</t>
  </si>
  <si>
    <t>REHAU man elec rosca h 20-1/2", PE 100</t>
  </si>
  <si>
    <t>REHAU man elec ESM 25-3/4", PE 100</t>
  </si>
  <si>
    <t>REHAU man elec ESM rosca h 32-1", PE 100</t>
  </si>
  <si>
    <t>REHAU man elec ESM rosca h 40-1", PE 100</t>
  </si>
  <si>
    <t>REHAU man elec rosca h 40-1 1/4", PE 100</t>
  </si>
  <si>
    <t>REHAU man elec rosca h 40-1 1/2", PE 100</t>
  </si>
  <si>
    <t>REHAU man elec rosca h 50-1 1/2", PE 100</t>
  </si>
  <si>
    <t>REHAU man elec rosca h 50-2", PE 100</t>
  </si>
  <si>
    <t>REHAU man elec rosca h 63-1 1/2", PE 100</t>
  </si>
  <si>
    <t>REHAU man elec rosca h 63-2", PE 100</t>
  </si>
  <si>
    <t>REHAU ESM Tapón 20, PE 100, negro</t>
  </si>
  <si>
    <t>REHAU ESM Tapón 25, PE 100, negro</t>
  </si>
  <si>
    <t>REHAU ESM Tapón 32, PE 100, negro</t>
  </si>
  <si>
    <t>REHAU ESM Tapón 40, PE 100, negro</t>
  </si>
  <si>
    <t>REHAU ESM Tapón 50, PE 100, negro</t>
  </si>
  <si>
    <t>REHAU ESM Tapón 63, PE 100, negro</t>
  </si>
  <si>
    <t>REHAU ESM Tapón 75, PE 100, negro</t>
  </si>
  <si>
    <t>REHAU ESM Tapón 90, PE 100, negro</t>
  </si>
  <si>
    <t>REHAU ESM Tapón 110, PE 100, negro</t>
  </si>
  <si>
    <t>REHAU ESM Tapón 125, PE 100, negro</t>
  </si>
  <si>
    <t>REHAU ESM Tapón 160, PE 100, negro</t>
  </si>
  <si>
    <t>REHAU T electrosoldable 20-20-20,PE100</t>
  </si>
  <si>
    <t>REHAU T electrosoldable 25-25-25,PE100</t>
  </si>
  <si>
    <t>REHAU T electrosoldable 32-32-32,PE100</t>
  </si>
  <si>
    <t>REHAU T electrosoldable 40-40-40,PE100</t>
  </si>
  <si>
    <t>REHAU T electrosoldable 50-50-50,PE100</t>
  </si>
  <si>
    <t>REHAU T electrosoldable 63-63-63,PE100</t>
  </si>
  <si>
    <t>REHAU T electrosoldable 75-75-75,PE100</t>
  </si>
  <si>
    <t>REHAU T electrosoldable 90-90-90,PE100</t>
  </si>
  <si>
    <t>REHAU T elect. ESM 110-110-110, PE 100</t>
  </si>
  <si>
    <t>REHAU T elect. ESM 125-125-125, PE 100</t>
  </si>
  <si>
    <t>REHAU T elect. ESM 160-160-160, PE 100</t>
  </si>
  <si>
    <t>REHAU T elect. ESM 25 - 32 - 25, PE 100</t>
  </si>
  <si>
    <t>REHAU T red elect ESM 25-20-25, PE 100</t>
  </si>
  <si>
    <t>REHAU T red elect ESM 32-20-32, PE 100</t>
  </si>
  <si>
    <t>REHAU T red elect ESM 32-25-32, PE 100</t>
  </si>
  <si>
    <t>REHAU T red elect ESM 40-20-40, PE 100</t>
  </si>
  <si>
    <t>REHAU T red elect ESM 40-25-40, PE 100</t>
  </si>
  <si>
    <t>REHAU T red elect ESM 40-32-40, PE 100</t>
  </si>
  <si>
    <t>REHAU T red elect ESM 50-20-50, PE 100</t>
  </si>
  <si>
    <t>REHAU T red elect ESM 50-25-50, PE 100</t>
  </si>
  <si>
    <t>REHAU T red elect ESM 50-32-50, PE 100</t>
  </si>
  <si>
    <t>REHAU T red elect ESM 50-40-50, PE 100</t>
  </si>
  <si>
    <t>REHAU T red elect ESM 63-20 -63, PE 100</t>
  </si>
  <si>
    <t>REHAU T red elect ESM 63-32-63, PE 100</t>
  </si>
  <si>
    <t>REHAU T 63-40-63, PE 100, negro</t>
  </si>
  <si>
    <t>REHAU T 63-50-63, PE 100, negro</t>
  </si>
  <si>
    <t>REHAU  T red elect 75-63-75, PE 100</t>
  </si>
  <si>
    <t>REHAU  T red elect 90-63-90, PE 100</t>
  </si>
  <si>
    <t>REHAU  T red elect 110-63-110, PE 100</t>
  </si>
  <si>
    <t>REHAU  T red elect 110-90-110, PE 100</t>
  </si>
  <si>
    <t>REHAU  T red elect 125-90-125, PE 100</t>
  </si>
  <si>
    <t>REHAU  T red elect 125-110-125, PE 100</t>
  </si>
  <si>
    <t>REHAU  T red elect 160-90-160, PE 100</t>
  </si>
  <si>
    <t>REHAU  T red elect 160-110-160, PE 100</t>
  </si>
  <si>
    <t>REHAU  T red elect 160-125-160, PE 100</t>
  </si>
  <si>
    <t>REHAU T 90 - DN 80 - 90, PE 100</t>
  </si>
  <si>
    <t>REHAU T 110 - DN 80 - 110, PE 100</t>
  </si>
  <si>
    <t>REHAU T 110 - DN 100 - 110, PE 100</t>
  </si>
  <si>
    <t>REHAU T 125 - DN 80 - 125, PE 100</t>
  </si>
  <si>
    <t>REHAU T 125 - DN 100 - 125, PE 100</t>
  </si>
  <si>
    <t>REHAU T 160 - DN 80 - 160, PE 100</t>
  </si>
  <si>
    <t>REHAU T 160 - DN 100 - 160, PE 100</t>
  </si>
  <si>
    <t>REHAU codo elect flex 110, PE100</t>
  </si>
  <si>
    <t>REHAU codo elect flex 125, PE100</t>
  </si>
  <si>
    <t>REHAU codo elect flex 160, PE100</t>
  </si>
  <si>
    <t>REHAU codo elect ESM 90, PE 100, 22,5°</t>
  </si>
  <si>
    <t>REHAU codo elect ESM 110, PE 100, 22,5°</t>
  </si>
  <si>
    <t>REHAU codo elect ESM 125, PE 100, 22,5°</t>
  </si>
  <si>
    <t>REHAU codo elect ESM 160, PE 100, 22,5°</t>
  </si>
  <si>
    <t>REHAU codo elect ESM 32, PE 100, 45°</t>
  </si>
  <si>
    <t>REHAU codo elect ESM 40, PE 100, 45°</t>
  </si>
  <si>
    <t>REHAU codo elect ESM 50, PE 100, 45°</t>
  </si>
  <si>
    <t>REHAU codo elect ESM 63, PE 100, 45°</t>
  </si>
  <si>
    <t>REHAU codo elect ESM 75, PE 100, 45°</t>
  </si>
  <si>
    <t>REHAU codo elect ESM 90, PE 100, 45°</t>
  </si>
  <si>
    <t>REHAU codo elect ESM 110, PE 100, 45°</t>
  </si>
  <si>
    <t>REHAU codo elect ESM 125, PE 100, 45°</t>
  </si>
  <si>
    <t>REHAU codo elect ESM 160, PE 100, 45°</t>
  </si>
  <si>
    <t>REHAU codo elect ESM 20, PE 100, 90°</t>
  </si>
  <si>
    <t>REHAU codo elect ESM 25, PE 100, 90°</t>
  </si>
  <si>
    <t>REHAU codo elect ESM 32, PE 100, 90°</t>
  </si>
  <si>
    <t>REHAU codo elect ESM 40, PE 100, 90°</t>
  </si>
  <si>
    <t>REHAU codo elect ESM 50, PE 100, 90°</t>
  </si>
  <si>
    <t>REHAU codo elect ESM 63, PE 100, 90°</t>
  </si>
  <si>
    <t>REHAU codo elect ESM 75, PE 100, 90°</t>
  </si>
  <si>
    <t>REHAU codo elect ESM 90, PE 100, 90°</t>
  </si>
  <si>
    <t>REHAU codo elect ESM 110, PE 100, 90°</t>
  </si>
  <si>
    <t>REHAU codo elect ESM 125, PE 100, 90°</t>
  </si>
  <si>
    <t>REHAU codo elect ESM 160, PE 100, 90°</t>
  </si>
  <si>
    <t>REHAU codo elec r. m 32-1",PE100,45°</t>
  </si>
  <si>
    <t>REHAU codo elec r. m 32-1 1/4",PE100,45°</t>
  </si>
  <si>
    <t>REHAU codo elec r. m 32-1 1/2",PE100,45°</t>
  </si>
  <si>
    <t>REHAU codo elec r. m 40-1",PE100,45°</t>
  </si>
  <si>
    <t>REHAU codo elec r. m 40-1 1/4",PE100,45°</t>
  </si>
  <si>
    <t>REHAU codo elec r. m 40-1 1/2",PE100,45°</t>
  </si>
  <si>
    <t>REHAU codo elec r. m 50-1",PE100,45°</t>
  </si>
  <si>
    <t>REHAU codo elec r. m 50-1 1/4",PE100,45°</t>
  </si>
  <si>
    <t>REHAU codo elec r. m 50-1 1/2",PE100,45°</t>
  </si>
  <si>
    <t>REHAU codo elec r. m 63-1 1/4",PE100,45°</t>
  </si>
  <si>
    <t>REHAU codo elec r. m 63-1 1/2",PE100,45°</t>
  </si>
  <si>
    <t>REHAU codo elec rosca m 63-2",PE100,45°</t>
  </si>
  <si>
    <t>REHAU codo elect 75-2",PE100,45°</t>
  </si>
  <si>
    <t>REHAU codo elect 75-2 1/2",PE100,45°</t>
  </si>
  <si>
    <t>REHAU codo elect 20 - R 1/2", PE100, 90°</t>
  </si>
  <si>
    <t>REHAU codo elec r. m 25-3/4",PE100,90°</t>
  </si>
  <si>
    <t>REHAU codo elec rosca m 32-1",PE100,90°</t>
  </si>
  <si>
    <t>REHAU codo elec r. m 32-1 1/4",PE100,90°</t>
  </si>
  <si>
    <t>REHAU codo elec r. m 32-1 1/2",PE100,90°</t>
  </si>
  <si>
    <t>REHAU codo elec rosca m 40-1",PE100,90°</t>
  </si>
  <si>
    <t>REHAU codo elec r. m 40-1 1/4",PE100,90°</t>
  </si>
  <si>
    <t>REHAU codo elec r. m 40-1 1/2",PE100,90°</t>
  </si>
  <si>
    <t>REHAU codo elec r. m 50-1",PE100,90°</t>
  </si>
  <si>
    <t>REHAU codo elec r. m 50-1 1/4",PE100,90°</t>
  </si>
  <si>
    <t>REHAU codo elec r. m 50-1 1/2",PE100,90°</t>
  </si>
  <si>
    <t>REHAU codo elec 63-1 1/4",PE100,90°</t>
  </si>
  <si>
    <t>REHAU codo elec r. m 63-1 1/2",PE100,90°</t>
  </si>
  <si>
    <t>REHAU codo elec r. m 63-2",PE100,90°</t>
  </si>
  <si>
    <t>REHAU codo elect 75-2",PE100,90°</t>
  </si>
  <si>
    <t>REHAU codo elect 75-2 1/2",PE100,90°</t>
  </si>
  <si>
    <t>REHAU codo elec r. m 63-2",PE100,45°</t>
  </si>
  <si>
    <t>REHAU codo elect 25 - R 3/4", PE100, 90°</t>
  </si>
  <si>
    <t>REHAU codo elec r. m 32-1",PE100,90°</t>
  </si>
  <si>
    <t>REHAU codo elec r. m 40-1",PE100,90°</t>
  </si>
  <si>
    <t>REHAU codo elect r.h 32-1",PE100,45°</t>
  </si>
  <si>
    <t>REHAU codo elect r.h 40-1",PE100,45°</t>
  </si>
  <si>
    <t>REHAU codo elect r.h 40-1 1/4",PE100,45°</t>
  </si>
  <si>
    <t>REHAU codo elect r.h 40-1 1/2",PE100,45°</t>
  </si>
  <si>
    <t>REHAU codo elect r.h 50-1 1/2",PE100,45°</t>
  </si>
  <si>
    <t>REHAU codo elect 50-2",PE100,45°</t>
  </si>
  <si>
    <t>REHAU codo elect r.h 63-2",PE100,45°</t>
  </si>
  <si>
    <t>REHAU codo elect r.h 25-3/4",PE100,90°</t>
  </si>
  <si>
    <t>REHAU codo elect r.h 32-1",PE100,90°</t>
  </si>
  <si>
    <t>REHAU codo elect r.h 40-1",PE100,90°</t>
  </si>
  <si>
    <t>REHAU codo elect r.h 40-1 1/4",PE100,90°</t>
  </si>
  <si>
    <t>REHAU codo elect r.h 40-1 1/2",PE100,90°</t>
  </si>
  <si>
    <t>REHAU codo elect r.h 50-1 1/2",PE100,90°</t>
  </si>
  <si>
    <t>REHAU codo elect r.h 50-2",PE100,90°</t>
  </si>
  <si>
    <t>REHAU codo elect r.h 63-2",PE100,90°</t>
  </si>
  <si>
    <t>REHAU Abrazadera con 63 - 32, PE 100</t>
  </si>
  <si>
    <t>REHAU Abrazadera con 63 - 40, PE 100</t>
  </si>
  <si>
    <t>REHAU Abrazadera con 63 - 50, PE 100</t>
  </si>
  <si>
    <t>REHAU Abrazadera con 63 - 63, PE 100</t>
  </si>
  <si>
    <t>REHAU Abrazadera con 75 - 32, PE 100</t>
  </si>
  <si>
    <t>REHAU Abrazadera con 75 - 40, PE 100</t>
  </si>
  <si>
    <t>REHAU Abrazadera con 75 - 50, PE 100</t>
  </si>
  <si>
    <t>REHAU Abrazadera con 75 - 63, PE 100</t>
  </si>
  <si>
    <t>REHAU Abrazadera con 90 - 32, PE 100</t>
  </si>
  <si>
    <t>REHAU Abrazadera con 90 - 40, PE 100</t>
  </si>
  <si>
    <t>REHAU Abrazadera con 90 - 50, PE 100</t>
  </si>
  <si>
    <t>REHAU Abrazadera con 90 - 63, PE 100</t>
  </si>
  <si>
    <t>REHAU Abrazadera con 110 - 32, PE 100</t>
  </si>
  <si>
    <t>REHAU Abrazadera con 110 - 40, PE 100</t>
  </si>
  <si>
    <t>REHAU Abrazadera con 110 - 50, PE 100</t>
  </si>
  <si>
    <t>REHAU Abrazadera con 110 - 63, PE 100</t>
  </si>
  <si>
    <t>REHAU Abrazadera con 110 - 90, PE 100</t>
  </si>
  <si>
    <t>REHAU Abrazadera con 125 - 32, PE 100</t>
  </si>
  <si>
    <t>REHAU Abrazadera con 125 - 40, PE 100</t>
  </si>
  <si>
    <t>REHAU Abrazadera con 125 - 50, PE 100</t>
  </si>
  <si>
    <t>REHAU Abrazadera con 125 - 63, PE 100</t>
  </si>
  <si>
    <t>REHAU Abrazadera con 125 - 90, PE 100</t>
  </si>
  <si>
    <t>REHAU Abrazadera con 160 - 32, PE 100</t>
  </si>
  <si>
    <t>REHAU Abrazadera con 160 - 40, PE 100</t>
  </si>
  <si>
    <t>REHAU Abrazadera con 160 - 50, PE 100</t>
  </si>
  <si>
    <t>REHAU Abrazadera con 160 - 63, PE 100</t>
  </si>
  <si>
    <t>REHAU Abrazadera con 160 - 90, PE 100</t>
  </si>
  <si>
    <t>REHAU Abrazadera 40 - 20, PE 100</t>
  </si>
  <si>
    <t>REHAU Abrazadera 40 - 32, PE 100</t>
  </si>
  <si>
    <t>REHAU Abrazadera 50 - 20, PE 100</t>
  </si>
  <si>
    <t>REHAU Abrazadera 50 - 25, PE 100</t>
  </si>
  <si>
    <t>REHAU Abrazadera 50 - 32, PE 100</t>
  </si>
  <si>
    <t>REHAU Abrazadera 63 - 20, PE 100</t>
  </si>
  <si>
    <t>REHAU Abrazadera 63 - 25, PE 100</t>
  </si>
  <si>
    <t>REHAU Abrazadera 63 - 32, PE 100</t>
  </si>
  <si>
    <t>REHAU Abrazadera 63 - 40, PE 100</t>
  </si>
  <si>
    <t>REHAU Abrazadera 63 - 50, PE 100</t>
  </si>
  <si>
    <t>REHAU Abrazadera 63 - 63, PE 100</t>
  </si>
  <si>
    <t>REHAU Abrazadera 75 - 32, PE 100</t>
  </si>
  <si>
    <t>REHAU Abrazadera 75 - 40, PE 100</t>
  </si>
  <si>
    <t>REHAU Abrazadera 75 - 50, PE 100</t>
  </si>
  <si>
    <t>REHAU Abrazadera 75 - 63, PE 100</t>
  </si>
  <si>
    <t>REHAU Abrazadera 90 - 25, PE 100</t>
  </si>
  <si>
    <t>REHAU Abrazadera 90 - 32, PE 100</t>
  </si>
  <si>
    <t>REHAU Abrazadera 90 - 40, PE 100</t>
  </si>
  <si>
    <t>REHAU Abrazadera 90 - 50, PE 100</t>
  </si>
  <si>
    <t>REHAU Abrazadera 90 - 63, PE 100</t>
  </si>
  <si>
    <t>REHAU Abrazadera red 110 - 32, PE 100</t>
  </si>
  <si>
    <t>REHAU Abrazadera 110 - 40, PE 100</t>
  </si>
  <si>
    <t>REHAU Abrazadera 110 - 50, PE 100</t>
  </si>
  <si>
    <t>REHAU Abrazadera 110 - 63, PE 100</t>
  </si>
  <si>
    <t>REHAU Abrazadera 125 - 32, PE 100</t>
  </si>
  <si>
    <t>REHAU Abrazadera 125 - 40, PE 100</t>
  </si>
  <si>
    <t>REHAU Abrazadera 125 - 50, PE 100</t>
  </si>
  <si>
    <t>REHAU Abrazadera 125 - 63, PE 100</t>
  </si>
  <si>
    <t>REHAU Abrazadera 160 - 32, PE 100</t>
  </si>
  <si>
    <t>REHAU Abrazadera 160 - 40, PE 100</t>
  </si>
  <si>
    <t>REHAU Abrazadera 160 - 50, PE 100</t>
  </si>
  <si>
    <t>REHAU Abrazadera 160 - 63, PE 100</t>
  </si>
  <si>
    <t>REHAU Portabridas 32mm SDR 11, PE100</t>
  </si>
  <si>
    <t>REHAU Portabridas 40mm SDR 11, PE100</t>
  </si>
  <si>
    <t>REHAU Portabridas 50mm SDR 11, PE100</t>
  </si>
  <si>
    <t>REHAU Portabridas 63mm SDR 11, PE100</t>
  </si>
  <si>
    <t>REHAU Portabridas 75mm SDR 11, PE100</t>
  </si>
  <si>
    <t>REHAU Acoplamiento 90, PE 100, negro</t>
  </si>
  <si>
    <t>REHAU Acoplamiento 110, PE 100, negro</t>
  </si>
  <si>
    <t>REHAU Acoplamiento 125, PE 100, negro</t>
  </si>
  <si>
    <t>REHAU Acoplamiento 160, PE 100, negro</t>
  </si>
  <si>
    <t>REHAU brida acero/PP DN 32/25 PN16</t>
  </si>
  <si>
    <t>REHAU brida acero/PP DN 40/32 PN16</t>
  </si>
  <si>
    <t>REHAU brida acero/PP DN 50/40 PN16</t>
  </si>
  <si>
    <t>REHAU brida acero/PP DN 63/50 PN16</t>
  </si>
  <si>
    <t>REHAU brida acero/PP DN 75/65 PN16</t>
  </si>
  <si>
    <t>REHAU brida acero/PP DN 90/80 PN16</t>
  </si>
  <si>
    <t>REHAU brida acero/PP DN 110/100 PN16</t>
  </si>
  <si>
    <t>REHAU brida acero/PP DN 125/100 PN16</t>
  </si>
  <si>
    <t>REHAU brida acero/PP DN 160/150 PN16</t>
  </si>
  <si>
    <t>REHAU Junta perf. NBR 32/25, PN 10 - 40</t>
  </si>
  <si>
    <t>REHAU Junta perf. NBR 40/32, PN 10 - 40</t>
  </si>
  <si>
    <t>REHAU Junta perf. NBR 50/40, PN 10 - 40</t>
  </si>
  <si>
    <t>REHAU Junta perf. NBR 63/50, PN 10 - 40</t>
  </si>
  <si>
    <t>REHAU Junta perf. NBR 75/65, PN 10 - 40</t>
  </si>
  <si>
    <t>REHAU Junta perf. NBR 90/80, PN 10 - 40</t>
  </si>
  <si>
    <t>REHAU Junta perf. NBR 110/100, PN 10-16</t>
  </si>
  <si>
    <t>REHAU Junta perf. NBR 125/100, PN 10-16</t>
  </si>
  <si>
    <t>REHAU Junta perf. NBR 160/150, PN 10-16</t>
  </si>
  <si>
    <t>Manguito REHAU FUSAPEX 2.0 140-140</t>
  </si>
  <si>
    <t>FUSAPEX 2.0 codo 50, PE-X, naranja</t>
  </si>
  <si>
    <t>FUSAPEX 2.0 codo 63, PE-X, naranja</t>
  </si>
  <si>
    <t>FUSAPEX 2.0 codo 140, PE-X, naranja</t>
  </si>
  <si>
    <t>FUSAPEX 2.0 codo 160, PE-X, naranja</t>
  </si>
  <si>
    <t>RVT/RTX</t>
  </si>
  <si>
    <t>TUBO RAUVITHERM UNO SDR 11 25/120</t>
  </si>
  <si>
    <t>TUBO RAUVITHERM UNO SDR 11 32/120</t>
  </si>
  <si>
    <t>TUBO RAUVITHERM UNO SDR 11 40/120</t>
  </si>
  <si>
    <t>TUBO RAUVITHERM UNO SDR 11 50/150</t>
  </si>
  <si>
    <t>TUBO RAUVITHERM UNO SDR 11 63/150</t>
  </si>
  <si>
    <t>TUBO RAUVITHERM UNO SDR 11 75/175</t>
  </si>
  <si>
    <t>TUBO RAUVITHERM UNO SDR 11 90/175</t>
  </si>
  <si>
    <t>TUBO RAUVITHERM UNO SDR 11 110/190</t>
  </si>
  <si>
    <t>TUBO RAUVITHERM UNO SDR 11 125/210</t>
  </si>
  <si>
    <t>TUBO RAUVITHERM DUO SDR 11 25+25/150</t>
  </si>
  <si>
    <t>TUBO RAUVITHERM DUO SDR 11 32+32/150</t>
  </si>
  <si>
    <t>TUBO RAUVITHERM DUO SDR 11 40+40/150</t>
  </si>
  <si>
    <t>TUBO RAUVITHERM DUO SDR 11 50+50/175</t>
  </si>
  <si>
    <t>TUBO RAUVITHERM DUO SDR 11 63+63/210</t>
  </si>
  <si>
    <t>FOLIO TERMORETRÁCTIL REPARACIONES OBRA</t>
  </si>
  <si>
    <t>MANGUITO EXT. EN T RVT PEQUEÑO 90-162</t>
  </si>
  <si>
    <t>MANGUITO EXTERIOR EN T RVT GRANDE 90-225</t>
  </si>
  <si>
    <t>MANGUITO EXT. EN I RVT PEQUEÑO 120-150</t>
  </si>
  <si>
    <t>MANGUITO EXT. EN I RVT GRANDE 120-225</t>
  </si>
  <si>
    <t>MANGUITO EXT. EN L RVT PEQUEÑO 90-162</t>
  </si>
  <si>
    <t>MANGUITO EXTERIOR EN L RVT GRANDE 90-225</t>
  </si>
  <si>
    <t>MANGUITO TERMORETRÁCTIL RAUVITHERM PEQÑ</t>
  </si>
  <si>
    <t>MANGUITO TERMORETRÁCTIL RAUVITHERM GRND</t>
  </si>
  <si>
    <t>ESPUMA MANGUITO T RAUVITHERM PEQUEÑO</t>
  </si>
  <si>
    <t>ESPUMA PARA MANGUITO T RAUVITHERM GRANDE</t>
  </si>
  <si>
    <t>ESPUMA MANGUITO I RAUVITHERM PEQUEÑO</t>
  </si>
  <si>
    <t>ESPUMA PARA MANGUITO I RAUVITHERM GRANDE</t>
  </si>
  <si>
    <t>ESPUMA MANGUITO L RAUVITHERM PEQUEÑO</t>
  </si>
  <si>
    <t>ESPUMA PARA MANGUITO L RAUVITHERM GRANDE</t>
  </si>
  <si>
    <t>ADAPTADOR COMPRESIÓN 3 PZ 25 - Rp 3/4"</t>
  </si>
  <si>
    <t>ADAPTADOR COMPRESIÓN 3 PZ 32 - RP 1"</t>
  </si>
  <si>
    <t>ADAPTADOR COMPRESIÓN 3 PZ 40 RP 1-1/4"</t>
  </si>
  <si>
    <t>ADAPTADOR COMPRESIÓN 3 PZ 50 RP 1-1/2"</t>
  </si>
  <si>
    <t>CODO RAUTHERMEX 25/91 SDR 11</t>
  </si>
  <si>
    <t>CODO RAUTHERMEX 32/76 SDR 11</t>
  </si>
  <si>
    <t>CODO RAUTHERMEX 40/91 SDR 11</t>
  </si>
  <si>
    <t>CODO RAUTHERMEX 50/111 SDR 11</t>
  </si>
  <si>
    <t>CODO RAUTHERMEX 63/126 SDR 11</t>
  </si>
  <si>
    <t>CODO RAUTHERMEX 75/162 SDR 11</t>
  </si>
  <si>
    <t>CODO RAUTHERMEX 90/162 SDR 11</t>
  </si>
  <si>
    <t>CODO RAUTHERMEX 110/162 SDR 11</t>
  </si>
  <si>
    <t>CODO RAUTHERMEX 125/182 SDR 11</t>
  </si>
  <si>
    <t>CODO RAUTHERMEX 25X25/111</t>
  </si>
  <si>
    <t>CODO RAUTHERMEX 2+32/111</t>
  </si>
  <si>
    <t>CODO RAUTHERMEX 40+40/126</t>
  </si>
  <si>
    <t>CODO RAUTHERMEX 2X50/162</t>
  </si>
  <si>
    <t>CODO RAUTHERMEX 63+63/182</t>
  </si>
  <si>
    <t>ENTRADA VIVIENDA CASO AGUA PRESIÓN DM160</t>
  </si>
  <si>
    <t>ENTRADA VIVIENDA CASO AGUA PRESIÓN DM225</t>
  </si>
  <si>
    <t>ENTRADA VIVIENDA CASO AGUA PRESIÓN DM280</t>
  </si>
  <si>
    <t>MANGUITO PSMU.COMP.AGUA DN162 APERT.200</t>
  </si>
  <si>
    <t>MANGUITO PSMU.COMP.AGUA DN225 APERT.300</t>
  </si>
  <si>
    <t>ANILLO RTX STANQIZT.MUR.AISL.DN111-2MCA</t>
  </si>
  <si>
    <t>ANILLO RTX STANQIZT.MUR.AISL.DN126-2MCA</t>
  </si>
  <si>
    <t>ANILLO RTX STANQIZT.MUR.AISL.DN142-2MCA</t>
  </si>
  <si>
    <t>ANILLO RTX STANQIZT.MUR.AISL.DN162-2MCA</t>
  </si>
  <si>
    <t>ANILLO RTX STANQIZT.MUR.AISL.DN182-2MCA</t>
  </si>
  <si>
    <t>ANILLO RTX STANQIZT.MUR.AISL.DN202-2MCA</t>
  </si>
  <si>
    <t>BANDA STANQIZT. RVT LONGITUD 2M</t>
  </si>
  <si>
    <t>CAPUCHÓN ENCHUFABLE RVT UNO 25,32,40</t>
  </si>
  <si>
    <t>CAPUCHÓN ENCHUFABLE RVT UNO 50,63</t>
  </si>
  <si>
    <t>CPCHÓN.UNO, RTX 75-90-110/162, RVT 75</t>
  </si>
  <si>
    <t>CPCHÓN.UNO, RTX 90-110-125/182, RVT 90</t>
  </si>
  <si>
    <t>CAPUCHÓN ENCHUFABLE RVT UNO 110</t>
  </si>
  <si>
    <t>CAPUCHÓN ENCHUFABLE RVT UNO 125</t>
  </si>
  <si>
    <t>CAPUCHÓN ENCHUFABLE RVT DUO 25,32,40</t>
  </si>
  <si>
    <t>CAPUCHÓN ENCHUFABLE RVT DUO 50</t>
  </si>
  <si>
    <t>CAPUCHÓN ENCHUFABLE RVT DUO 63</t>
  </si>
  <si>
    <t>CPCHÓN.TERMORETRACTIL UNO25-32-40/120RVT</t>
  </si>
  <si>
    <t>CPCHÓN.TERMORETRACTIL UNO50/150 RVT</t>
  </si>
  <si>
    <t>CPCHÓN.TERMORETRÁCTIL RTX UNO 63/126-142</t>
  </si>
  <si>
    <t>CPCHÓN.TERMRTC.RTX UNO75-90-110-125/162</t>
  </si>
  <si>
    <t>CPCHÓN.TERMRTC.DUO32+20-50+32/111-126RTX</t>
  </si>
  <si>
    <t>CPXN.TERMRTC.DUO,RVT50/175,RTX50/162-202</t>
  </si>
  <si>
    <t>CPCHÓN.TERMRTC. RTX DUO 63+63/182</t>
  </si>
  <si>
    <t>TUBO RAUTHERMEX UNO 25/91 SDR 11</t>
  </si>
  <si>
    <t>TUBO RAUTHERMEX UNO 32/91 SDR 11</t>
  </si>
  <si>
    <t>TUBO RAUTHERMEX UNO 40/91 SDR 11</t>
  </si>
  <si>
    <t>TUBO RAUTHERMEX UNO 50/111 SDR 11</t>
  </si>
  <si>
    <t>TUBO RAUTHERMEX UNO 63/126 SDR 11</t>
  </si>
  <si>
    <t>TUBO RAUTHERMEX UNO 75/162 SDR 11</t>
  </si>
  <si>
    <t>TUBO RAUTHERMEX UNO 90/162 SDR 11</t>
  </si>
  <si>
    <t>TUBO RAUTHERMEX UNO 110/162 SDR 11</t>
  </si>
  <si>
    <t>TUBO RAUTHERMEX UNO 125/182 SDR 11</t>
  </si>
  <si>
    <t>TUBO RAUTHERMEX UNO 140/202 SDR 11</t>
  </si>
  <si>
    <t>TUBO RAUTHERMEX UNO 160/250 SDR 11</t>
  </si>
  <si>
    <t>TUBO RAUTHERMEX DUO 25+25/111 SDR 11</t>
  </si>
  <si>
    <t>TUBO RAUTHERMEX DUO 32+32/111 SDR 11</t>
  </si>
  <si>
    <t>TUBO RAUTHERMEX DUO 40+40/126 SDR 11</t>
  </si>
  <si>
    <t>TUBO RAUTHERMEX DUO 50+50/162 SDR 11</t>
  </si>
  <si>
    <t>TUBO RAUTHERMEX DUO 63+63/182 SDR 11</t>
  </si>
  <si>
    <t>TUBO RAUTHERMEX DUO 75+75/202 SDR 11</t>
  </si>
  <si>
    <t>TUBO RAUTHERMEX UNO PLUS 32/111 SDR 11</t>
  </si>
  <si>
    <t>TUBO RAUTHERMEX UNO PLUS 40/126 SDR 11</t>
  </si>
  <si>
    <t>TUBO RAUTHERMEX UNO PLUS 50/126 SDR 11</t>
  </si>
  <si>
    <t>TUBO RAUTHERMEX UNO PLUS 63/142 SDR 11</t>
  </si>
  <si>
    <t>TUBO RAUTHERMEX UNO PLUS 90/182 SDR 11</t>
  </si>
  <si>
    <t>TUBO RAUTHERMEX UNO PLUS 110/182 SDR 11</t>
  </si>
  <si>
    <t>TUBO RAUTHERMEX DUO PLUS 32+32/126 SDR11</t>
  </si>
  <si>
    <t>TUBO RAUTHERMEX DUO PLUS 40+40/142 SDR11</t>
  </si>
  <si>
    <t>TUBO RAUTHERMEX DUO PLUS 50+50/182 SDR11</t>
  </si>
  <si>
    <t>TUBO RAUTHERMEX DUO PLUS 63+63/202 SDR11</t>
  </si>
  <si>
    <t>MANGUITO EXTERIOR RAUTHERMEX T PEQUEÑO</t>
  </si>
  <si>
    <t>MANGUITO EXTERIOR RAUTHERMEX T GRANDE</t>
  </si>
  <si>
    <t>MANGUITO EXTERIOR RAUTHERMEX I PEQUEÑO</t>
  </si>
  <si>
    <t>MANGUITO EXTERIOR RAUTHERMEX I GRANDE</t>
  </si>
  <si>
    <t>MANGUITO EXTERIOR RAUTHERMEX L PEQUEÑO</t>
  </si>
  <si>
    <t>MANGUITO EXTERIOR RAUTHERMEX L GRANDE</t>
  </si>
  <si>
    <t>JUEGO MANGUITO EXT.DN ESPCAL.RTX182/250</t>
  </si>
  <si>
    <t>JUEGO MANGUITO EXT.DN ESPCAL.RTX202/250</t>
  </si>
  <si>
    <t>JUEGO MANGUITO EXT.DN ESPCAL.RTX250/250</t>
  </si>
  <si>
    <t>ARANDELA RTX PQÑA.MANGUITO PQÑO.76</t>
  </si>
  <si>
    <t>ARANDELA RTX PQÑA.MANGUITO PQÑO.91</t>
  </si>
  <si>
    <t>ARANDELA RTX PQÑA.MANGUITO PQÑO.111</t>
  </si>
  <si>
    <t>ARANDELA RTX PQÑA.MANGUITO PQÑO.126</t>
  </si>
  <si>
    <t>ARANDELA ESTANQUEIZANTE RTX 76</t>
  </si>
  <si>
    <t>ARANDELA ESTANQUEIZANTE RTX 91</t>
  </si>
  <si>
    <t>ARANDELA ESTANQUEIZANTE RTX 111</t>
  </si>
  <si>
    <t>ARANDELA ESTANQUEIZANTE RTX 126</t>
  </si>
  <si>
    <t>ARANDELA ESTANQUEIZANTE RTX 142</t>
  </si>
  <si>
    <t>ARANDELA ESTANQUEIZANTE RTX 162</t>
  </si>
  <si>
    <t>ARANDELA ESTANQUEIZANTE RTX 182</t>
  </si>
  <si>
    <t>ANILLO ESTANQUEIZANTE PARA MUROS 80mm 76</t>
  </si>
  <si>
    <t>ANILLO ESTANQUEIZANTE PARA MUROS 80mm 91</t>
  </si>
  <si>
    <t>ANILLO ESTANQUEIZANTE MUROS 80mm 111</t>
  </si>
  <si>
    <t>ANILLO ESTANQUEIZANTE MUROS 80mm 126</t>
  </si>
  <si>
    <t>ANILLO ESTANQUEIZANTE MUROS 80mm 142</t>
  </si>
  <si>
    <t>ANILLO ESTANQUEIZANTE MUROS 80mm 162</t>
  </si>
  <si>
    <t>ANILLO ESTANQUEIZANTE MUROS 80mm 182</t>
  </si>
  <si>
    <t>ANILLO ESTANQUEIZANTE MUROS 80mm 202</t>
  </si>
  <si>
    <t>ANILLO ESTANQUEIZANTE MUROS 80mm 250</t>
  </si>
  <si>
    <t>CAPUCHÓN TERMORETRÁCTIL RTX UNO 20/76</t>
  </si>
  <si>
    <t>CPCHÓN.TRMRTRC.UNO25-32/76to50/111RTX</t>
  </si>
  <si>
    <t>CAPUCHÓN TERMORETRÁCTIL RTX UNO160/250</t>
  </si>
  <si>
    <t>TAPÓN TERMORETRÁCTIL RTX UNO 20/76</t>
  </si>
  <si>
    <t>TAPÓN TERMORETRÁCTIL RTX UNO 25/76</t>
  </si>
  <si>
    <t>TAPÓN TERMORETRÁCTIL RTX UNO 25/91</t>
  </si>
  <si>
    <t>TAPÓN TERMORETRÁCTIL RTX UNO 32/76</t>
  </si>
  <si>
    <t>TAPÓN TERMORETRÁCTIL RTX UNO 32/91</t>
  </si>
  <si>
    <t>TAPÓN TERMORETRÁCTIL RTX UNO 40/91</t>
  </si>
  <si>
    <t>TAPÓN TERMORETRÁCTIL RTX UNO 50/111</t>
  </si>
  <si>
    <t>TAPÓN TERMORETRÁCTIL RTX UNO 63/126</t>
  </si>
  <si>
    <t>TAPÓN TERMORETRÁCTIL RTX UNO 75/162</t>
  </si>
  <si>
    <t>TAPÓN TERMORETRÁCTIL RTX UNO 90/162</t>
  </si>
  <si>
    <t>TAPÓN TERMORETRÁCTIL RTX UNO 110/162</t>
  </si>
  <si>
    <t>TAPÓN TERMORETRÁCTIL RTX UNO 125/182</t>
  </si>
  <si>
    <t>CPCHÓN.TRMORTC.DUO 25+20/91,25+25/111RTX</t>
  </si>
  <si>
    <t>TAPÓN TERMORETRÁCTIL RTX DUO 25+20/91</t>
  </si>
  <si>
    <t>TAPÓN TERMORETRÁCTIL RTX DUO 25+25/111</t>
  </si>
  <si>
    <t>TAPÓN TERMORETRÁCTIL RTX DUO 32+20/111</t>
  </si>
  <si>
    <t>TAPÓN TERMORETRÁCTIL RTX DUO 32+32/111</t>
  </si>
  <si>
    <t>TAPÓN TERMORETRÁCTIL RTX DUO 40+25/126</t>
  </si>
  <si>
    <t>TAPÓN TERMORETRÁCTIL RTX DUO 40+40/126</t>
  </si>
  <si>
    <t>TAPÓN TERMORETRÁCTIL RTX DUO 50+32/126</t>
  </si>
  <si>
    <t>TAPÓN TERMORETRÁCTIL RTX DUO 50+50/162</t>
  </si>
  <si>
    <t>TAPÓN TERMORETRÁCTIL RTX DUO 63+63/182</t>
  </si>
  <si>
    <t>CAPUCHÓN GOMA RTX UNO 25-32/91-40/91</t>
  </si>
  <si>
    <t>CAPUCHÓN GOMA RTX UNO 32-50/111</t>
  </si>
  <si>
    <t>CAPUCHÓN GOMA RTX UNO 40-50-63/126</t>
  </si>
  <si>
    <t>CAPUCHÓN DE GOMA RAUTHERMEX UNO 140/202</t>
  </si>
  <si>
    <t>CAPUCHÓN DE GOMA RAUTHERMEX UNO 160/250</t>
  </si>
  <si>
    <t>CAPUCHÓN GOMA RTX DUO 25+25-32+32/111</t>
  </si>
  <si>
    <t>CAPUCHÓN GOMA RTX DUO 32/126 - 40/126</t>
  </si>
  <si>
    <t>CAPUCHÓN DE GOMA RAUTHERMEX DUO 50/162</t>
  </si>
  <si>
    <t>CAPUCHÓN GOMA RTX DUO 50/182 - 63/182</t>
  </si>
  <si>
    <t>ANLLO.STNQIZNT.MUR.AISLMT.TUBO75RTX-5MCA</t>
  </si>
  <si>
    <t>ANLLO.STNQIZNT.MUR.AISLMT.TUBO93RTX-5MCA</t>
  </si>
  <si>
    <t>ANLLO.STNQIZNT.MUR.AISLMT.TBO225RTX-5MCA</t>
  </si>
  <si>
    <t>ANLLO.STNQIZNT.MUR.AISLMT.TBO250RTX-5MCA</t>
  </si>
  <si>
    <t>CODO RAUTHERMEX 75X75/202</t>
  </si>
  <si>
    <t>ARQUETA POLIVA.NO RGISTR.MULTICONEX. RVT</t>
  </si>
  <si>
    <t>BIFURC.PREAISLD.UNO-DUO.25/91-25+25/111</t>
  </si>
  <si>
    <t>BIFURC.PREAISLD.UNO-DUO.32/91-32+32/111</t>
  </si>
  <si>
    <t>BIFURC.PREAISLD.UNO-DUO.40/91-40+40/126</t>
  </si>
  <si>
    <t>BIFURC.PREAISLD.UNO-DUO.50/111-50+50/162</t>
  </si>
  <si>
    <t>BIFURC.PREAISLD.UNO-DUO.63/126-63+63/182</t>
  </si>
  <si>
    <t>BIFURC.PREAISLD.UNO-DUO.75/202-75+75/202</t>
  </si>
  <si>
    <t>CINTA SEÑALIZAR UBICACIÓN TUBERÍA ZANJA</t>
  </si>
  <si>
    <t>TUBO RTX COOL 25/76 SDR11 ANTIHIELO</t>
  </si>
  <si>
    <t>TUBO RTX COOL 32/91 SDR11 ANTIHIELO</t>
  </si>
  <si>
    <t>TUBO RTX COOL 40/91 SDR11 ANTIHIELO</t>
  </si>
  <si>
    <t>TUBO RTX COOL 50/91 SDR11 ANTIHIELO</t>
  </si>
  <si>
    <t>TUBO RTX COOL 63/126 SDR11 ANTIHIELO</t>
  </si>
  <si>
    <t>TUBO RTX COOL 75/126 SDR11 ANTIHIELO</t>
  </si>
  <si>
    <t>TUBO RTX COOL 90/126 SDR11 ANTIHIELO</t>
  </si>
  <si>
    <t>TUBO RTX COOL 110/162 SDR11 ANTIHIELO</t>
  </si>
  <si>
    <t>TUBO RAUTHERMEX COOL 25/76 SDR 11</t>
  </si>
  <si>
    <t>TUBO RAUTHERMEX COOL 32/76 SDR 11</t>
  </si>
  <si>
    <t>TUBO RAUTHERMEX COOL 40/91 SDR 11</t>
  </si>
  <si>
    <t>TUBO RAUTHERMEX COOL 50/91 SDR 11</t>
  </si>
  <si>
    <t>TUBO RAUTHERMEX COOL 63/126 SDR 11</t>
  </si>
  <si>
    <t>TUBO RAUTHERMEX COOL 75/126 SDR 11</t>
  </si>
  <si>
    <t>TUBO RAUTHERMEX COOL 90/162 SDR 11</t>
  </si>
  <si>
    <t>TUBO RAUTHERMEX COOL 110/162 SDR 11</t>
  </si>
  <si>
    <t>TUBO RAUTHERMEX UNO 20/76 SDR 7,4</t>
  </si>
  <si>
    <t>TUBO RAUTHERMEX UNO 25/76 SDR 7,4</t>
  </si>
  <si>
    <t>TUBO RAUTHERMEX UNO 32/76 SDR 7,4</t>
  </si>
  <si>
    <t>TUBO RAUTHERMEX UNO 40/91 SDR 7,4</t>
  </si>
  <si>
    <t>TUBO RAUTHERMEX UNO 50/111 SDR 7,4</t>
  </si>
  <si>
    <t>TUBO RAUTHERMEX UNO 63/126 SDR 7,4</t>
  </si>
  <si>
    <t>TUBO RAUTHERMEX DUO 25+20/91 SDR 7,4</t>
  </si>
  <si>
    <t>TUBO RAUTHERMEX DUO 32+20/111 SDR 7,4</t>
  </si>
  <si>
    <t>TUBO RAUTHERMEX DUO 40+25/126 SDR 7,4</t>
  </si>
  <si>
    <t>TUBO RAUTHERMEX DUO 50+32/126 SDR 7,4</t>
  </si>
  <si>
    <t>TUBO RTX STRONG DUO 25+25/111 SDR 7,4</t>
  </si>
  <si>
    <t>TUBO RTX STRONG DUO 25+25/126 SDR 7,4</t>
  </si>
  <si>
    <t>TUBO RTX STRONG DUO 32+32/111 SDR 7,4</t>
  </si>
  <si>
    <t>TUBO RTX STRONG DUO 32+32/126 SDR 7,4</t>
  </si>
  <si>
    <t>TUBO RTX STRONG DUO 32+32/142 SDR 7,4</t>
  </si>
  <si>
    <t>TUBO RTX STRONG DUO 40+40/126 SDR 7,4</t>
  </si>
  <si>
    <t>TUBO RTX STRONG DUO 40+40/142 SDR 7,4</t>
  </si>
  <si>
    <t>TUBO RTX STRONG DUO 40+40/162 SDR 7,4</t>
  </si>
  <si>
    <t>TUBO RTX STRONG DUO 50+50/162 SDR 7,4</t>
  </si>
  <si>
    <t>TUBO RTX STRONG DUO 50+50/182 SDR 7,4</t>
  </si>
  <si>
    <t>TUBO RTX STRONG DUO 50+50/202 SDR 7,4</t>
  </si>
  <si>
    <t>TUBO RTX STRONG DUO 63+63/182 SDR 7,4</t>
  </si>
  <si>
    <t>RAUPEX</t>
  </si>
  <si>
    <t>TUBO RAUPEX-A 20 x 1,9, gris, barra 5 m.</t>
  </si>
  <si>
    <t>TUBO RAUPEX-A 20 x 1,9, gris, 100 m.</t>
  </si>
  <si>
    <t>TUBO RAUPEX-A 25 x 2,3, gris, barra 5 m.</t>
  </si>
  <si>
    <t>TUBO RAUPEX-A 25 x 2,3, gris, 100 m.</t>
  </si>
  <si>
    <t>TUBO RAUPEX-A 32 x 2,9, gris, barra 5 m.</t>
  </si>
  <si>
    <t>TUBO RAUPEX-A 32 x 2,9, gris, 100 m.</t>
  </si>
  <si>
    <t>TUBO RAUPEX-A 40 x 3,7, gris, barra 5 m.</t>
  </si>
  <si>
    <t>TUBO RAUPEX-A 50 x 4,6, gris, barra 5 m.</t>
  </si>
  <si>
    <t>TUBO RAUPEX-A 63 x 5,8, gris, barra 5 m.</t>
  </si>
  <si>
    <t>TUBO RAUPEX-A 63 x 5,8, gris, 100 m.</t>
  </si>
  <si>
    <t>TUBO RAUPEX-A 75 x 6,8, gris, barra 5 m.</t>
  </si>
  <si>
    <t>TUBO RAUPEX-A 90 x 8,2, gris, barra 5 m.</t>
  </si>
  <si>
    <t>TUBO RAUPEX-A 110 x 10, gris, barra 5 m.</t>
  </si>
  <si>
    <t>TUBO RAUPEX-A 125 x 11,4, gris, 5 m.</t>
  </si>
  <si>
    <t>TUBO RAUPEX-A 160 x 14,6, gris, 5 m.</t>
  </si>
  <si>
    <t>TUBO RAUPEX-K 20 x 1,9, verde, 5 m.</t>
  </si>
  <si>
    <t>TUBO RAUPEX-K 25 x 2,3, verde, 5 m.</t>
  </si>
  <si>
    <t>TUBO RAUPEX-K 25 x 2,3, verde, 100 m.</t>
  </si>
  <si>
    <t>TUBO RAUPEX-K 32 x 2,9, verde, 5 m.</t>
  </si>
  <si>
    <t>TUBO RAUPEX-K 40 x 3,7, verde, 5 m.</t>
  </si>
  <si>
    <t>TUBO RAUPEX-K 50 x 4,6, verde, 5 m.</t>
  </si>
  <si>
    <t>TUBO RAUPEX-K 63 x 5,8, verde, 5 m.</t>
  </si>
  <si>
    <t>TUBO RAUPEX-K 75 x 6,8, verde, 5 m.</t>
  </si>
  <si>
    <t>TUBO RAUPEX-K 90 x 8,2, verde, 5 m.</t>
  </si>
  <si>
    <t>TUBO RAUPEX-K 110 x 10, verde, 5 m.</t>
  </si>
  <si>
    <t>TUBO RAUPEX-K 125 x 11,4, verde, 5 m.</t>
  </si>
  <si>
    <t>TUBO RAUPEX-K 160 x 14,6, verde, 5 m.</t>
  </si>
  <si>
    <t>TUBO RAUPEX-O 20 x 1,9, azúl, barra 5 m.</t>
  </si>
  <si>
    <t>TUBO RAUPEX-O 20 x 1,9, azúl, 100 m.</t>
  </si>
  <si>
    <t>TUBO RAUPEX-O 25 x 2,3, azúl, barra 5 m.</t>
  </si>
  <si>
    <t>TUBO RAUPEX-O 32 x 2,9, azúl, barra 5 m.</t>
  </si>
  <si>
    <t>TUBO RAUPEX-O 40 x 3,7, azúl, barra 5 m.</t>
  </si>
  <si>
    <t>TUBO RAUPEX-O 50 x 4,6, azúl, barra 5 m.</t>
  </si>
  <si>
    <t>TUBO RAUPEX-O 63 x 5,8, azúl, barra 5 m.</t>
  </si>
  <si>
    <t>TUBO RAUPEX-O 75 x 6,8, azúl, barra 5 m.</t>
  </si>
  <si>
    <t>TUBO RAUPEX-O 90 x 8,2, azúl, barra 5 m.</t>
  </si>
  <si>
    <t>TUBO RAUPEX-O 110 x 10, azúl, barra 5 m.</t>
  </si>
  <si>
    <t>TUBO RAUPEX-O 125 x 11,4, azúl, 5 m.</t>
  </si>
  <si>
    <t>TUBO RAUPEX-O 160 x 14,6, azúl, 5 m.</t>
  </si>
  <si>
    <t>TUBO RAUPEX-UV 20 x 1,9, negro, 5 m.</t>
  </si>
  <si>
    <t>TUBO RAUPEX-UV 20 x 1,9, negro, 100 m.</t>
  </si>
  <si>
    <t>TUBO RAUPEX-UV 25 x 2,3, negro, 5 m.</t>
  </si>
  <si>
    <t>TUBO RAUPEX-UV 25 x 2,3, negro, 100 m.</t>
  </si>
  <si>
    <t>TUBO RAUPEX-UV 32 x 2,9, negro, 5 m.</t>
  </si>
  <si>
    <t>TUBO RAUPEX-UV 40 x 3,7, negro, 5 m.</t>
  </si>
  <si>
    <t>TUBO RAUPEX-UV 50 x 4,6, negro, 5 m.</t>
  </si>
  <si>
    <t>TUBO RAUPEX-UV 63 x 5,8, negro, 5 m.</t>
  </si>
  <si>
    <t>TUBO RAUPEX-UV 75 x 6,8, negro, 5 m.</t>
  </si>
  <si>
    <t>TUBO RAUPEX-UV 90 x 8,2, negro, 5 m.</t>
  </si>
  <si>
    <t>TUBO RAUPEX-UV 110 x 10,0, negro, 5 m.</t>
  </si>
  <si>
    <t>TUBO RAUPEX-UV 125 x 11,4, negro, 5 m.</t>
  </si>
  <si>
    <t>TUBO RAUPEX-UV 160 x 14,6, negro, 5 m.</t>
  </si>
  <si>
    <t>Tubo RAUTHERm.-FW 25 x 2,3, rojo, 5 m.</t>
  </si>
  <si>
    <t>Tubo RAUTHERm.-FW 32 x 2,9, rojo, 5 m.</t>
  </si>
  <si>
    <t>Tubo RAUTHERM-FW 40</t>
  </si>
  <si>
    <t>Tubo RAUTHERM-FW 50</t>
  </si>
  <si>
    <t>Tubo RAUTHERM-FW 63</t>
  </si>
  <si>
    <t>Tubo RAUTHERM-FW 75</t>
  </si>
  <si>
    <t>Tubo RAUTHERM-FW 90</t>
  </si>
  <si>
    <t>Tubo RAUTHERM-FW 110</t>
  </si>
  <si>
    <t>Tubo RAUTHERm.-FW 125 x 11,4, rojo 5 m.</t>
  </si>
  <si>
    <t>Tubo RAUTHERm.-FW 160 x 14,6, rojo 5 m.</t>
  </si>
  <si>
    <t>Tu RAUPEX-M SDR11 uso ind 20x1,9 rojo,5m</t>
  </si>
  <si>
    <t>Tu RAUPEX-M SDR11 uso ind 25x2,3 rojo,5m</t>
  </si>
  <si>
    <t>Tu RAUPEX-M SDR11 uso ind 32x2,9 rojo,5m</t>
  </si>
  <si>
    <t>Tu RAUPEX-M SDR11 uso ind 40x3,7 rojo,5m</t>
  </si>
  <si>
    <t>Tu RAUPEX-M SDR11 uso ind 50x4,6 rojo,5m</t>
  </si>
  <si>
    <t>Tu RAUPEX-M SDR11 uso ind 63x5,8 rojo,5m</t>
  </si>
  <si>
    <t>Tu RAUPEX-M SDR11 uso ind 75x6,8 rojo,5m</t>
  </si>
  <si>
    <t>REHAU Soporte media caña 20</t>
  </si>
  <si>
    <t>REHAU Soporte media caña 25</t>
  </si>
  <si>
    <t>REHAU Soporte media caña 32</t>
  </si>
  <si>
    <t>REHAU Soporte media caña 40</t>
  </si>
  <si>
    <t>REHAU Soporte media caña 50</t>
  </si>
  <si>
    <t>REHAU Soporte media caña 63</t>
  </si>
  <si>
    <t>REHAU Soporte media caña 75</t>
  </si>
  <si>
    <t>REHAU Soporte media caña 90</t>
  </si>
  <si>
    <t>REHAU Soporte media caña 110</t>
  </si>
  <si>
    <t>REHAU Soporte media caña 125</t>
  </si>
  <si>
    <t>REHAU Soporte media caña 160</t>
  </si>
  <si>
    <t>TUBO RAUPEX-A 20 x 2,8, gris, barra 5 m.</t>
  </si>
  <si>
    <t>TUBO RAUPEX-A 25 x 3,5, gris, barra 5 m.</t>
  </si>
  <si>
    <t>TUBO RAUPEX-A 32 x 4,4, gris, barra 5 m.</t>
  </si>
  <si>
    <t>TUBO RAUPEX-A 40 x 5,5, gris, barra 5 m.</t>
  </si>
  <si>
    <t>TUBO RAUPEX-A 50 x 6,9, gris, barra 5 m.</t>
  </si>
  <si>
    <t>TUBO RAUPEX-A 63 x 8,6, gris, barra 5 m.</t>
  </si>
  <si>
    <t>TUBO RAUPEX-K 20 x 2,8, verde,  5 m.</t>
  </si>
  <si>
    <t>TUBO RAUPEX-K 25 x 3,5, verde,  5 m.</t>
  </si>
  <si>
    <t>TUBO RAUPEX-K 32 x 4,4, verde,  5 m.</t>
  </si>
  <si>
    <t>TUBO RAUPEX-K 40 x 5,5,verde,  5 m.</t>
  </si>
  <si>
    <t>TUBO RAUPEX-K 50 x 6,9, verde,  5 m.</t>
  </si>
  <si>
    <t>TUBO RAUPEX-K 63 x 8,6, verde,  5 m.</t>
  </si>
  <si>
    <t>REHAU Clip sujeción 20</t>
  </si>
  <si>
    <t>REHAU Clip sujeción 25</t>
  </si>
  <si>
    <t>REHAU Abrazadera para tubo 32</t>
  </si>
  <si>
    <t>REHAU Abrazadera para tubo 40</t>
  </si>
  <si>
    <t>REHAU Abrazadera para tubo 50</t>
  </si>
  <si>
    <t>REHAU Abrazadera para tubo 63</t>
  </si>
  <si>
    <t>REHAU Abrazadera para tubo 75</t>
  </si>
  <si>
    <t>REHAU Abrazadera para tubo 90</t>
  </si>
  <si>
    <t>REHAU Abrazadera para tubo 110</t>
  </si>
  <si>
    <t>REHAU Abrazadera para tubo 125</t>
  </si>
  <si>
    <t>REHAU Abrazadera para tubo 160</t>
  </si>
  <si>
    <t>REHAU Diud.anciador 32</t>
  </si>
  <si>
    <t>REHAU Acoplamiento rap. seg. IG G 1/2"</t>
  </si>
  <si>
    <t>REHAU Acoplamiento rap.seg. AG G 1/2"</t>
  </si>
  <si>
    <t>REHAU Acoplamiento rap.seg. Man.DN 9</t>
  </si>
  <si>
    <t>REHAU Acoplamiento rap.seg. Man. DN 13</t>
  </si>
  <si>
    <t>REHAU-Dist. con 2 acoplamientos G 1/2"</t>
  </si>
  <si>
    <t>REHAU Caja dist. Aire comp.32x2,9, SDR11</t>
  </si>
  <si>
    <t>REHAU Caja dist. Aire comp. IG Rp 1"</t>
  </si>
  <si>
    <t>Soporte REHAU caja distr aire comp.</t>
  </si>
  <si>
    <t>REHAU Boquilla roscada, NP 7,2 DN 9</t>
  </si>
  <si>
    <t>REHAU Boquilla roscada, NP 7,2 DN 13</t>
  </si>
  <si>
    <t>REHAU Boquilla roscada, NP 7,2 G 1/4"</t>
  </si>
  <si>
    <t>REHAU Boquilla roscada, NP 7,2 G 3/8"</t>
  </si>
  <si>
    <t>REHAU Boquilla roscada, NP 7,2 G 1/2"</t>
  </si>
  <si>
    <t>REHAU Abrazadera con orejas DN 9</t>
  </si>
  <si>
    <t>REHAU Abrazadera con orejas DN 13</t>
  </si>
  <si>
    <t>REHAU Soplador inyectormetal G1/4",10bar</t>
  </si>
  <si>
    <t>Mang. aire comp. ref. DN 9 RAUFILAM 150m</t>
  </si>
  <si>
    <t>Mang.aire comp.ref. DN12,7 RAUFILAM 100m</t>
  </si>
  <si>
    <t>REHAU Et. aire comp. Deutsch, 70x18</t>
  </si>
  <si>
    <t>REHAU Et. aire comp. Deutsch, 105x37</t>
  </si>
  <si>
    <t>REHAU Et. aire comp. Englisch, 70x18</t>
  </si>
  <si>
    <t>REHAU Et. aire comp. Englisch, 105x37</t>
  </si>
  <si>
    <t>REHAU Et. aire comp. Französisch, 70x18</t>
  </si>
  <si>
    <t>REHAU Et. aire comp. Französisch, 105x37</t>
  </si>
  <si>
    <t>REHAU Et. aire comp. Spanisch, 70x18</t>
  </si>
  <si>
    <t>REHAU Et. aire comp. Spanisch, 105x37</t>
  </si>
  <si>
    <t>REHAU Et. Agua ref imp,Deutsch,70x18</t>
  </si>
  <si>
    <t>REHAU Et. Agua ref.ret,Deutsch,70x18</t>
  </si>
  <si>
    <t>REHAU Et. Agua ref imp, Deutsch,105 x 37</t>
  </si>
  <si>
    <t>REHAU Et. Agua ref.ret,Deutsch,105x37</t>
  </si>
  <si>
    <t>REHAU Et. Agua ref imp, Englisch,70 x 18</t>
  </si>
  <si>
    <t>REHAU Et. Agua ref.ret,Englisch,70x18</t>
  </si>
  <si>
    <t>REHAU Et.Agua ref.imp,Englisch,105x37</t>
  </si>
  <si>
    <t>REHAU Et.Agua ref.ret,Englisch,105x37</t>
  </si>
  <si>
    <t>REHAU Et.Agua ref.imp,Französisch,70x18</t>
  </si>
  <si>
    <t>REHAU Et.Agua ref.ret,Französisch,70x18</t>
  </si>
  <si>
    <t>REHAU Et.Agua ref.imp,Französisch,105x37</t>
  </si>
  <si>
    <t>REHAU Et.Agua ref ret,Französisch,105x37</t>
  </si>
  <si>
    <t>REHAU Et.Agua ref imp, Spanisch, 70 x 18</t>
  </si>
  <si>
    <t>REHAU Et.Agua ref.ret,Spanisch,70x18</t>
  </si>
  <si>
    <t>REHAU Et.Agua ref.imp,Spanisch,105x37</t>
  </si>
  <si>
    <t>REHAU Et.Agua ref.ret,Spanisch,105x37</t>
  </si>
  <si>
    <t>REHAU Et.Agua ref.imp,Deutsch,70x18</t>
  </si>
  <si>
    <t>REHAU Et.Agua ref. ret,Deutsch,70x18</t>
  </si>
  <si>
    <t>REHAU Et.Agua ref imp, Deutsch, 105 x 37</t>
  </si>
  <si>
    <t>REHAU Et ret Agua ref,aleman,105x37</t>
  </si>
  <si>
    <t>REHAU Et. aire comp. 6 bar,Deutsch,70x18</t>
  </si>
  <si>
    <t>REHAU Et. aire comp.12 bar,Deutsch,70x18</t>
  </si>
  <si>
    <t>REHAU Et. aire comp.6 bar,Deutsch,105x37</t>
  </si>
  <si>
    <t>REHAU Et.aire comp.12 bar,Deutsch,105x37</t>
  </si>
  <si>
    <t>Etiquetas REHAU SUMINISTRO SDR 11 (DE)</t>
  </si>
  <si>
    <t>Etiquetas REHAU SUMINISTRO SDR 7,4 (DE)</t>
  </si>
  <si>
    <t>REHAU Colector de 2 vias 1 1/2"-1", 90°</t>
  </si>
  <si>
    <t>Der.dist.flujo 2s D.1 1/4"cambio dir.90°</t>
  </si>
  <si>
    <t>AWADUKT</t>
  </si>
  <si>
    <t>Tubo AWADUKT Thermo DN200 L=1000mm</t>
  </si>
  <si>
    <t>Tubo AWADUKT Thermo DN200 L=3000mm</t>
  </si>
  <si>
    <t>Tubo AWADUKT Thermo DN200 L=6000mm</t>
  </si>
  <si>
    <t>Codo AWADUKT PP DN200 15º</t>
  </si>
  <si>
    <t>Codo AWADUKT PP DN200 30º</t>
  </si>
  <si>
    <t>Codo AWADUKT PP DN200 45º</t>
  </si>
  <si>
    <t>Codo AWADUKT PP DN200 88º</t>
  </si>
  <si>
    <t>Der. simple DN 200/200 AWADUKT PP 45º</t>
  </si>
  <si>
    <t>Manguito de doble copa DN200 AWADUKT PP</t>
  </si>
  <si>
    <t>Manguito corredizo DN200 AWADUKT PP</t>
  </si>
  <si>
    <t>Manguito terminal AWADUKT PP DN 200</t>
  </si>
  <si>
    <t>Tubo AWADUKT Thermo DN250 L=1000mm</t>
  </si>
  <si>
    <t>Tubo AWADUKT Thermo DN250 L=3000mm</t>
  </si>
  <si>
    <t>Tubo AWADUKT Thermo DN250 L=6000mm</t>
  </si>
  <si>
    <t>Tubo AWADUKT Thermo DN315 L=1000mm</t>
  </si>
  <si>
    <t>Tubo AWADUKT Thermo DN315 L=3000mm</t>
  </si>
  <si>
    <t>Tubo AWADUKT Thermo DN315 L=6000mm</t>
  </si>
  <si>
    <t>Tubo AWADUKT Thermo DN400 L=6000mm</t>
  </si>
  <si>
    <t>Tubo AWADUKT Thermo DN500 L=6000mm</t>
  </si>
  <si>
    <t>Tubo AWADUKT Thermo DN630 L=6000mm</t>
  </si>
  <si>
    <t>Dist.AWADUKTThermo D315 L=1000mm 1s D200</t>
  </si>
  <si>
    <t>Dist AWADUKTThermo D315 L=2000mm 2s D200</t>
  </si>
  <si>
    <t>Dist AWADUKTThermo D315 L=3000mm 3s D200</t>
  </si>
  <si>
    <t>Dist AWADUKTThermo D400 L=1000mm 1s D200</t>
  </si>
  <si>
    <t>Dist AWADUKTThermo D400 L=2000mm 2s D200</t>
  </si>
  <si>
    <t>Dist AWADUKTThermo D400 L=3000mm 3s D200</t>
  </si>
  <si>
    <t>Dist AWADUKTThermo D400 L=6000mm 6s D200</t>
  </si>
  <si>
    <t>Dist AWADUKTThermo D400 L=1000mm 1s D250</t>
  </si>
  <si>
    <t>Dist AWADUKTThermo D400 L=2000mm 2s D250</t>
  </si>
  <si>
    <t>Dist AWADUKTThermo D400 L=3000mm 3s D250</t>
  </si>
  <si>
    <t>Dist AWADUKTThermo D500 L=1000mm 1s D200</t>
  </si>
  <si>
    <t>Dist AWADUKTThermo D500 L=2000mm 2s D200</t>
  </si>
  <si>
    <t>Dist AWADUKTThermo D500 L=3000mm 3s D200</t>
  </si>
  <si>
    <t>Dist AWADUKTThermo D500 L=6000mm 6s D200</t>
  </si>
  <si>
    <t>Dist AWADUKTThermo D500 L=1000mm 1s D250</t>
  </si>
  <si>
    <t>Dist AWADUKTThermo D500 L=2000mm 2s D250</t>
  </si>
  <si>
    <t>Dist AWADUKTThermo D500 L=3000mm 3s D250</t>
  </si>
  <si>
    <t>Dist AWADUKTThermo D500 L=6000mm 6s D250</t>
  </si>
  <si>
    <t>Dist AWADUKTThermo D500 L=1000mm 1s D315</t>
  </si>
  <si>
    <t>Dist AWADUKTThermo D500 L=2000mm 2s D315</t>
  </si>
  <si>
    <t>Dist AWADUKTThermo D500 L=2000mm 3s D315</t>
  </si>
  <si>
    <t>Dist AWADUKTThermo D630 L=1000mm 1s D200</t>
  </si>
  <si>
    <t>Dist AWADUKTThermo D630 L=2000mm 2s D200</t>
  </si>
  <si>
    <t>Dist AWADUKTThermo D630 L=3000mm 3s D200</t>
  </si>
  <si>
    <t>Dist AWADUKTThermo D630 L=6000mm 6s D200</t>
  </si>
  <si>
    <t>Dist AWADUKTThermo D630 L=1000mm 1s D250</t>
  </si>
  <si>
    <t>Dist AWADUKTThermo D630 L=2000mm 2s D250</t>
  </si>
  <si>
    <t>Dist AWADUKTThermo D630 L=3000mm 3s D250</t>
  </si>
  <si>
    <t>Dist AWADUKTThermo D630 L=6000mm 6s D250</t>
  </si>
  <si>
    <t>Dist AWADUKTThermo D630 L=1000mm 1s D315</t>
  </si>
  <si>
    <t>Dist.AWADUKTThermo D630 L=2000mm 2s D315</t>
  </si>
  <si>
    <t>Dist AWADUKTThermo D630 L=3000mm 3s D315</t>
  </si>
  <si>
    <t>Dist AWADUKTThermo D630 L=6000mm 6s D315</t>
  </si>
  <si>
    <t>Codo AWADUKT PP DN250/15°</t>
  </si>
  <si>
    <t>Codo AWADUKT PP DN250/30°</t>
  </si>
  <si>
    <t>Codo AWADUKT PP DN250/45°</t>
  </si>
  <si>
    <t>Codo AWADUKT PP DN250/88°</t>
  </si>
  <si>
    <t>Codo AWADUKT PP DN315/15°</t>
  </si>
  <si>
    <t>Codo AWADUKT PP DN315/30°</t>
  </si>
  <si>
    <t>Codo AWADUKT PP DN315/45°</t>
  </si>
  <si>
    <t>Codo AWADUKT PP DN315/88°</t>
  </si>
  <si>
    <t>Codo AWADUKT PP DN400/15°</t>
  </si>
  <si>
    <t>Codo AWADUKT PP DN400/30°</t>
  </si>
  <si>
    <t>Codo AWADUKT PP DN400/45°</t>
  </si>
  <si>
    <t>Codo AWADUKT PP DN400/88°</t>
  </si>
  <si>
    <t>Codo AWADUKT PP DN500/15°</t>
  </si>
  <si>
    <t>Codo AWADUKT PP DN500/30°</t>
  </si>
  <si>
    <t>Codo AWADUKT PP DN500/45°</t>
  </si>
  <si>
    <t>Codo AWADUKT PP DN500/88°</t>
  </si>
  <si>
    <t>Codo AWADUKT PP DN630/15°</t>
  </si>
  <si>
    <t>Codo AWADUKT PP DN630/30°</t>
  </si>
  <si>
    <t>Codo AWADUKT PP DN630/45°</t>
  </si>
  <si>
    <t>Codo AWADUKT PP DN630/88°</t>
  </si>
  <si>
    <t>DERIVACION en Y AWADUKT PP DN250/200</t>
  </si>
  <si>
    <t>DERIVACION en Y AWADUKT PP DN250/250</t>
  </si>
  <si>
    <t>DERIVACION en Y AWADUKT PP DN315/200</t>
  </si>
  <si>
    <t>DERIVACION en Y AWADUKT PP DN315/250</t>
  </si>
  <si>
    <t>DERIVACION en Y AWADUKT PP DN315/315</t>
  </si>
  <si>
    <t>DERIVACION en Y AWADUKT PP DN400/200</t>
  </si>
  <si>
    <t>DERIVACION en Y AWADUKT PP DN400/250</t>
  </si>
  <si>
    <t>DERIVACION en Y AWADUKT PP DN400/315</t>
  </si>
  <si>
    <t>DERIVACION en Y AWADUKT PP DN400/400</t>
  </si>
  <si>
    <t>DERIVACION en Y AWADUKT PP DN500/200</t>
  </si>
  <si>
    <t>DERIVACION en Y AWADUKT PP DN500/250</t>
  </si>
  <si>
    <t>DERIVACION en Y AWADUKT PP DN500/315</t>
  </si>
  <si>
    <t>DERIVACION en Y AWADUKT PP DN500/400</t>
  </si>
  <si>
    <t>DERIVACION en Y AWADUKT PP DN500/500</t>
  </si>
  <si>
    <t>DERIVACION en Y AWADUKT PP DN630/200</t>
  </si>
  <si>
    <t>DERIVACION en Y AWADUKT PP DN630/250</t>
  </si>
  <si>
    <t>DERIVACION en Y AWADUKT PP DN630/315</t>
  </si>
  <si>
    <t>DERIVACION en Y AWADUKT PP DN630/400</t>
  </si>
  <si>
    <t>DERIVACION en Y AWADUKT PP DN630/500</t>
  </si>
  <si>
    <t>DERIVACION en Y AWADUKT PP DN630/630</t>
  </si>
  <si>
    <t>Manguito de doble copa AWADUKT PP DN250</t>
  </si>
  <si>
    <t>Manguito de doble copa AWADUKT PP DN315</t>
  </si>
  <si>
    <t>Manguito de doble copa AWADUKT PP DN400</t>
  </si>
  <si>
    <t>Manguito de doble copa AWADUKT PP DN500</t>
  </si>
  <si>
    <t>Manguito de doble copa AWADUKT PP DN630</t>
  </si>
  <si>
    <t>Manguito corredizo AWADUKT PP DN 250</t>
  </si>
  <si>
    <t>Manguito corredizo AWADUKT PP DN 315</t>
  </si>
  <si>
    <t>Manguito corredizo AWADUKT PP DN 400</t>
  </si>
  <si>
    <t>Manguito corredizo AWADUKT PP DN 500</t>
  </si>
  <si>
    <t>Manguito corredizo AWADUKT PP DN 630</t>
  </si>
  <si>
    <t>Man doble copa AWADUKT PP vario DN250</t>
  </si>
  <si>
    <t>Man doble copa AWADUKT PP vario DN315</t>
  </si>
  <si>
    <t>Manguito reductor AWADUKT PP DN250/200</t>
  </si>
  <si>
    <t>Manguito reductor AWADUKT PP DN315/250</t>
  </si>
  <si>
    <t>Manguito reductor AWADUKT PP DN400/315</t>
  </si>
  <si>
    <t>Manguito reductor AWADUKT PP DN500/400</t>
  </si>
  <si>
    <t>Manguito reductor AWADUKT PP DN630/500</t>
  </si>
  <si>
    <t>Manguito reductor AWADUKT PP DN315/200</t>
  </si>
  <si>
    <t>Manguito reductor AWADUKT PP DN400/200</t>
  </si>
  <si>
    <t>Manguito reductor AWADUKT PP DN500/200</t>
  </si>
  <si>
    <t>Manguito reductor AWADUKT PP DN630/200</t>
  </si>
  <si>
    <t>Manguito terminal AWADUKT PP DN250</t>
  </si>
  <si>
    <t>Manguito terminal AWADUKT PP DN315</t>
  </si>
  <si>
    <t>Manguito terminal AWADUKT PP DN400</t>
  </si>
  <si>
    <t>Manguito terminal AWADUKT PP DN500</t>
  </si>
  <si>
    <t>Manguito terminal AWADUKT PP DN630</t>
  </si>
  <si>
    <t>Torre aspiracion aire ext DN200 L=1640mm</t>
  </si>
  <si>
    <t>Torre aspiracion aire ext DN250 L=1690mm</t>
  </si>
  <si>
    <t>Torre aspiracion aire ext DN315 L=1740mm</t>
  </si>
  <si>
    <t>Torre aspiracion aire ext DN400 L=1970mm</t>
  </si>
  <si>
    <t>Torre aspiracion aire ext DN500 L=2050mm</t>
  </si>
  <si>
    <t>Torre aspiracion aire ext DN630 L=2200mm</t>
  </si>
  <si>
    <t>Set de filtros AWADUKT Thermo DN 200 G4</t>
  </si>
  <si>
    <t>Set filtros AWADUKT Thermo DN 200 F6/G2</t>
  </si>
  <si>
    <t>Set de filtros AWADUKT Thermo DN 250 G4</t>
  </si>
  <si>
    <t>Set filtros AWADUKT Thermo DN 250 F6/G2</t>
  </si>
  <si>
    <t>Set de filtros AWADUKT Thermo DN 315 G4</t>
  </si>
  <si>
    <t>Set filtros AWADUKT Thermo DN 315 F6/G2</t>
  </si>
  <si>
    <t>Set de filtros AWADUKT Thermo DN 400 G4</t>
  </si>
  <si>
    <t>Set filtros AWADUKT Thermo DN 400 F6/G2</t>
  </si>
  <si>
    <t>Set de filtros AWADUKT Thermo DN 500 G4</t>
  </si>
  <si>
    <t>Set filtros AWADUKT Thermo DN 500 F6/G2</t>
  </si>
  <si>
    <t>Set de filtros AWADUKT Thermo DN 630 G4</t>
  </si>
  <si>
    <t>Set filtros AWADUKT Thermo DN 630 F6/G2</t>
  </si>
  <si>
    <t>Descarga cond AWADUKT R DN200/40 90°</t>
  </si>
  <si>
    <t>Descarga cond AWADUKT R DN250/40 90°</t>
  </si>
  <si>
    <t>Descarga cond AWADUKT R DN315/40 90°</t>
  </si>
  <si>
    <t>Descarga cond AWADUKT R DN400/40 90°</t>
  </si>
  <si>
    <t>Descarga cond AWADUKT R DN500/40 90°</t>
  </si>
  <si>
    <t>Descarga cond AWADUKT R DN630/40 90°</t>
  </si>
  <si>
    <t>Descarga cond AWADUKT S DN 200/40 90°</t>
  </si>
  <si>
    <t>Descarga cond AWADUKT S DN 250/40 90°</t>
  </si>
  <si>
    <t>Descarga cond AWADUKT S DN 315/40 90°</t>
  </si>
  <si>
    <t>Descarga cond AWADUKT S DN 400/40 90°</t>
  </si>
  <si>
    <t>Descarga cond AWADUKT S DN 500/40 90°</t>
  </si>
  <si>
    <t>Descarga cond AWADUKT S DN 630/40 90°</t>
  </si>
  <si>
    <t>Pozo descarga condensados DN 315/200</t>
  </si>
  <si>
    <t>Tapa de registro DN 315</t>
  </si>
  <si>
    <t>Junta estanqueidad pasamuros DN200 3bar</t>
  </si>
  <si>
    <t>Junta estanqueidad pasamuros DN250 3bar</t>
  </si>
  <si>
    <t>Junta estanqueidad pasamuros DN315 3bar</t>
  </si>
  <si>
    <t>Junta estanqueidad pasamuros DN400 3bar</t>
  </si>
  <si>
    <t>Junta estanqueidad pasamuros DN500 3bar</t>
  </si>
  <si>
    <t>Junta estanqueidad pasamuros DN630 3bar</t>
  </si>
  <si>
    <t>Manguito pasamuros DN200 5bar</t>
  </si>
  <si>
    <t>Manguito pasamuros DN250 5bar</t>
  </si>
  <si>
    <t>Manguito pasamuros DN315 5bar</t>
  </si>
  <si>
    <t>Manguito pasamuros DN400 5bar</t>
  </si>
  <si>
    <t>Manguito pasamuros DN500 5bar</t>
  </si>
  <si>
    <t>Manguito pasamuros DN630 5bar</t>
  </si>
  <si>
    <t>Manguito pasamuros DN200 4bar</t>
  </si>
  <si>
    <t>Manguito pasamuros DN250 4bar</t>
  </si>
  <si>
    <t>Manguito pasamuros DN315 4bar</t>
  </si>
  <si>
    <t>Manguito pasamuros DN400 4bar</t>
  </si>
  <si>
    <t>Manguito pasamuros DN500 4bar</t>
  </si>
  <si>
    <t>Manguito pasamuros DN630 4bar</t>
  </si>
  <si>
    <t>Man pasamuro DN200 (sin presión de agua)</t>
  </si>
  <si>
    <t>Man pasamuro DN250 (sin presión de agua)</t>
  </si>
  <si>
    <t>Man pasamuro DN315 (sin presión de agua)</t>
  </si>
  <si>
    <t>Man pasamuro DN400 (sin presión de agua)</t>
  </si>
  <si>
    <t>Man pasamuro DN500 (sin presión de agua)</t>
  </si>
  <si>
    <t>Man pasamuro DN630 (sin presión de agua)</t>
  </si>
  <si>
    <t>Lubricante REHAU 250g</t>
  </si>
  <si>
    <t>Lubricante REHAU 500g</t>
  </si>
  <si>
    <t>Lubricante REHAU 1000g</t>
  </si>
  <si>
    <t>Kit AWADUKT Thermo 45m</t>
  </si>
  <si>
    <t>Kit AWADUKT Thermo 60m</t>
  </si>
  <si>
    <t>Aislamiento adhesivo RAUTITAN</t>
  </si>
  <si>
    <t>Re.Fine Select 1/2"</t>
  </si>
  <si>
    <t>Re.Fine Select 3/4"</t>
  </si>
  <si>
    <t>Re.Fine Select 1"</t>
  </si>
  <si>
    <t>Re. Fine Pure 3/4"</t>
  </si>
  <si>
    <t>Re. Fine Pure 1"</t>
  </si>
  <si>
    <t>Re. Fine Pure 1 1/4"</t>
  </si>
  <si>
    <t>Re. Fine Pro 3/4"</t>
  </si>
  <si>
    <t>Re. Fine Pro 1"</t>
  </si>
  <si>
    <t>Re. Fine Pro 1 1/4"</t>
  </si>
  <si>
    <t>Re. Fine Pro R 3/4"</t>
  </si>
  <si>
    <t>Re. Fine Pro R 1"</t>
  </si>
  <si>
    <t>Re. Fine Pro R 1 1/4"</t>
  </si>
  <si>
    <t>Re. Fine ProMatic 3/4"</t>
  </si>
  <si>
    <t>Re. Fine ProMatic 1"</t>
  </si>
  <si>
    <t>Re. Fine ProMatic 1 1/4"</t>
  </si>
  <si>
    <t>Filtro recambio Re.Fine Select</t>
  </si>
  <si>
    <t>Filtro recambio Re.Fine Pure, Pro, Pro R, ProMatic</t>
  </si>
  <si>
    <t>Broca hexagonal 12 mm</t>
  </si>
  <si>
    <t>SOLDADORA MONOMATIC</t>
  </si>
  <si>
    <t>*$Übergang 25-Rp1 RAUTITAN LX +G</t>
  </si>
  <si>
    <t>RAUTOOL INDUSTRY  (G2)</t>
  </si>
  <si>
    <t>*$Ersatzmesser Smartfuse Uno</t>
  </si>
  <si>
    <t>Ersatzmesser SMARTFUSE DUO</t>
  </si>
  <si>
    <t>*$El. adap.25-R1 RAUTITAN RX+</t>
  </si>
  <si>
    <t>*$FUSAPEX 2.0 T-piece 50-50-50</t>
  </si>
  <si>
    <t>*$FUSAPEX 2.0 T-piece 75-75-75</t>
  </si>
  <si>
    <t>Manguito electrosoldable FUSAPEX DN 90</t>
  </si>
  <si>
    <t>RAUTITAN stabil 50 x 4.5 SDR 11</t>
  </si>
  <si>
    <t>RAUTITAN stabil 63 x 6.0 SDR 11</t>
  </si>
  <si>
    <t>REHAU Casquillo corredizo RAUTITAN PX 50</t>
  </si>
  <si>
    <t>REHAU Casquillo corredizo RAUTITAN PX 63</t>
  </si>
  <si>
    <t>T-piece 50-50-50 RAUTITAN RX+ stabil</t>
  </si>
  <si>
    <t>T-piece 63-63-63 RAUTITAN RX+ stabil</t>
  </si>
  <si>
    <t>T-piece 50-25-50 RAUTITAN RX+ stabil</t>
  </si>
  <si>
    <t>T-piece 50-32-50 RAUTITAN RX+ stabil</t>
  </si>
  <si>
    <t>T-piece 50-40-50 RAUTITAN RX+ stabil</t>
  </si>
  <si>
    <t>T-piece 63-25-63 RAUTITAN RX+ stabil</t>
  </si>
  <si>
    <t>T-piece 63-32-63 RAUTITAN RX+ stabil</t>
  </si>
  <si>
    <t>T-piece 63-40-63 RAUTITAN RX+ stabil</t>
  </si>
  <si>
    <t>T-piece 63-50-63 RAUTITAN RX+ stabil</t>
  </si>
  <si>
    <t>T-piece 50-Rp1/2-50 RAUTITAN RX+ stabil</t>
  </si>
  <si>
    <t>T-piece 50-Rp1-50 RAUTITAN RX+ stabil</t>
  </si>
  <si>
    <t>T-piece 63-Rp1/2-63 RAUTITAN RX+ stabil</t>
  </si>
  <si>
    <t>T-piece 63-Rp1-63 RAUTITAN RX+ stabil</t>
  </si>
  <si>
    <t>Coupling 50-50 RAUTITAN RX+ stabil</t>
  </si>
  <si>
    <t>Coupling 63-63 RAUTITAN RX+ stabil</t>
  </si>
  <si>
    <t>Coupling 50-32 RAUTITAN RX+ stabil</t>
  </si>
  <si>
    <t>Coupling 50-40 RAUTITAN RX+ stabil</t>
  </si>
  <si>
    <t>Coupling 63-50 RAUTITAN RX+ stabil</t>
  </si>
  <si>
    <t>Bend 50  90 Grad RAUTITAN RX+ stabil</t>
  </si>
  <si>
    <t>Bend 63  90 Grad RAUTITAN RX+ stabil</t>
  </si>
  <si>
    <t>Bend 50  45 Grad RAUTITAN RX+ stabil</t>
  </si>
  <si>
    <t>Bend 63  45 Grad RAUTITAN RX+ stabil</t>
  </si>
  <si>
    <t>Adaptor 50-R1 1/2 RAUTITAN RX+ stabil</t>
  </si>
  <si>
    <t>Adaptor 63-R2 RAUTITAN RX+ stabil</t>
  </si>
  <si>
    <t>Adaptor 50-Rp1 1/2 RAUTITAN RX+ stabil</t>
  </si>
  <si>
    <t>Adaptor 63-Rp2 RAUTITAN RX+ stabil</t>
  </si>
  <si>
    <t>Adaptor 50-G1 3/4 RAUTITAN RX+ stabil</t>
  </si>
  <si>
    <t>Adaptor 63-G2 3/8 RAUTITAN RX+ stabil</t>
  </si>
  <si>
    <t>Elbow adaptor 50-R1 1/2 RAUTITAN RX+ stabil</t>
  </si>
  <si>
    <t>Elbow adaptor 63-R2 RAUTITAN RX+ stabil</t>
  </si>
  <si>
    <t>Elbow adaptor 50-Rp1 1/2 RAUTITAN RX+ stabil</t>
  </si>
  <si>
    <t>Elbow adaptor 63-Rp2 RAUTITAN RX+ stabil</t>
  </si>
  <si>
    <t>Press adaptor 50-P42-100mm RAUT. SX stabil</t>
  </si>
  <si>
    <t>Press adaptor 63-P54-100mm RAUT. SX stabil</t>
  </si>
  <si>
    <t>Estación de regulación FLEX P con cabezal termostático para colector RAUTHERM SPEED HKV D-P</t>
  </si>
  <si>
    <t>Estación de regulación FLEX P con actuador para colector RAUTHERM SPEED HKV D-P</t>
  </si>
  <si>
    <t>Cable SYSBUS L=10m</t>
  </si>
  <si>
    <t>Cable SYSBUS L=50m</t>
  </si>
  <si>
    <t>Relé de acoplamiento 24V AC 50/60Hz</t>
  </si>
  <si>
    <t>Relé de acoplamiento 230V AC 50/60Hz</t>
  </si>
  <si>
    <t>Relé de conmutación 24V AC 50/60Hz</t>
  </si>
  <si>
    <t>Relé de conmutación 230V AC 50/60Hz</t>
  </si>
  <si>
    <t xml:space="preserve">Pasarela KNX Modbus RTU 886 </t>
  </si>
  <si>
    <t xml:space="preserve">Fuente de alimentación para pasarela KNX Modbus RTU 886 </t>
  </si>
  <si>
    <r>
      <t xml:space="preserve">Cab. ensan.sis. QC 16,2x2,6 para Stabil </t>
    </r>
    <r>
      <rPr>
        <sz val="11"/>
        <color theme="1" tint="0.499984740745262"/>
        <rFont val="Calibri"/>
        <family val="2"/>
        <scheme val="minor"/>
      </rPr>
      <t>* Disponible Julio 2021</t>
    </r>
  </si>
  <si>
    <r>
      <t xml:space="preserve">Cab. ensan.sis. QC 20x2,9 para Stabil  </t>
    </r>
    <r>
      <rPr>
        <sz val="11"/>
        <color theme="1" tint="0.499984740745262"/>
        <rFont val="Calibri"/>
        <family val="2"/>
        <scheme val="minor"/>
      </rPr>
      <t>* Disponible Julio 2021</t>
    </r>
  </si>
  <si>
    <r>
      <t xml:space="preserve">Cab. ensan.sis. QC 25x3,7 para Stabil </t>
    </r>
    <r>
      <rPr>
        <sz val="11"/>
        <color theme="1" tint="0.499984740745262"/>
        <rFont val="Calibri"/>
        <family val="2"/>
        <scheme val="minor"/>
      </rPr>
      <t>* Disponible Julio 2021</t>
    </r>
  </si>
  <si>
    <r>
      <t xml:space="preserve">Cab. ensan.sis. QC 32x4,7 para Stabil </t>
    </r>
    <r>
      <rPr>
        <sz val="11"/>
        <color theme="1" tint="0.499984740745262"/>
        <rFont val="Calibri"/>
        <family val="2"/>
        <scheme val="minor"/>
      </rPr>
      <t>* Disponible Julio 2021</t>
    </r>
  </si>
  <si>
    <r>
      <t xml:space="preserve">Cab. ensan.sis. QC 16x2,2 para Flex  </t>
    </r>
    <r>
      <rPr>
        <sz val="11"/>
        <color theme="1" tint="0.499984740745262"/>
        <rFont val="Calibri"/>
        <family val="2"/>
        <scheme val="minor"/>
      </rPr>
      <t>* Disponible Octubre 2021</t>
    </r>
  </si>
  <si>
    <r>
      <t xml:space="preserve">Cab. ensan.sis. QC 20x2,8 para Flex  </t>
    </r>
    <r>
      <rPr>
        <sz val="11"/>
        <color theme="1" tint="0.499984740745262"/>
        <rFont val="Calibri"/>
        <family val="2"/>
        <scheme val="minor"/>
      </rPr>
      <t>* Disponible Octubre 2021</t>
    </r>
  </si>
  <si>
    <r>
      <t xml:space="preserve">Cab. ensan.sis. QC 25x3,5 para Flex </t>
    </r>
    <r>
      <rPr>
        <sz val="11"/>
        <color theme="1" tint="0.499984740745262"/>
        <rFont val="Calibri"/>
        <family val="2"/>
        <scheme val="minor"/>
      </rPr>
      <t>* Disponible Octubre 2021</t>
    </r>
  </si>
  <si>
    <r>
      <t xml:space="preserve">Cab. ensan.sis. QC 32x4,4 para Flex </t>
    </r>
    <r>
      <rPr>
        <sz val="11"/>
        <color theme="1" tint="0.499984740745262"/>
        <rFont val="Calibri"/>
        <family val="2"/>
        <scheme val="minor"/>
      </rPr>
      <t>* Disponible Octubre 2021</t>
    </r>
  </si>
  <si>
    <t xml:space="preserve">Desfangador para colector polimerico </t>
  </si>
  <si>
    <t>Válvula para desfangador 1" M-H</t>
  </si>
  <si>
    <t>Válvula de equilibrado</t>
  </si>
  <si>
    <t>Válvula de regulación</t>
  </si>
  <si>
    <t>SERVICIOS</t>
  </si>
  <si>
    <t>PUREWATER Tarifa desplazamiento 50km</t>
  </si>
  <si>
    <t>PUREWATER Tarifa desplazamiento 100km</t>
  </si>
  <si>
    <t>PUREWATER Tarifa desplazamiento 150km</t>
  </si>
  <si>
    <t>Asistencia Técnica PUREWATER 1/2 hora</t>
  </si>
  <si>
    <t>Asistencia Técnica PUREWATER 1hora</t>
  </si>
  <si>
    <t>RE.GUARD Puesta en Marcha</t>
  </si>
  <si>
    <t>NEA SMART 2.0 Tarifa desplazamiento 50km</t>
  </si>
  <si>
    <t>NEA SMART 2.0 Tarifa desplazamiento 100km</t>
  </si>
  <si>
    <t>NEA SMART 2.0 Tarifa desplazamiento 150km</t>
  </si>
  <si>
    <t>NEA SMART 2.0 Puesta en marcha básica</t>
  </si>
  <si>
    <t>NEA SMART 2.0 Puesta en marcha APP</t>
  </si>
  <si>
    <t>NEA SMART 2.0 Base Adicional</t>
  </si>
  <si>
    <t>NEA SMART 2.0 Módulo U</t>
  </si>
  <si>
    <t>Asistencia Técnica NEA SMART 2.0 1/2 hora</t>
  </si>
  <si>
    <t>Asistencia Técnica NEA SMART 2.0 1hora</t>
  </si>
  <si>
    <t>Cab.ensan. A5 y Xpand big 50x5,5 Stabil</t>
  </si>
  <si>
    <t>Cab.ensan. A5 y Xpand big 63x6,0 Stabil</t>
  </si>
  <si>
    <t>Cabezal de unión para RAUTOOL A5 50 Stabil</t>
  </si>
  <si>
    <t>Cabezal de unión para RAUTOOL A5 63 Stabil</t>
  </si>
  <si>
    <t>Tijera para tubo 50-63 Stabil</t>
  </si>
  <si>
    <t>Recambio tijera Stabil</t>
  </si>
  <si>
    <t>200 g</t>
  </si>
  <si>
    <t>400 g</t>
  </si>
  <si>
    <t>770 g</t>
  </si>
  <si>
    <t>870 g</t>
  </si>
  <si>
    <t>2,35 kg</t>
  </si>
  <si>
    <t>2,7 kg</t>
  </si>
  <si>
    <t>4,0 kg</t>
  </si>
  <si>
    <t>2,1 kg</t>
  </si>
  <si>
    <t>3,0 kg</t>
  </si>
  <si>
    <t>3,2 kg</t>
  </si>
  <si>
    <t>6,0 kg</t>
  </si>
  <si>
    <t>259 g</t>
  </si>
  <si>
    <t>310 g</t>
  </si>
  <si>
    <t>580 g</t>
  </si>
  <si>
    <t>350 g</t>
  </si>
  <si>
    <t>670 g</t>
  </si>
  <si>
    <t>700 g</t>
  </si>
  <si>
    <t>820 g</t>
  </si>
  <si>
    <t>830 g</t>
  </si>
  <si>
    <t>720 g</t>
  </si>
  <si>
    <t>900 g</t>
  </si>
  <si>
    <t>1,2 kg</t>
  </si>
  <si>
    <t>1,5 kg</t>
  </si>
  <si>
    <t>1,6 kg</t>
  </si>
  <si>
    <t>1,7 kg</t>
  </si>
  <si>
    <t>1,88 kg</t>
  </si>
  <si>
    <t>2,25 kg</t>
  </si>
  <si>
    <t>2,4 kg</t>
  </si>
  <si>
    <t>2,5 kg</t>
  </si>
  <si>
    <t>3,8kg</t>
  </si>
  <si>
    <t>4,3 kg</t>
  </si>
  <si>
    <t>4,7 kg</t>
  </si>
  <si>
    <t>5,4 kg</t>
  </si>
  <si>
    <t>1,69 kg</t>
  </si>
  <si>
    <t xml:space="preserve">Tê MODULAR (soldado) SDR 11 LX </t>
  </si>
  <si>
    <t>Selecione as dimensões de cada entrada/saída:</t>
  </si>
  <si>
    <t>Tê standard</t>
  </si>
  <si>
    <t>Tê modular</t>
  </si>
  <si>
    <t>Montagem modular</t>
  </si>
  <si>
    <t>Dimensão</t>
  </si>
  <si>
    <t>Nr. Artigo</t>
  </si>
  <si>
    <t>PVP</t>
  </si>
  <si>
    <t>Peso com embalagem</t>
  </si>
  <si>
    <t>Embalagem L x A x A</t>
  </si>
  <si>
    <t>Dimensões</t>
  </si>
  <si>
    <t>comprimento [a + c]</t>
  </si>
  <si>
    <t>largura [b + r]</t>
  </si>
  <si>
    <t>Altura</t>
  </si>
  <si>
    <t xml:space="preserve">Versão 1.1 de </t>
  </si>
  <si>
    <t>Este documento está protegido por direitos de autor. Todos os direitos que este confere estão reservados, principalmente os de tradução, re impressão, extração de ilustrações, transmissão por rádio, reprodução por meios fotomecânicos ou similares e armazenamento em sistemas de processamento de dados. A utilização prevista dos produtos REHAU descreve-se de forma contundente na informação técnica do produto. A versão atualmente vigente pode consultar-se em "www.rehau.com/TI". A aplicação, e utilização do processamento dos produtos estão fora do nosso controlo, e portanto, são da responsabilidade exclusiva do utilizador/processador respetivo. Se a pesar disso se questiona a responsabilidade, esta se regerá exclusivamente através das nossas condições de entrega e pagamento, que pueden ser consultadas em www.rehau.com/conditions, salvo que se acorde o contrário com a REHAU por escrito. Isto também se aplica a qualquer reclamação de garantia, já que a garantia refere-se á qualidade constante dos nossos produtos de acuerdo com as nossas especificações. Reservamo-nos o direito a realizar modificações  técnicas.
www.rehau.pt</t>
  </si>
  <si>
    <t>Precios Junio 2022</t>
  </si>
  <si>
    <t>pvp enero 2025</t>
  </si>
  <si>
    <t/>
  </si>
  <si>
    <t>Precios Enero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</si>
</sst>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0.0"/>
    <numFmt numFmtId="165" formatCode="0.00\ &quot;kg&quot;"/>
    <numFmt numFmtId="166" formatCode="General\ &quot;mm&quot;"/>
    <numFmt numFmtId="167" formatCode="#,##0.00\ &quot;€&quot;"/>
    <numFmt numFmtId="168" formatCode="General\ &quot;Tag(e) alt&quot;"/>
    <numFmt numFmtId="169" formatCode="0.000\ &quot;kg&quot;"/>
  </numFmts>
  <fonts count="33" x14ac:knownFonts="1">
    <font>
      <sz val="11"/>
      <color theme="1"/>
      <name val="Calibri"/>
      <family val="2"/>
      <scheme val="minor"/>
    </font>
    <font>
      <sz val="10"/>
      <color theme="1"/>
      <name val="Arial"/>
      <family val="2"/>
    </font>
    <font>
      <sz val="11"/>
      <color theme="1"/>
      <name val="Arial"/>
      <family val="2"/>
    </font>
    <font>
      <b/>
      <sz val="11"/>
      <color theme="1"/>
      <name val="Arial"/>
      <family val="2"/>
    </font>
    <font>
      <b/>
      <u/>
      <sz val="16"/>
      <color theme="1"/>
      <name val="Arial"/>
      <family val="2"/>
    </font>
    <font>
      <b/>
      <sz val="11"/>
      <color theme="0"/>
      <name val="Arial"/>
      <family val="2"/>
    </font>
    <font>
      <b/>
      <u/>
      <sz val="11"/>
      <color theme="1"/>
      <name val="Arial"/>
      <family val="2"/>
    </font>
    <font>
      <b/>
      <sz val="36"/>
      <color theme="1"/>
      <name val="Arial"/>
      <family val="2"/>
    </font>
    <font>
      <sz val="16"/>
      <color theme="1"/>
      <name val="Arial"/>
      <family val="2"/>
    </font>
    <font>
      <b/>
      <sz val="16"/>
      <color theme="1"/>
      <name val="Arial"/>
      <family val="2"/>
    </font>
    <font>
      <sz val="20"/>
      <color theme="1"/>
      <name val="Arial"/>
      <family val="2"/>
    </font>
    <font>
      <b/>
      <sz val="22"/>
      <color theme="1"/>
      <name val="Arial"/>
      <family val="2"/>
    </font>
    <font>
      <sz val="12"/>
      <color theme="1"/>
      <name val="Arial"/>
      <family val="2"/>
    </font>
    <font>
      <sz val="11"/>
      <name val="Arial"/>
      <family val="2"/>
    </font>
    <font>
      <sz val="10"/>
      <color theme="1"/>
      <name val="Arial"/>
      <family val="2"/>
    </font>
    <font>
      <sz val="8"/>
      <color theme="1"/>
      <name val="Arial"/>
      <family val="2"/>
    </font>
    <font>
      <sz val="14"/>
      <color theme="1"/>
      <name val="Arial"/>
      <family val="2"/>
    </font>
    <font>
      <b/>
      <sz val="16"/>
      <color rgb="FFFF0000"/>
      <name val="Arial"/>
      <family val="2"/>
    </font>
    <font>
      <sz val="12"/>
      <color theme="1"/>
      <name val="Calibri"/>
      <family val="2"/>
      <scheme val="minor"/>
    </font>
    <font>
      <b/>
      <sz val="14"/>
      <color rgb="FFFF0000"/>
      <name val="Arial"/>
      <family val="2"/>
    </font>
    <font>
      <b/>
      <sz val="24"/>
      <color rgb="FF37A58C"/>
      <name val="Arial"/>
      <family val="2"/>
    </font>
    <font>
      <sz val="28"/>
      <color theme="1"/>
      <name val="Arial"/>
      <family val="2"/>
    </font>
    <font>
      <sz val="11"/>
      <name val="Calibri"/>
      <family val="2"/>
      <scheme val="minor"/>
    </font>
    <font>
      <sz val="11"/>
      <name val="Calibri"/>
      <family val="2"/>
    </font>
    <font>
      <sz val="11"/>
      <color rgb="FF000000"/>
      <name val="Calibri"/>
      <family val="2"/>
    </font>
    <font>
      <sz val="11"/>
      <color rgb="FF000000"/>
      <name val="Calibri"/>
      <family val="2"/>
      <scheme val="minor"/>
    </font>
    <font>
      <sz val="11"/>
      <color theme="1"/>
      <name val="Calibri"/>
      <family val="2"/>
      <scheme val="minor"/>
    </font>
    <font>
      <sz val="11"/>
      <color theme="0"/>
      <name val="Arial"/>
      <family val="2"/>
    </font>
    <font>
      <sz val="10"/>
      <color theme="0"/>
      <name val="Arial"/>
      <family val="2"/>
    </font>
    <font>
      <b/>
      <sz val="10"/>
      <color theme="0"/>
      <name val="Arial"/>
      <family val="2"/>
    </font>
    <font>
      <b/>
      <sz val="16"/>
      <color theme="0"/>
      <name val="Arial"/>
      <family val="2"/>
    </font>
    <font>
      <b/>
      <sz val="11"/>
      <color theme="0"/>
      <name val="Calibri"/>
      <family val="2"/>
      <scheme val="minor"/>
    </font>
    <font>
      <sz val="11"/>
      <color theme="1" tint="0.499984740745262"/>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50"/>
        <bgColor indexed="64"/>
      </patternFill>
    </fill>
    <fill>
      <patternFill patternType="solid">
        <fgColor rgb="FF00B0F0"/>
        <bgColor indexed="64"/>
      </patternFill>
    </fill>
    <fill>
      <patternFill patternType="solid">
        <fgColor rgb="FF0070C0"/>
        <bgColor indexed="64"/>
      </patternFill>
    </fill>
    <fill>
      <patternFill patternType="solid">
        <fgColor rgb="FF7030A0"/>
        <bgColor indexed="64"/>
      </patternFill>
    </fill>
    <fill>
      <patternFill patternType="solid">
        <fgColor rgb="FFFF000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7"/>
        <bgColor indexed="64"/>
      </patternFill>
    </fill>
    <fill>
      <patternFill patternType="solid">
        <fgColor theme="5" tint="0.79998168889431442"/>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9" fontId="26" fillId="0" borderId="0" applyFont="0" applyFill="0" applyBorder="0" applyAlignment="0" applyProtection="0"/>
  </cellStyleXfs>
  <cellXfs count="165">
    <xf numFmtId="0" fontId="0" fillId="0" borderId="0" xfId="0"/>
    <xf numFmtId="0" fontId="2" fillId="0" borderId="2" xfId="0" applyFont="1" applyBorder="1"/>
    <xf numFmtId="0" fontId="2" fillId="0" borderId="3" xfId="0" applyFont="1" applyBorder="1"/>
    <xf numFmtId="0" fontId="2" fillId="0" borderId="0" xfId="0" applyFont="1" applyBorder="1"/>
    <xf numFmtId="0" fontId="2" fillId="0" borderId="4" xfId="0" applyFont="1" applyBorder="1"/>
    <xf numFmtId="0" fontId="3" fillId="0" borderId="0" xfId="0" applyFont="1"/>
    <xf numFmtId="0" fontId="2" fillId="0" borderId="1" xfId="0" applyFont="1" applyBorder="1"/>
    <xf numFmtId="0" fontId="2" fillId="0" borderId="0" xfId="0" applyFont="1"/>
    <xf numFmtId="0" fontId="2" fillId="0" borderId="0" xfId="0" applyFont="1" applyFill="1"/>
    <xf numFmtId="0" fontId="4" fillId="0" borderId="0" xfId="0" applyFont="1"/>
    <xf numFmtId="0" fontId="4" fillId="0" borderId="0" xfId="0" applyFont="1" applyFill="1"/>
    <xf numFmtId="0" fontId="3" fillId="3" borderId="0" xfId="0" applyFont="1" applyFill="1"/>
    <xf numFmtId="0" fontId="3" fillId="2" borderId="0" xfId="0" applyFont="1" applyFill="1"/>
    <xf numFmtId="0" fontId="3" fillId="4" borderId="0" xfId="0" applyFont="1" applyFill="1"/>
    <xf numFmtId="0" fontId="3" fillId="5" borderId="0" xfId="0" applyFont="1" applyFill="1"/>
    <xf numFmtId="0" fontId="3" fillId="6" borderId="0" xfId="0" applyFont="1" applyFill="1"/>
    <xf numFmtId="0" fontId="5" fillId="7" borderId="0" xfId="0" applyFont="1" applyFill="1"/>
    <xf numFmtId="0" fontId="5" fillId="8" borderId="0" xfId="0" applyFont="1" applyFill="1"/>
    <xf numFmtId="0" fontId="3" fillId="9" borderId="1" xfId="0" applyFont="1" applyFill="1" applyBorder="1"/>
    <xf numFmtId="0" fontId="2" fillId="0" borderId="1" xfId="0" applyFont="1" applyFill="1" applyBorder="1"/>
    <xf numFmtId="0" fontId="6" fillId="0" borderId="0" xfId="0" applyFont="1"/>
    <xf numFmtId="0" fontId="2" fillId="0" borderId="7" xfId="0" applyFont="1" applyBorder="1"/>
    <xf numFmtId="0" fontId="2" fillId="0" borderId="8" xfId="0" applyFont="1" applyBorder="1"/>
    <xf numFmtId="0" fontId="2" fillId="0" borderId="9" xfId="0" applyFont="1" applyBorder="1"/>
    <xf numFmtId="164" fontId="2" fillId="0" borderId="0" xfId="0" applyNumberFormat="1" applyFont="1" applyBorder="1"/>
    <xf numFmtId="0" fontId="2" fillId="11" borderId="5" xfId="0" applyFont="1" applyFill="1" applyBorder="1"/>
    <xf numFmtId="0" fontId="2" fillId="11" borderId="6" xfId="0" applyFont="1" applyFill="1" applyBorder="1"/>
    <xf numFmtId="0" fontId="2" fillId="11" borderId="3" xfId="0" applyFont="1" applyFill="1" applyBorder="1"/>
    <xf numFmtId="0" fontId="2" fillId="11" borderId="7" xfId="0" applyFont="1" applyFill="1" applyBorder="1"/>
    <xf numFmtId="0" fontId="2" fillId="11" borderId="0" xfId="0" applyFont="1" applyFill="1" applyBorder="1"/>
    <xf numFmtId="0" fontId="5" fillId="10" borderId="5" xfId="0" applyFont="1" applyFill="1" applyBorder="1"/>
    <xf numFmtId="0" fontId="5" fillId="10" borderId="2" xfId="0" applyFont="1" applyFill="1" applyBorder="1"/>
    <xf numFmtId="0" fontId="5" fillId="10" borderId="6" xfId="0" applyFont="1" applyFill="1" applyBorder="1"/>
    <xf numFmtId="0" fontId="5" fillId="10" borderId="3" xfId="0" applyFont="1" applyFill="1" applyBorder="1"/>
    <xf numFmtId="0" fontId="5" fillId="10" borderId="0" xfId="0" applyFont="1" applyFill="1" applyBorder="1"/>
    <xf numFmtId="0" fontId="5" fillId="10" borderId="7" xfId="0" applyFont="1" applyFill="1" applyBorder="1"/>
    <xf numFmtId="0" fontId="5" fillId="10" borderId="2" xfId="0" applyFont="1" applyFill="1" applyBorder="1" applyAlignment="1">
      <alignment horizontal="center" vertical="center"/>
    </xf>
    <xf numFmtId="0" fontId="5" fillId="10" borderId="0" xfId="0" applyFont="1" applyFill="1" applyBorder="1" applyAlignment="1">
      <alignment horizontal="center" vertical="center"/>
    </xf>
    <xf numFmtId="0" fontId="3" fillId="0" borderId="0" xfId="0" applyFont="1" applyBorder="1"/>
    <xf numFmtId="0" fontId="2" fillId="0" borderId="0" xfId="0" applyFont="1" applyFill="1" applyBorder="1"/>
    <xf numFmtId="0" fontId="2" fillId="0" borderId="2" xfId="0" applyFont="1" applyFill="1" applyBorder="1"/>
    <xf numFmtId="0" fontId="2" fillId="0" borderId="4" xfId="0" applyFont="1" applyFill="1" applyBorder="1"/>
    <xf numFmtId="0" fontId="7" fillId="0" borderId="0" xfId="0" applyFont="1" applyAlignment="1" applyProtection="1">
      <alignment vertical="center"/>
      <protection hidden="1"/>
    </xf>
    <xf numFmtId="0" fontId="2" fillId="0" borderId="0" xfId="0" applyFont="1" applyProtection="1">
      <protection hidden="1"/>
    </xf>
    <xf numFmtId="14" fontId="15" fillId="0" borderId="0" xfId="0" applyNumberFormat="1" applyFont="1" applyProtection="1">
      <protection hidden="1"/>
    </xf>
    <xf numFmtId="14" fontId="15" fillId="0" borderId="0" xfId="0" applyNumberFormat="1" applyFont="1" applyAlignment="1" applyProtection="1">
      <alignment vertical="center"/>
      <protection hidden="1"/>
    </xf>
    <xf numFmtId="0" fontId="8" fillId="0" borderId="0" xfId="0" applyFont="1" applyFill="1" applyAlignment="1" applyProtection="1">
      <alignment horizontal="center" vertical="center"/>
      <protection hidden="1"/>
    </xf>
    <xf numFmtId="0" fontId="8" fillId="0" borderId="0" xfId="0" applyFont="1" applyFill="1" applyAlignment="1" applyProtection="1">
      <alignment vertical="center"/>
      <protection hidden="1"/>
    </xf>
    <xf numFmtId="14" fontId="14" fillId="0" borderId="0" xfId="0" applyNumberFormat="1" applyFont="1" applyAlignment="1" applyProtection="1">
      <alignment horizontal="left"/>
      <protection hidden="1"/>
    </xf>
    <xf numFmtId="14" fontId="14" fillId="0" borderId="0" xfId="0" applyNumberFormat="1" applyFont="1" applyAlignment="1" applyProtection="1">
      <protection hidden="1"/>
    </xf>
    <xf numFmtId="0" fontId="14" fillId="0" borderId="0" xfId="0" applyFont="1" applyProtection="1">
      <protection hidden="1"/>
    </xf>
    <xf numFmtId="0" fontId="3" fillId="0" borderId="0" xfId="0" applyFont="1" applyAlignment="1" applyProtection="1">
      <alignment vertical="center" wrapText="1"/>
      <protection hidden="1"/>
    </xf>
    <xf numFmtId="0" fontId="10" fillId="0" borderId="0" xfId="0" applyFont="1" applyAlignment="1" applyProtection="1">
      <protection hidden="1"/>
    </xf>
    <xf numFmtId="0" fontId="2" fillId="0" borderId="0" xfId="0" applyNumberFormat="1" applyFont="1" applyProtection="1">
      <protection hidden="1"/>
    </xf>
    <xf numFmtId="0" fontId="2" fillId="0" borderId="0" xfId="0" applyFont="1" applyFill="1" applyProtection="1">
      <protection hidden="1"/>
    </xf>
    <xf numFmtId="0" fontId="8" fillId="0" borderId="0" xfId="0" applyFont="1" applyAlignment="1" applyProtection="1">
      <alignment vertical="center"/>
      <protection hidden="1"/>
    </xf>
    <xf numFmtId="0" fontId="17" fillId="0" borderId="0" xfId="0" applyFont="1" applyAlignment="1" applyProtection="1">
      <alignment wrapText="1"/>
      <protection hidden="1"/>
    </xf>
    <xf numFmtId="0" fontId="8" fillId="0" borderId="0" xfId="0" applyFont="1" applyAlignment="1" applyProtection="1">
      <alignment wrapText="1"/>
      <protection hidden="1"/>
    </xf>
    <xf numFmtId="0" fontId="8" fillId="0" borderId="0" xfId="0" applyFont="1" applyFill="1" applyAlignment="1" applyProtection="1">
      <alignment horizontal="left" vertical="center"/>
      <protection hidden="1"/>
    </xf>
    <xf numFmtId="0" fontId="18" fillId="0" borderId="0" xfId="0" applyFont="1" applyAlignment="1" applyProtection="1">
      <alignment vertical="top" wrapText="1"/>
      <protection hidden="1"/>
    </xf>
    <xf numFmtId="0" fontId="16" fillId="0" borderId="0" xfId="0" applyFont="1" applyAlignment="1" applyProtection="1">
      <alignment vertical="top" wrapText="1"/>
      <protection hidden="1"/>
    </xf>
    <xf numFmtId="0" fontId="9" fillId="0" borderId="0" xfId="0" applyNumberFormat="1" applyFont="1" applyFill="1" applyAlignment="1" applyProtection="1">
      <alignment vertical="center" wrapText="1"/>
      <protection hidden="1"/>
    </xf>
    <xf numFmtId="0" fontId="12" fillId="0" borderId="0" xfId="0" applyFont="1" applyAlignment="1" applyProtection="1">
      <alignment horizontal="left" wrapText="1"/>
      <protection hidden="1"/>
    </xf>
    <xf numFmtId="0" fontId="2" fillId="0" borderId="0" xfId="0" applyFont="1" applyAlignment="1" applyProtection="1">
      <alignment horizontal="right"/>
      <protection hidden="1"/>
    </xf>
    <xf numFmtId="0" fontId="12" fillId="0" borderId="0" xfId="0" applyFont="1" applyAlignment="1" applyProtection="1">
      <alignment wrapText="1"/>
      <protection hidden="1"/>
    </xf>
    <xf numFmtId="0" fontId="12" fillId="0" borderId="0" xfId="0" applyFont="1" applyAlignment="1" applyProtection="1">
      <protection hidden="1"/>
    </xf>
    <xf numFmtId="1" fontId="2" fillId="0" borderId="1" xfId="0" applyNumberFormat="1" applyFont="1" applyFill="1" applyBorder="1"/>
    <xf numFmtId="0" fontId="2" fillId="0" borderId="10" xfId="0" applyFont="1" applyBorder="1"/>
    <xf numFmtId="0" fontId="2" fillId="11" borderId="10" xfId="0" applyFont="1" applyFill="1" applyBorder="1"/>
    <xf numFmtId="0" fontId="2" fillId="12" borderId="10" xfId="0" applyFont="1" applyFill="1" applyBorder="1"/>
    <xf numFmtId="1" fontId="2" fillId="11" borderId="10" xfId="0" applyNumberFormat="1" applyFont="1" applyFill="1" applyBorder="1"/>
    <xf numFmtId="1" fontId="2" fillId="0" borderId="10" xfId="0" applyNumberFormat="1" applyFont="1" applyBorder="1"/>
    <xf numFmtId="0" fontId="17" fillId="0" borderId="0" xfId="0" applyFont="1" applyAlignment="1" applyProtection="1">
      <alignment horizontal="center" vertical="center"/>
      <protection hidden="1"/>
    </xf>
    <xf numFmtId="0" fontId="2" fillId="0" borderId="0" xfId="0" applyFont="1" applyFill="1" applyAlignment="1" applyProtection="1">
      <alignment vertical="center"/>
      <protection hidden="1"/>
    </xf>
    <xf numFmtId="0" fontId="8" fillId="0" borderId="0" xfId="0" applyFont="1" applyFill="1" applyAlignment="1" applyProtection="1">
      <alignment wrapText="1"/>
      <protection hidden="1"/>
    </xf>
    <xf numFmtId="0" fontId="18" fillId="0" borderId="0" xfId="0" applyFont="1" applyFill="1" applyAlignment="1" applyProtection="1">
      <alignment vertical="top" wrapText="1"/>
      <protection hidden="1"/>
    </xf>
    <xf numFmtId="0" fontId="16" fillId="0" borderId="0" xfId="0" applyFont="1" applyFill="1" applyAlignment="1" applyProtection="1">
      <alignment vertical="top" wrapText="1"/>
      <protection hidden="1"/>
    </xf>
    <xf numFmtId="0" fontId="12" fillId="0" borderId="0" xfId="0" applyFont="1" applyFill="1" applyAlignment="1" applyProtection="1">
      <alignment horizontal="left" wrapText="1"/>
      <protection hidden="1"/>
    </xf>
    <xf numFmtId="0" fontId="2" fillId="0" borderId="4" xfId="0" applyFont="1" applyBorder="1" applyProtection="1">
      <protection hidden="1"/>
    </xf>
    <xf numFmtId="0" fontId="8" fillId="0" borderId="11" xfId="0" applyFont="1" applyFill="1" applyBorder="1" applyAlignment="1" applyProtection="1">
      <alignment horizontal="left" vertical="center"/>
      <protection hidden="1"/>
    </xf>
    <xf numFmtId="0" fontId="8" fillId="0" borderId="12" xfId="0" applyFont="1" applyFill="1" applyBorder="1" applyAlignment="1" applyProtection="1">
      <alignment horizontal="left" vertical="center"/>
      <protection hidden="1"/>
    </xf>
    <xf numFmtId="0" fontId="8" fillId="0" borderId="11" xfId="0" applyFont="1" applyFill="1" applyBorder="1" applyProtection="1">
      <protection hidden="1"/>
    </xf>
    <xf numFmtId="0" fontId="8" fillId="0" borderId="12" xfId="0" applyFont="1" applyFill="1" applyBorder="1" applyProtection="1">
      <protection hidden="1"/>
    </xf>
    <xf numFmtId="166" fontId="8" fillId="0" borderId="12" xfId="0" applyNumberFormat="1" applyFont="1" applyFill="1" applyBorder="1" applyAlignment="1" applyProtection="1">
      <alignment vertical="center"/>
      <protection hidden="1"/>
    </xf>
    <xf numFmtId="0" fontId="2" fillId="0" borderId="0" xfId="0" applyFont="1" applyBorder="1" applyProtection="1">
      <protection hidden="1"/>
    </xf>
    <xf numFmtId="0" fontId="2" fillId="0" borderId="0" xfId="0" applyFont="1" applyFill="1" applyBorder="1" applyProtection="1">
      <protection hidden="1"/>
    </xf>
    <xf numFmtId="0" fontId="2" fillId="0" borderId="0" xfId="0" applyFont="1" applyBorder="1" applyAlignment="1" applyProtection="1">
      <alignment vertical="center"/>
      <protection hidden="1"/>
    </xf>
    <xf numFmtId="0" fontId="8" fillId="0" borderId="13" xfId="0" applyFont="1" applyFill="1" applyBorder="1" applyProtection="1">
      <protection hidden="1"/>
    </xf>
    <xf numFmtId="1" fontId="9" fillId="0" borderId="13" xfId="0" applyNumberFormat="1" applyFont="1" applyFill="1" applyBorder="1" applyAlignment="1" applyProtection="1">
      <alignment vertical="center"/>
      <protection hidden="1"/>
    </xf>
    <xf numFmtId="0" fontId="8" fillId="0" borderId="14" xfId="0" applyFont="1" applyFill="1" applyBorder="1" applyAlignment="1" applyProtection="1">
      <alignment horizontal="left" vertical="center"/>
      <protection hidden="1"/>
    </xf>
    <xf numFmtId="0" fontId="11" fillId="0" borderId="0" xfId="0" applyFont="1" applyAlignment="1" applyProtection="1">
      <alignment vertical="center"/>
      <protection hidden="1"/>
    </xf>
    <xf numFmtId="0" fontId="9" fillId="0" borderId="0" xfId="0" applyFont="1" applyBorder="1" applyProtection="1">
      <protection hidden="1"/>
    </xf>
    <xf numFmtId="0" fontId="8" fillId="0" borderId="0" xfId="0" applyFont="1" applyFill="1" applyBorder="1" applyAlignment="1" applyProtection="1">
      <alignment horizontal="left" vertical="center"/>
      <protection hidden="1"/>
    </xf>
    <xf numFmtId="0" fontId="19" fillId="0" borderId="0" xfId="0" applyFont="1" applyAlignment="1" applyProtection="1">
      <alignment horizontal="center" vertical="center"/>
      <protection hidden="1"/>
    </xf>
    <xf numFmtId="2" fontId="2" fillId="0" borderId="1" xfId="0" applyNumberFormat="1" applyFont="1" applyFill="1" applyBorder="1"/>
    <xf numFmtId="0" fontId="11" fillId="0" borderId="0" xfId="0" applyFont="1" applyFill="1" applyBorder="1" applyAlignment="1" applyProtection="1">
      <alignment horizontal="center" vertical="center"/>
      <protection hidden="1"/>
    </xf>
    <xf numFmtId="0" fontId="11" fillId="0" borderId="0" xfId="0" applyFont="1" applyFill="1" applyBorder="1" applyAlignment="1" applyProtection="1">
      <alignment vertical="center"/>
      <protection hidden="1"/>
    </xf>
    <xf numFmtId="0" fontId="8" fillId="0" borderId="0" xfId="0" applyFont="1" applyFill="1" applyBorder="1" applyProtection="1">
      <protection hidden="1"/>
    </xf>
    <xf numFmtId="0" fontId="8" fillId="0" borderId="0" xfId="0" applyNumberFormat="1" applyFont="1" applyFill="1" applyBorder="1" applyAlignment="1" applyProtection="1">
      <alignment horizontal="left" vertical="center"/>
      <protection hidden="1"/>
    </xf>
    <xf numFmtId="0" fontId="9" fillId="0" borderId="4" xfId="0" applyFont="1" applyBorder="1" applyAlignment="1" applyProtection="1">
      <alignment vertical="center"/>
      <protection hidden="1"/>
    </xf>
    <xf numFmtId="167" fontId="8" fillId="0" borderId="12" xfId="0" applyNumberFormat="1" applyFont="1" applyFill="1" applyBorder="1" applyAlignment="1" applyProtection="1">
      <alignment horizontal="left" vertical="center"/>
      <protection hidden="1"/>
    </xf>
    <xf numFmtId="165" fontId="8" fillId="0" borderId="12" xfId="0" applyNumberFormat="1" applyFont="1" applyFill="1" applyBorder="1" applyAlignment="1" applyProtection="1">
      <alignment horizontal="left" vertical="center"/>
      <protection hidden="1"/>
    </xf>
    <xf numFmtId="166" fontId="8" fillId="0" borderId="11" xfId="0" applyNumberFormat="1" applyFont="1" applyFill="1" applyBorder="1" applyAlignment="1" applyProtection="1">
      <alignment vertical="center"/>
      <protection hidden="1"/>
    </xf>
    <xf numFmtId="166" fontId="8" fillId="0" borderId="12" xfId="0" applyNumberFormat="1" applyFont="1" applyFill="1" applyBorder="1" applyProtection="1">
      <protection hidden="1"/>
    </xf>
    <xf numFmtId="166" fontId="8" fillId="0" borderId="12" xfId="0" applyNumberFormat="1" applyFont="1" applyFill="1" applyBorder="1" applyAlignment="1" applyProtection="1">
      <alignment horizontal="left" vertical="center"/>
      <protection hidden="1"/>
    </xf>
    <xf numFmtId="0" fontId="8" fillId="0" borderId="0" xfId="0" applyFont="1"/>
    <xf numFmtId="0" fontId="2" fillId="2" borderId="0" xfId="0" applyFont="1" applyFill="1"/>
    <xf numFmtId="2" fontId="2" fillId="0" borderId="0" xfId="0" applyNumberFormat="1" applyFont="1" applyFill="1" applyBorder="1"/>
    <xf numFmtId="2" fontId="2" fillId="0" borderId="2" xfId="0" applyNumberFormat="1" applyFont="1" applyFill="1" applyBorder="1"/>
    <xf numFmtId="2" fontId="2" fillId="0" borderId="4" xfId="0" applyNumberFormat="1" applyFont="1" applyFill="1" applyBorder="1"/>
    <xf numFmtId="0" fontId="18" fillId="0" borderId="0" xfId="0" applyFont="1" applyAlignment="1" applyProtection="1">
      <alignment horizontal="left" vertical="center" wrapText="1"/>
      <protection hidden="1"/>
    </xf>
    <xf numFmtId="0" fontId="2" fillId="11" borderId="2" xfId="0" applyFont="1" applyFill="1" applyBorder="1"/>
    <xf numFmtId="0" fontId="8" fillId="0" borderId="13" xfId="0" applyFont="1" applyFill="1" applyBorder="1" applyAlignment="1" applyProtection="1">
      <alignment horizontal="left" vertical="center"/>
      <protection hidden="1"/>
    </xf>
    <xf numFmtId="169" fontId="2" fillId="11" borderId="10" xfId="0" applyNumberFormat="1" applyFont="1" applyFill="1" applyBorder="1"/>
    <xf numFmtId="169" fontId="2" fillId="0" borderId="10" xfId="0" applyNumberFormat="1" applyFont="1" applyFill="1" applyBorder="1"/>
    <xf numFmtId="0" fontId="0" fillId="0" borderId="0" xfId="0" applyNumberFormat="1"/>
    <xf numFmtId="0" fontId="1" fillId="0" borderId="0" xfId="0" applyFont="1" applyAlignment="1" applyProtection="1">
      <alignment horizontal="right"/>
      <protection hidden="1"/>
    </xf>
    <xf numFmtId="49" fontId="22" fillId="0" borderId="0" xfId="0" applyNumberFormat="1" applyFont="1" applyFill="1" applyBorder="1" applyAlignment="1">
      <alignment horizontal="right"/>
    </xf>
    <xf numFmtId="49" fontId="23" fillId="0" borderId="0" xfId="0" applyNumberFormat="1" applyFont="1" applyFill="1" applyBorder="1" applyAlignment="1">
      <alignment horizontal="left" vertical="center"/>
    </xf>
    <xf numFmtId="4" fontId="23" fillId="0" borderId="0" xfId="0" applyNumberFormat="1" applyFont="1" applyFill="1" applyBorder="1" applyAlignment="1">
      <alignment horizontal="left" vertical="center"/>
    </xf>
    <xf numFmtId="4" fontId="22" fillId="0" borderId="0" xfId="0" applyNumberFormat="1" applyFont="1" applyFill="1" applyBorder="1" applyAlignment="1"/>
    <xf numFmtId="49" fontId="24" fillId="0" borderId="0" xfId="0" applyNumberFormat="1" applyFont="1" applyFill="1" applyBorder="1" applyAlignment="1" applyProtection="1">
      <alignment horizontal="left" vertical="center"/>
    </xf>
    <xf numFmtId="4" fontId="24" fillId="0" borderId="0" xfId="0" applyNumberFormat="1" applyFont="1" applyFill="1" applyBorder="1" applyAlignment="1" applyProtection="1">
      <alignment horizontal="left" vertical="center"/>
    </xf>
    <xf numFmtId="49" fontId="25" fillId="0" borderId="0" xfId="0" applyNumberFormat="1" applyFont="1" applyFill="1" applyBorder="1" applyAlignment="1" applyProtection="1">
      <alignment horizontal="right"/>
    </xf>
    <xf numFmtId="2" fontId="2" fillId="11" borderId="7" xfId="0" applyNumberFormat="1" applyFont="1" applyFill="1" applyBorder="1"/>
    <xf numFmtId="2" fontId="2" fillId="0" borderId="7" xfId="0" applyNumberFormat="1" applyFont="1" applyFill="1" applyBorder="1"/>
    <xf numFmtId="0" fontId="27" fillId="0" borderId="0" xfId="0" applyFont="1" applyProtection="1">
      <protection hidden="1"/>
    </xf>
    <xf numFmtId="0" fontId="28" fillId="0" borderId="0" xfId="0" applyFont="1" applyAlignment="1" applyProtection="1">
      <alignment horizontal="right" vertical="center"/>
      <protection hidden="1"/>
    </xf>
    <xf numFmtId="168" fontId="29" fillId="0" borderId="0" xfId="0" applyNumberFormat="1" applyFont="1" applyFill="1" applyAlignment="1" applyProtection="1">
      <alignment horizontal="center" vertical="center"/>
      <protection hidden="1"/>
    </xf>
    <xf numFmtId="0" fontId="27" fillId="0" borderId="14" xfId="0" applyFont="1" applyFill="1" applyBorder="1" applyAlignment="1" applyProtection="1">
      <alignment horizontal="left" vertical="center"/>
      <protection hidden="1"/>
    </xf>
    <xf numFmtId="0" fontId="3" fillId="12" borderId="1" xfId="0" applyFont="1" applyFill="1" applyBorder="1" applyAlignment="1">
      <alignment wrapText="1"/>
    </xf>
    <xf numFmtId="49" fontId="22" fillId="0" borderId="0" xfId="0" applyNumberFormat="1" applyFont="1" applyFill="1" applyBorder="1" applyAlignment="1">
      <alignment horizontal="right" wrapText="1"/>
    </xf>
    <xf numFmtId="49" fontId="23" fillId="0" borderId="0" xfId="0" applyNumberFormat="1" applyFont="1" applyFill="1" applyBorder="1" applyAlignment="1">
      <alignment horizontal="left" vertical="center" wrapText="1"/>
    </xf>
    <xf numFmtId="4" fontId="23" fillId="0" borderId="0" xfId="0" applyNumberFormat="1" applyFont="1" applyFill="1" applyBorder="1" applyAlignment="1">
      <alignment horizontal="left" vertical="center" wrapText="1"/>
    </xf>
    <xf numFmtId="4" fontId="22" fillId="0" borderId="0" xfId="0" applyNumberFormat="1" applyFont="1" applyFill="1" applyBorder="1" applyAlignment="1">
      <alignment wrapText="1"/>
    </xf>
    <xf numFmtId="0" fontId="0" fillId="0" borderId="0" xfId="0" applyAlignment="1">
      <alignment wrapText="1"/>
    </xf>
    <xf numFmtId="0" fontId="3" fillId="13" borderId="16" xfId="0" applyFont="1" applyFill="1" applyBorder="1" applyAlignment="1">
      <alignment wrapText="1"/>
    </xf>
    <xf numFmtId="9" fontId="0" fillId="13" borderId="0" xfId="1" applyFont="1" applyFill="1" applyAlignment="1">
      <alignment wrapText="1"/>
    </xf>
    <xf numFmtId="0" fontId="31" fillId="10" borderId="0" xfId="0" applyFont="1" applyFill="1" applyAlignment="1">
      <alignment horizontal="center" vertical="center"/>
    </xf>
    <xf numFmtId="0" fontId="31" fillId="10" borderId="0" xfId="0" applyFont="1" applyFill="1" applyAlignment="1">
      <alignment horizontal="center" vertical="center" wrapText="1"/>
    </xf>
    <xf numFmtId="4" fontId="0" fillId="0" borderId="0" xfId="0" applyNumberFormat="1"/>
    <xf numFmtId="0" fontId="0" fillId="14" borderId="0" xfId="0" applyFill="1"/>
    <xf numFmtId="4" fontId="0" fillId="14" borderId="0" xfId="0" applyNumberFormat="1" applyFill="1"/>
    <xf numFmtId="2" fontId="0" fillId="0" borderId="0" xfId="0" applyNumberFormat="1"/>
    <xf numFmtId="0" fontId="0" fillId="0" borderId="0" xfId="0" applyFill="1"/>
    <xf numFmtId="2" fontId="0" fillId="0" borderId="0" xfId="0" applyNumberFormat="1" applyFill="1"/>
    <xf numFmtId="0" fontId="12" fillId="0" borderId="0" xfId="0" applyFont="1" applyAlignment="1" applyProtection="1">
      <alignment horizontal="left" vertical="center" wrapText="1"/>
      <protection hidden="1"/>
    </xf>
    <xf numFmtId="0" fontId="18" fillId="0" borderId="0" xfId="0" applyFont="1" applyAlignment="1" applyProtection="1">
      <alignment horizontal="left" vertical="center" wrapText="1"/>
      <protection hidden="1"/>
    </xf>
    <xf numFmtId="0" fontId="30" fillId="0" borderId="0" xfId="0" applyFont="1" applyAlignment="1" applyProtection="1">
      <alignment horizontal="center" vertical="center"/>
      <protection hidden="1"/>
    </xf>
    <xf numFmtId="0" fontId="20" fillId="0" borderId="0" xfId="0" applyFont="1" applyAlignment="1" applyProtection="1">
      <alignment horizontal="left" vertical="center"/>
      <protection hidden="1"/>
    </xf>
    <xf numFmtId="0" fontId="2" fillId="0" borderId="0" xfId="0" applyNumberFormat="1" applyFont="1" applyAlignment="1" applyProtection="1">
      <alignment horizontal="center"/>
      <protection hidden="1"/>
    </xf>
    <xf numFmtId="0" fontId="8" fillId="0" borderId="0" xfId="0" applyFont="1" applyFill="1" applyAlignment="1" applyProtection="1">
      <alignment horizontal="left"/>
      <protection hidden="1"/>
    </xf>
    <xf numFmtId="0" fontId="21" fillId="11" borderId="15" xfId="0" applyFont="1" applyFill="1" applyBorder="1" applyAlignment="1" applyProtection="1">
      <alignment horizontal="center" vertical="center"/>
      <protection locked="0" hidden="1"/>
    </xf>
    <xf numFmtId="0" fontId="21" fillId="11" borderId="16" xfId="0" applyFont="1" applyFill="1" applyBorder="1" applyAlignment="1" applyProtection="1">
      <alignment horizontal="center" vertical="center"/>
      <protection locked="0" hidden="1"/>
    </xf>
    <xf numFmtId="0" fontId="21" fillId="11" borderId="17" xfId="0" applyFont="1" applyFill="1" applyBorder="1" applyAlignment="1" applyProtection="1">
      <alignment horizontal="center" vertical="center"/>
      <protection locked="0" hidden="1"/>
    </xf>
    <xf numFmtId="0" fontId="5" fillId="10" borderId="2"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2" xfId="0" applyFont="1" applyFill="1" applyBorder="1" applyAlignment="1">
      <alignment horizontal="center" vertical="center"/>
    </xf>
    <xf numFmtId="0" fontId="5" fillId="10" borderId="0" xfId="0" applyFont="1" applyFill="1" applyBorder="1" applyAlignment="1">
      <alignment horizontal="center" vertical="center"/>
    </xf>
    <xf numFmtId="0" fontId="0" fillId="2" borderId="0" xfId="0" applyFill="1"/>
    <xf numFmtId="0" fontId="13" fillId="2" borderId="0" xfId="0" applyFont="1" applyFill="1"/>
    <xf numFmtId="167" fontId="3" fillId="2" borderId="0" xfId="0" applyNumberFormat="1" applyFont="1" applyFill="1"/>
    <xf numFmtId="167" fontId="2" fillId="2" borderId="0" xfId="0" applyNumberFormat="1" applyFont="1" applyFill="1"/>
    <xf numFmtId="0" fontId="3" fillId="2" borderId="1" xfId="0" applyFont="1" applyFill="1" applyBorder="1" applyAlignment="1">
      <alignment wrapText="1"/>
    </xf>
    <xf numFmtId="2" fontId="2" fillId="2" borderId="7" xfId="0" applyNumberFormat="1" applyFont="1" applyFill="1" applyBorder="1"/>
  </cellXfs>
  <cellStyles count="2">
    <cellStyle name="Normal" xfId="0" builtinId="0"/>
    <cellStyle name="Porcentaje" xfId="1" builtinId="5"/>
  </cellStyles>
  <dxfs count="6">
    <dxf>
      <font>
        <condense val="0"/>
        <extend val="0"/>
        <color rgb="FF9C0006"/>
      </font>
      <fill>
        <patternFill>
          <bgColor rgb="FFFFC7CE"/>
        </patternFill>
      </fill>
    </dxf>
    <dxf>
      <font>
        <condense val="0"/>
        <extend val="0"/>
        <color rgb="FF9C0006"/>
      </font>
      <fill>
        <patternFill>
          <bgColor rgb="FFFFC7CE"/>
        </patternFill>
      </fill>
    </dxf>
    <dxf>
      <fill>
        <patternFill>
          <bgColor theme="0" tint="-0.14996795556505021"/>
        </patternFill>
      </fill>
    </dxf>
    <dxf>
      <fill>
        <patternFill>
          <bgColor theme="0"/>
        </patternFill>
      </fill>
    </dxf>
    <dxf>
      <fill>
        <patternFill>
          <bgColor theme="0" tint="-0.24994659260841701"/>
        </patternFill>
      </fill>
    </dxf>
    <dxf>
      <fill>
        <patternFill>
          <bgColor theme="0" tint="-0.24994659260841701"/>
        </patternFill>
      </fill>
    </dxf>
  </dxfs>
  <tableStyles count="3" defaultTableStyle="TableStyleMedium2" defaultPivotStyle="PivotStyleLight16">
    <tableStyle name="Tabellenformat 1" pivot="0" count="1" xr9:uid="{00000000-0011-0000-FFFF-FFFF00000000}">
      <tableStyleElement type="firstRowStripe" dxfId="5"/>
    </tableStyle>
    <tableStyle name="Tabellenformat 2" pivot="0" count="2" xr9:uid="{00000000-0011-0000-FFFF-FFFF01000000}">
      <tableStyleElement type="firstRowStripe" dxfId="4"/>
      <tableStyleElement type="secondRowStripe" dxfId="3"/>
    </tableStyle>
    <tableStyle name="Tabellenformat 3" pivot="0" count="1" xr9:uid="{00000000-0011-0000-FFFF-FFFF02000000}">
      <tableStyleElement type="firstRowStripe" dxfId="2"/>
    </tableStyle>
  </tableStyles>
  <colors>
    <mruColors>
      <color rgb="FFDD0060"/>
      <color rgb="FF37A5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https://www.rehau.com/pt-pt/epaper" TargetMode="External"/><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image" Target="../media/image9.png"/><Relationship Id="rId5" Type="http://schemas.microsoft.com/office/2007/relationships/hdphoto" Target="../media/hdphoto1.wdp"/><Relationship Id="rId10" Type="http://schemas.openxmlformats.org/officeDocument/2006/relationships/image" Target="../media/image8.png"/><Relationship Id="rId4" Type="http://schemas.openxmlformats.org/officeDocument/2006/relationships/image" Target="../media/image4.png"/><Relationship Id="rId9"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14</xdr:col>
      <xdr:colOff>416720</xdr:colOff>
      <xdr:row>0</xdr:row>
      <xdr:rowOff>53698</xdr:rowOff>
    </xdr:from>
    <xdr:to>
      <xdr:col>17</xdr:col>
      <xdr:colOff>1075150</xdr:colOff>
      <xdr:row>5</xdr:row>
      <xdr:rowOff>63841</xdr:rowOff>
    </xdr:to>
    <xdr:pic>
      <xdr:nvPicPr>
        <xdr:cNvPr id="6" name="Grafik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6626538" y="53698"/>
          <a:ext cx="2944771" cy="1222416"/>
        </a:xfrm>
        <a:prstGeom prst="rect">
          <a:avLst/>
        </a:prstGeom>
      </xdr:spPr>
    </xdr:pic>
    <xdr:clientData/>
  </xdr:twoCellAnchor>
  <xdr:twoCellAnchor editAs="oneCell">
    <xdr:from>
      <xdr:col>17</xdr:col>
      <xdr:colOff>15876</xdr:colOff>
      <xdr:row>18</xdr:row>
      <xdr:rowOff>123820</xdr:rowOff>
    </xdr:from>
    <xdr:to>
      <xdr:col>18</xdr:col>
      <xdr:colOff>274328</xdr:colOff>
      <xdr:row>25</xdr:row>
      <xdr:rowOff>53857</xdr:rowOff>
    </xdr:to>
    <xdr:pic>
      <xdr:nvPicPr>
        <xdr:cNvPr id="14" name="Grafik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
        <a:stretch>
          <a:fillRect/>
        </a:stretch>
      </xdr:blipFill>
      <xdr:spPr>
        <a:xfrm>
          <a:off x="21351876" y="5267320"/>
          <a:ext cx="1385577" cy="2089037"/>
        </a:xfrm>
        <a:prstGeom prst="rect">
          <a:avLst/>
        </a:prstGeom>
      </xdr:spPr>
    </xdr:pic>
    <xdr:clientData/>
  </xdr:twoCellAnchor>
  <xdr:twoCellAnchor editAs="oneCell">
    <xdr:from>
      <xdr:col>14</xdr:col>
      <xdr:colOff>710408</xdr:colOff>
      <xdr:row>18</xdr:row>
      <xdr:rowOff>130771</xdr:rowOff>
    </xdr:from>
    <xdr:to>
      <xdr:col>16</xdr:col>
      <xdr:colOff>562358</xdr:colOff>
      <xdr:row>25</xdr:row>
      <xdr:rowOff>48802</xdr:rowOff>
    </xdr:to>
    <xdr:pic>
      <xdr:nvPicPr>
        <xdr:cNvPr id="15" name="Grafik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3"/>
        <a:stretch>
          <a:fillRect/>
        </a:stretch>
      </xdr:blipFill>
      <xdr:spPr>
        <a:xfrm>
          <a:off x="19760408" y="5274271"/>
          <a:ext cx="1375950" cy="2077031"/>
        </a:xfrm>
        <a:prstGeom prst="rect">
          <a:avLst/>
        </a:prstGeom>
      </xdr:spPr>
    </xdr:pic>
    <xdr:clientData/>
  </xdr:twoCellAnchor>
  <xdr:twoCellAnchor editAs="oneCell">
    <xdr:from>
      <xdr:col>3</xdr:col>
      <xdr:colOff>54429</xdr:colOff>
      <xdr:row>9</xdr:row>
      <xdr:rowOff>13607</xdr:rowOff>
    </xdr:from>
    <xdr:to>
      <xdr:col>6</xdr:col>
      <xdr:colOff>101401</xdr:colOff>
      <xdr:row>16</xdr:row>
      <xdr:rowOff>160632</xdr:rowOff>
    </xdr:to>
    <xdr:pic>
      <xdr:nvPicPr>
        <xdr:cNvPr id="11" name="Grafik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artisticPaintStrokes/>
                  </a14:imgEffect>
                </a14:imgLayer>
              </a14:imgProps>
            </a:ext>
          </a:extLst>
        </a:blip>
        <a:stretch>
          <a:fillRect/>
        </a:stretch>
      </xdr:blipFill>
      <xdr:spPr>
        <a:xfrm flipH="1">
          <a:off x="1782536" y="2231571"/>
          <a:ext cx="3993044" cy="2337775"/>
        </a:xfrm>
        <a:prstGeom prst="rect">
          <a:avLst/>
        </a:prstGeom>
      </xdr:spPr>
    </xdr:pic>
    <xdr:clientData/>
  </xdr:twoCellAnchor>
  <xdr:twoCellAnchor editAs="oneCell">
    <xdr:from>
      <xdr:col>11</xdr:col>
      <xdr:colOff>388256</xdr:colOff>
      <xdr:row>2</xdr:row>
      <xdr:rowOff>67724</xdr:rowOff>
    </xdr:from>
    <xdr:to>
      <xdr:col>11</xdr:col>
      <xdr:colOff>2678914</xdr:colOff>
      <xdr:row>8</xdr:row>
      <xdr:rowOff>0</xdr:rowOff>
    </xdr:to>
    <xdr:pic>
      <xdr:nvPicPr>
        <xdr:cNvPr id="18" name="Grafik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6"/>
        <a:stretch>
          <a:fillRect/>
        </a:stretch>
      </xdr:blipFill>
      <xdr:spPr>
        <a:xfrm>
          <a:off x="14628131" y="567787"/>
          <a:ext cx="2290658" cy="1444369"/>
        </a:xfrm>
        <a:prstGeom prst="rect">
          <a:avLst/>
        </a:prstGeom>
      </xdr:spPr>
    </xdr:pic>
    <xdr:clientData/>
  </xdr:twoCellAnchor>
  <xdr:twoCellAnchor editAs="oneCell">
    <xdr:from>
      <xdr:col>10</xdr:col>
      <xdr:colOff>353587</xdr:colOff>
      <xdr:row>2</xdr:row>
      <xdr:rowOff>176413</xdr:rowOff>
    </xdr:from>
    <xdr:to>
      <xdr:col>10</xdr:col>
      <xdr:colOff>2762256</xdr:colOff>
      <xdr:row>8</xdr:row>
      <xdr:rowOff>0</xdr:rowOff>
    </xdr:to>
    <xdr:pic>
      <xdr:nvPicPr>
        <xdr:cNvPr id="19" name="Grafik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7"/>
        <a:stretch>
          <a:fillRect/>
        </a:stretch>
      </xdr:blipFill>
      <xdr:spPr>
        <a:xfrm>
          <a:off x="11545462" y="676476"/>
          <a:ext cx="2408669" cy="1335680"/>
        </a:xfrm>
        <a:prstGeom prst="rect">
          <a:avLst/>
        </a:prstGeom>
      </xdr:spPr>
    </xdr:pic>
    <xdr:clientData/>
  </xdr:twoCellAnchor>
  <xdr:twoCellAnchor>
    <xdr:from>
      <xdr:col>16</xdr:col>
      <xdr:colOff>11905</xdr:colOff>
      <xdr:row>8</xdr:row>
      <xdr:rowOff>123036</xdr:rowOff>
    </xdr:from>
    <xdr:to>
      <xdr:col>18</xdr:col>
      <xdr:colOff>178594</xdr:colOff>
      <xdr:row>14</xdr:row>
      <xdr:rowOff>87160</xdr:rowOff>
    </xdr:to>
    <xdr:sp macro="" textlink="">
      <xdr:nvSpPr>
        <xdr:cNvPr id="21" name="Abgerundetes Rechteck 20">
          <a:hlinkClick xmlns:r="http://schemas.openxmlformats.org/officeDocument/2006/relationships" r:id="rId8"/>
          <a:extLst>
            <a:ext uri="{FF2B5EF4-FFF2-40B4-BE49-F238E27FC236}">
              <a16:creationId xmlns:a16="http://schemas.microsoft.com/office/drawing/2014/main" id="{00000000-0008-0000-0000-000015000000}"/>
            </a:ext>
          </a:extLst>
        </xdr:cNvPr>
        <xdr:cNvSpPr/>
      </xdr:nvSpPr>
      <xdr:spPr>
        <a:xfrm>
          <a:off x="21167796" y="2131945"/>
          <a:ext cx="1746107" cy="1806779"/>
        </a:xfrm>
        <a:custGeom>
          <a:avLst/>
          <a:gdLst>
            <a:gd name="connsiteX0" fmla="*/ 0 w 1746107"/>
            <a:gd name="connsiteY0" fmla="*/ 291024 h 2388827"/>
            <a:gd name="connsiteX1" fmla="*/ 291024 w 1746107"/>
            <a:gd name="connsiteY1" fmla="*/ 0 h 2388827"/>
            <a:gd name="connsiteX2" fmla="*/ 1455083 w 1746107"/>
            <a:gd name="connsiteY2" fmla="*/ 0 h 2388827"/>
            <a:gd name="connsiteX3" fmla="*/ 1746107 w 1746107"/>
            <a:gd name="connsiteY3" fmla="*/ 291024 h 2388827"/>
            <a:gd name="connsiteX4" fmla="*/ 1746107 w 1746107"/>
            <a:gd name="connsiteY4" fmla="*/ 2097803 h 2388827"/>
            <a:gd name="connsiteX5" fmla="*/ 1455083 w 1746107"/>
            <a:gd name="connsiteY5" fmla="*/ 2388827 h 2388827"/>
            <a:gd name="connsiteX6" fmla="*/ 291024 w 1746107"/>
            <a:gd name="connsiteY6" fmla="*/ 2388827 h 2388827"/>
            <a:gd name="connsiteX7" fmla="*/ 0 w 1746107"/>
            <a:gd name="connsiteY7" fmla="*/ 2097803 h 2388827"/>
            <a:gd name="connsiteX8" fmla="*/ 0 w 1746107"/>
            <a:gd name="connsiteY8" fmla="*/ 291024 h 2388827"/>
            <a:gd name="connsiteX0" fmla="*/ 0 w 1746107"/>
            <a:gd name="connsiteY0" fmla="*/ 294718 h 2392521"/>
            <a:gd name="connsiteX1" fmla="*/ 1455083 w 1746107"/>
            <a:gd name="connsiteY1" fmla="*/ 3694 h 2392521"/>
            <a:gd name="connsiteX2" fmla="*/ 1746107 w 1746107"/>
            <a:gd name="connsiteY2" fmla="*/ 294718 h 2392521"/>
            <a:gd name="connsiteX3" fmla="*/ 1746107 w 1746107"/>
            <a:gd name="connsiteY3" fmla="*/ 2101497 h 2392521"/>
            <a:gd name="connsiteX4" fmla="*/ 1455083 w 1746107"/>
            <a:gd name="connsiteY4" fmla="*/ 2392521 h 2392521"/>
            <a:gd name="connsiteX5" fmla="*/ 291024 w 1746107"/>
            <a:gd name="connsiteY5" fmla="*/ 2392521 h 2392521"/>
            <a:gd name="connsiteX6" fmla="*/ 0 w 1746107"/>
            <a:gd name="connsiteY6" fmla="*/ 2101497 h 2392521"/>
            <a:gd name="connsiteX7" fmla="*/ 0 w 1746107"/>
            <a:gd name="connsiteY7" fmla="*/ 294718 h 2392521"/>
            <a:gd name="connsiteX0" fmla="*/ 0 w 1746107"/>
            <a:gd name="connsiteY0" fmla="*/ 225848 h 2323651"/>
            <a:gd name="connsiteX1" fmla="*/ 1746107 w 1746107"/>
            <a:gd name="connsiteY1" fmla="*/ 225848 h 2323651"/>
            <a:gd name="connsiteX2" fmla="*/ 1746107 w 1746107"/>
            <a:gd name="connsiteY2" fmla="*/ 2032627 h 2323651"/>
            <a:gd name="connsiteX3" fmla="*/ 1455083 w 1746107"/>
            <a:gd name="connsiteY3" fmla="*/ 2323651 h 2323651"/>
            <a:gd name="connsiteX4" fmla="*/ 291024 w 1746107"/>
            <a:gd name="connsiteY4" fmla="*/ 2323651 h 2323651"/>
            <a:gd name="connsiteX5" fmla="*/ 0 w 1746107"/>
            <a:gd name="connsiteY5" fmla="*/ 2032627 h 2323651"/>
            <a:gd name="connsiteX6" fmla="*/ 0 w 1746107"/>
            <a:gd name="connsiteY6" fmla="*/ 225848 h 2323651"/>
            <a:gd name="connsiteX0" fmla="*/ 0 w 1746107"/>
            <a:gd name="connsiteY0" fmla="*/ 225848 h 2327345"/>
            <a:gd name="connsiteX1" fmla="*/ 1746107 w 1746107"/>
            <a:gd name="connsiteY1" fmla="*/ 225848 h 2327345"/>
            <a:gd name="connsiteX2" fmla="*/ 1746107 w 1746107"/>
            <a:gd name="connsiteY2" fmla="*/ 2032627 h 2327345"/>
            <a:gd name="connsiteX3" fmla="*/ 291024 w 1746107"/>
            <a:gd name="connsiteY3" fmla="*/ 2323651 h 2327345"/>
            <a:gd name="connsiteX4" fmla="*/ 0 w 1746107"/>
            <a:gd name="connsiteY4" fmla="*/ 2032627 h 2327345"/>
            <a:gd name="connsiteX5" fmla="*/ 0 w 1746107"/>
            <a:gd name="connsiteY5" fmla="*/ 225848 h 2327345"/>
            <a:gd name="connsiteX0" fmla="*/ 0 w 1746107"/>
            <a:gd name="connsiteY0" fmla="*/ 225848 h 2258474"/>
            <a:gd name="connsiteX1" fmla="*/ 1746107 w 1746107"/>
            <a:gd name="connsiteY1" fmla="*/ 225848 h 2258474"/>
            <a:gd name="connsiteX2" fmla="*/ 1746107 w 1746107"/>
            <a:gd name="connsiteY2" fmla="*/ 2032627 h 2258474"/>
            <a:gd name="connsiteX3" fmla="*/ 0 w 1746107"/>
            <a:gd name="connsiteY3" fmla="*/ 2032627 h 2258474"/>
            <a:gd name="connsiteX4" fmla="*/ 0 w 1746107"/>
            <a:gd name="connsiteY4" fmla="*/ 225848 h 2258474"/>
            <a:gd name="connsiteX0" fmla="*/ 0 w 1746107"/>
            <a:gd name="connsiteY0" fmla="*/ 225848 h 2304369"/>
            <a:gd name="connsiteX1" fmla="*/ 1746107 w 1746107"/>
            <a:gd name="connsiteY1" fmla="*/ 225848 h 2304369"/>
            <a:gd name="connsiteX2" fmla="*/ 1746107 w 1746107"/>
            <a:gd name="connsiteY2" fmla="*/ 2032627 h 2304369"/>
            <a:gd name="connsiteX3" fmla="*/ 0 w 1746107"/>
            <a:gd name="connsiteY3" fmla="*/ 2032627 h 2304369"/>
            <a:gd name="connsiteX4" fmla="*/ 0 w 1746107"/>
            <a:gd name="connsiteY4" fmla="*/ 225848 h 2304369"/>
            <a:gd name="connsiteX0" fmla="*/ 0 w 1746107"/>
            <a:gd name="connsiteY0" fmla="*/ 271742 h 2350263"/>
            <a:gd name="connsiteX1" fmla="*/ 1746107 w 1746107"/>
            <a:gd name="connsiteY1" fmla="*/ 271742 h 2350263"/>
            <a:gd name="connsiteX2" fmla="*/ 1746107 w 1746107"/>
            <a:gd name="connsiteY2" fmla="*/ 2078521 h 2350263"/>
            <a:gd name="connsiteX3" fmla="*/ 0 w 1746107"/>
            <a:gd name="connsiteY3" fmla="*/ 2078521 h 2350263"/>
            <a:gd name="connsiteX4" fmla="*/ 0 w 1746107"/>
            <a:gd name="connsiteY4" fmla="*/ 271742 h 2350263"/>
            <a:gd name="connsiteX0" fmla="*/ 0 w 1746107"/>
            <a:gd name="connsiteY0" fmla="*/ 314079 h 2392600"/>
            <a:gd name="connsiteX1" fmla="*/ 1746107 w 1746107"/>
            <a:gd name="connsiteY1" fmla="*/ 314079 h 2392600"/>
            <a:gd name="connsiteX2" fmla="*/ 1746107 w 1746107"/>
            <a:gd name="connsiteY2" fmla="*/ 2120858 h 2392600"/>
            <a:gd name="connsiteX3" fmla="*/ 0 w 1746107"/>
            <a:gd name="connsiteY3" fmla="*/ 2120858 h 2392600"/>
            <a:gd name="connsiteX4" fmla="*/ 0 w 1746107"/>
            <a:gd name="connsiteY4" fmla="*/ 314079 h 2392600"/>
            <a:gd name="connsiteX0" fmla="*/ 0 w 1746107"/>
            <a:gd name="connsiteY0" fmla="*/ 314079 h 2392600"/>
            <a:gd name="connsiteX1" fmla="*/ 1746107 w 1746107"/>
            <a:gd name="connsiteY1" fmla="*/ 314079 h 2392600"/>
            <a:gd name="connsiteX2" fmla="*/ 1746107 w 1746107"/>
            <a:gd name="connsiteY2" fmla="*/ 2120858 h 2392600"/>
            <a:gd name="connsiteX3" fmla="*/ 0 w 1746107"/>
            <a:gd name="connsiteY3" fmla="*/ 2120858 h 2392600"/>
            <a:gd name="connsiteX4" fmla="*/ 0 w 1746107"/>
            <a:gd name="connsiteY4" fmla="*/ 314079 h 2392600"/>
            <a:gd name="connsiteX0" fmla="*/ 0 w 1746107"/>
            <a:gd name="connsiteY0" fmla="*/ 314079 h 2392600"/>
            <a:gd name="connsiteX1" fmla="*/ 1746107 w 1746107"/>
            <a:gd name="connsiteY1" fmla="*/ 314079 h 2392600"/>
            <a:gd name="connsiteX2" fmla="*/ 1746107 w 1746107"/>
            <a:gd name="connsiteY2" fmla="*/ 2120858 h 2392600"/>
            <a:gd name="connsiteX3" fmla="*/ 0 w 1746107"/>
            <a:gd name="connsiteY3" fmla="*/ 2120858 h 2392600"/>
            <a:gd name="connsiteX4" fmla="*/ 0 w 1746107"/>
            <a:gd name="connsiteY4" fmla="*/ 314079 h 2392600"/>
            <a:gd name="connsiteX0" fmla="*/ 0 w 1746107"/>
            <a:gd name="connsiteY0" fmla="*/ 314079 h 2306979"/>
            <a:gd name="connsiteX1" fmla="*/ 1746107 w 1746107"/>
            <a:gd name="connsiteY1" fmla="*/ 314079 h 2306979"/>
            <a:gd name="connsiteX2" fmla="*/ 1746107 w 1746107"/>
            <a:gd name="connsiteY2" fmla="*/ 2120858 h 2306979"/>
            <a:gd name="connsiteX3" fmla="*/ 0 w 1746107"/>
            <a:gd name="connsiteY3" fmla="*/ 2120858 h 2306979"/>
            <a:gd name="connsiteX4" fmla="*/ 0 w 1746107"/>
            <a:gd name="connsiteY4" fmla="*/ 314079 h 2306979"/>
            <a:gd name="connsiteX0" fmla="*/ 0 w 1746107"/>
            <a:gd name="connsiteY0" fmla="*/ 314079 h 2120858"/>
            <a:gd name="connsiteX1" fmla="*/ 1746107 w 1746107"/>
            <a:gd name="connsiteY1" fmla="*/ 314079 h 2120858"/>
            <a:gd name="connsiteX2" fmla="*/ 1746107 w 1746107"/>
            <a:gd name="connsiteY2" fmla="*/ 2120858 h 2120858"/>
            <a:gd name="connsiteX3" fmla="*/ 0 w 1746107"/>
            <a:gd name="connsiteY3" fmla="*/ 2120858 h 2120858"/>
            <a:gd name="connsiteX4" fmla="*/ 0 w 1746107"/>
            <a:gd name="connsiteY4" fmla="*/ 314079 h 2120858"/>
            <a:gd name="connsiteX0" fmla="*/ 0 w 1746107"/>
            <a:gd name="connsiteY0" fmla="*/ 186122 h 1992901"/>
            <a:gd name="connsiteX1" fmla="*/ 1746107 w 1746107"/>
            <a:gd name="connsiteY1" fmla="*/ 186122 h 1992901"/>
            <a:gd name="connsiteX2" fmla="*/ 1746107 w 1746107"/>
            <a:gd name="connsiteY2" fmla="*/ 1992901 h 1992901"/>
            <a:gd name="connsiteX3" fmla="*/ 0 w 1746107"/>
            <a:gd name="connsiteY3" fmla="*/ 1992901 h 1992901"/>
            <a:gd name="connsiteX4" fmla="*/ 0 w 1746107"/>
            <a:gd name="connsiteY4" fmla="*/ 186122 h 1992901"/>
            <a:gd name="connsiteX0" fmla="*/ 0 w 1746107"/>
            <a:gd name="connsiteY0" fmla="*/ 0 h 1806779"/>
            <a:gd name="connsiteX1" fmla="*/ 1746107 w 1746107"/>
            <a:gd name="connsiteY1" fmla="*/ 0 h 1806779"/>
            <a:gd name="connsiteX2" fmla="*/ 1746107 w 1746107"/>
            <a:gd name="connsiteY2" fmla="*/ 1806779 h 1806779"/>
            <a:gd name="connsiteX3" fmla="*/ 0 w 1746107"/>
            <a:gd name="connsiteY3" fmla="*/ 1806779 h 1806779"/>
            <a:gd name="connsiteX4" fmla="*/ 0 w 1746107"/>
            <a:gd name="connsiteY4" fmla="*/ 0 h 180677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746107" h="1806779">
              <a:moveTo>
                <a:pt x="0" y="0"/>
              </a:moveTo>
              <a:lnTo>
                <a:pt x="1746107" y="0"/>
              </a:lnTo>
              <a:lnTo>
                <a:pt x="1746107" y="1806779"/>
              </a:lnTo>
              <a:lnTo>
                <a:pt x="0" y="1806779"/>
              </a:lnTo>
              <a:lnTo>
                <a:pt x="0" y="0"/>
              </a:lnTo>
              <a:close/>
            </a:path>
          </a:pathLst>
        </a:custGeom>
        <a:solidFill>
          <a:schemeClr val="bg1">
            <a:lumMod val="85000"/>
          </a:schemeClr>
        </a:solidFill>
        <a:ln w="25400">
          <a:solidFill>
            <a:schemeClr val="tx1"/>
          </a:solidFill>
        </a:ln>
        <a:effectLst>
          <a:softEdge rad="1270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200">
              <a:solidFill>
                <a:schemeClr val="tx1"/>
              </a:solidFill>
            </a:rPr>
            <a:t>Recomendamos que</a:t>
          </a:r>
          <a:r>
            <a:rPr lang="de-DE" sz="1200" baseline="0">
              <a:solidFill>
                <a:schemeClr val="tx1"/>
              </a:solidFill>
            </a:rPr>
            <a:t> verifique </a:t>
          </a:r>
          <a:r>
            <a:rPr lang="de-DE" sz="1200">
              <a:solidFill>
                <a:schemeClr val="tx1"/>
              </a:solidFill>
            </a:rPr>
            <a:t>e descarregue a última versão na nóssa página web.</a:t>
          </a:r>
          <a:br>
            <a:rPr lang="de-DE" sz="1200">
              <a:solidFill>
                <a:schemeClr val="tx1"/>
              </a:solidFill>
            </a:rPr>
          </a:br>
          <a:endParaRPr lang="de-DE" sz="1200" b="1" baseline="0"/>
        </a:p>
        <a:p>
          <a:pPr algn="l"/>
          <a:r>
            <a:rPr lang="de-DE" sz="1200" b="1" baseline="0">
              <a:solidFill>
                <a:srgbClr val="DD0060"/>
              </a:solidFill>
            </a:rPr>
            <a:t>Para atualizar, clique aqui.</a:t>
          </a:r>
        </a:p>
        <a:p>
          <a:pPr algn="l"/>
          <a:endParaRPr lang="de-DE" sz="1200" b="1">
            <a:solidFill>
              <a:srgbClr val="DD0060"/>
            </a:solidFill>
          </a:endParaRPr>
        </a:p>
      </xdr:txBody>
    </xdr:sp>
    <xdr:clientData/>
  </xdr:twoCellAnchor>
  <xdr:twoCellAnchor editAs="oneCell">
    <xdr:from>
      <xdr:col>3</xdr:col>
      <xdr:colOff>0</xdr:colOff>
      <xdr:row>21</xdr:row>
      <xdr:rowOff>104796</xdr:rowOff>
    </xdr:from>
    <xdr:to>
      <xdr:col>7</xdr:col>
      <xdr:colOff>262132</xdr:colOff>
      <xdr:row>30</xdr:row>
      <xdr:rowOff>259080</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9"/>
        <a:stretch>
          <a:fillRect/>
        </a:stretch>
      </xdr:blipFill>
      <xdr:spPr>
        <a:xfrm>
          <a:off x="1440656" y="5903140"/>
          <a:ext cx="4443131" cy="2990829"/>
        </a:xfrm>
        <a:prstGeom prst="rect">
          <a:avLst/>
        </a:prstGeom>
      </xdr:spPr>
    </xdr:pic>
    <xdr:clientData/>
  </xdr:twoCellAnchor>
  <xdr:twoCellAnchor>
    <xdr:from>
      <xdr:col>11</xdr:col>
      <xdr:colOff>453593</xdr:colOff>
      <xdr:row>23</xdr:row>
      <xdr:rowOff>0</xdr:rowOff>
    </xdr:from>
    <xdr:to>
      <xdr:col>13</xdr:col>
      <xdr:colOff>0</xdr:colOff>
      <xdr:row>33</xdr:row>
      <xdr:rowOff>29153</xdr:rowOff>
    </xdr:to>
    <xdr:grpSp>
      <xdr:nvGrpSpPr>
        <xdr:cNvPr id="7" name="Gruppieren 6">
          <a:extLst>
            <a:ext uri="{FF2B5EF4-FFF2-40B4-BE49-F238E27FC236}">
              <a16:creationId xmlns:a16="http://schemas.microsoft.com/office/drawing/2014/main" id="{00000000-0008-0000-0000-000007000000}"/>
            </a:ext>
          </a:extLst>
        </xdr:cNvPr>
        <xdr:cNvGrpSpPr/>
      </xdr:nvGrpSpPr>
      <xdr:grpSpPr>
        <a:xfrm>
          <a:off x="15026843" y="6667500"/>
          <a:ext cx="3642157" cy="3204153"/>
          <a:chOff x="15425738" y="6350000"/>
          <a:chExt cx="3763962" cy="3277178"/>
        </a:xfrm>
      </xdr:grpSpPr>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5425738" y="6350000"/>
            <a:ext cx="3763962" cy="3277178"/>
          </a:xfrm>
          <a:prstGeom prst="rect">
            <a:avLst/>
          </a:prstGeom>
          <a:solidFill>
            <a:schemeClr val="lt1"/>
          </a:solidFill>
          <a:ln w="38100" cmpd="sng">
            <a:solidFill>
              <a:srgbClr val="37A58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de-DE" sz="2000" b="1">
                <a:latin typeface="Arial" panose="020B0604020202020204" pitchFamily="34" charset="0"/>
                <a:cs typeface="Arial" panose="020B0604020202020204" pitchFamily="34" charset="0"/>
              </a:rPr>
              <a:t>SDR 11</a:t>
            </a:r>
          </a:p>
          <a:p>
            <a:endParaRPr lang="de-DE" sz="1600" baseline="0">
              <a:latin typeface="Arial" panose="020B0604020202020204" pitchFamily="34" charset="0"/>
              <a:cs typeface="Arial" panose="020B0604020202020204" pitchFamily="34" charset="0"/>
            </a:endParaRPr>
          </a:p>
          <a:p>
            <a:endParaRPr lang="de-DE" sz="1600" baseline="0">
              <a:latin typeface="Arial" panose="020B0604020202020204" pitchFamily="34" charset="0"/>
              <a:cs typeface="Arial" panose="020B0604020202020204" pitchFamily="34" charset="0"/>
            </a:endParaRPr>
          </a:p>
          <a:p>
            <a:r>
              <a:rPr lang="de-DE" sz="1600" baseline="0">
                <a:latin typeface="Arial" panose="020B0604020202020204" pitchFamily="34" charset="0"/>
                <a:cs typeface="Arial" panose="020B0604020202020204" pitchFamily="34" charset="0"/>
              </a:rPr>
              <a:t>     </a:t>
            </a:r>
            <a:r>
              <a:rPr lang="de-DE" sz="1600" b="1" baseline="0">
                <a:latin typeface="Arial" panose="020B0604020202020204" pitchFamily="34" charset="0"/>
                <a:cs typeface="Arial" panose="020B0604020202020204" pitchFamily="34" charset="0"/>
              </a:rPr>
              <a:t>d      x     s</a:t>
            </a:r>
          </a:p>
          <a:p>
            <a:r>
              <a:rPr lang="de-DE" sz="1600" baseline="0">
                <a:latin typeface="Arial" panose="020B0604020202020204" pitchFamily="34" charset="0"/>
                <a:cs typeface="Arial" panose="020B0604020202020204" pitchFamily="34" charset="0"/>
              </a:rPr>
              <a:t>     25    x     2,3  </a:t>
            </a:r>
          </a:p>
          <a:p>
            <a:r>
              <a:rPr lang="de-DE" sz="1600" baseline="0">
                <a:latin typeface="Arial" panose="020B0604020202020204" pitchFamily="34" charset="0"/>
                <a:cs typeface="Arial" panose="020B0604020202020204" pitchFamily="34" charset="0"/>
              </a:rPr>
              <a:t>     32    x     2,9</a:t>
            </a:r>
          </a:p>
          <a:p>
            <a:r>
              <a:rPr lang="de-DE" sz="1600" baseline="0">
                <a:latin typeface="Arial" panose="020B0604020202020204" pitchFamily="34" charset="0"/>
                <a:cs typeface="Arial" panose="020B0604020202020204" pitchFamily="34" charset="0"/>
              </a:rPr>
              <a:t>     40    x     3,7</a:t>
            </a:r>
          </a:p>
          <a:p>
            <a:r>
              <a:rPr lang="de-DE" sz="1600" baseline="0">
                <a:latin typeface="Arial" panose="020B0604020202020204" pitchFamily="34" charset="0"/>
                <a:cs typeface="Arial" panose="020B0604020202020204" pitchFamily="34" charset="0"/>
              </a:rPr>
              <a:t>     50    x     4,6</a:t>
            </a:r>
          </a:p>
          <a:p>
            <a:r>
              <a:rPr lang="de-DE" sz="1600" baseline="0">
                <a:latin typeface="Arial" panose="020B0604020202020204" pitchFamily="34" charset="0"/>
                <a:cs typeface="Arial" panose="020B0604020202020204" pitchFamily="34" charset="0"/>
              </a:rPr>
              <a:t>     63    x     5,8</a:t>
            </a:r>
          </a:p>
          <a:p>
            <a:r>
              <a:rPr lang="de-DE" sz="1600" baseline="0">
                <a:latin typeface="Arial" panose="020B0604020202020204" pitchFamily="34" charset="0"/>
                <a:cs typeface="Arial" panose="020B0604020202020204" pitchFamily="34" charset="0"/>
              </a:rPr>
              <a:t>     75    x     6,8</a:t>
            </a:r>
          </a:p>
          <a:p>
            <a:r>
              <a:rPr lang="de-DE" sz="1600" baseline="0">
                <a:latin typeface="Arial" panose="020B0604020202020204" pitchFamily="34" charset="0"/>
                <a:cs typeface="Arial" panose="020B0604020202020204" pitchFamily="34" charset="0"/>
              </a:rPr>
              <a:t>     90    x     8,2</a:t>
            </a:r>
          </a:p>
          <a:p>
            <a:r>
              <a:rPr lang="de-DE" sz="1600" baseline="0">
                <a:latin typeface="Arial" panose="020B0604020202020204" pitchFamily="34" charset="0"/>
                <a:cs typeface="Arial" panose="020B0604020202020204" pitchFamily="34" charset="0"/>
              </a:rPr>
              <a:t>   110    x   10,0</a:t>
            </a:r>
          </a:p>
        </xdr:txBody>
      </xdr:sp>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0"/>
          <a:stretch>
            <a:fillRect/>
          </a:stretch>
        </xdr:blipFill>
        <xdr:spPr>
          <a:xfrm>
            <a:off x="17295815" y="6741389"/>
            <a:ext cx="1590080" cy="1766445"/>
          </a:xfrm>
          <a:prstGeom prst="rect">
            <a:avLst/>
          </a:prstGeom>
        </xdr:spPr>
      </xdr:pic>
      <xdr:pic>
        <xdr:nvPicPr>
          <xdr:cNvPr id="8" name="Grafik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1"/>
          <a:stretch>
            <a:fillRect/>
          </a:stretch>
        </xdr:blipFill>
        <xdr:spPr>
          <a:xfrm>
            <a:off x="17450723" y="8452915"/>
            <a:ext cx="1212995" cy="7310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154081</xdr:colOff>
      <xdr:row>6</xdr:row>
      <xdr:rowOff>170989</xdr:rowOff>
    </xdr:from>
    <xdr:to>
      <xdr:col>22</xdr:col>
      <xdr:colOff>1285174</xdr:colOff>
      <xdr:row>37</xdr:row>
      <xdr:rowOff>46657</xdr:rowOff>
    </xdr:to>
    <xdr:grpSp>
      <xdr:nvGrpSpPr>
        <xdr:cNvPr id="15" name="Gruppieren 14">
          <a:extLst>
            <a:ext uri="{FF2B5EF4-FFF2-40B4-BE49-F238E27FC236}">
              <a16:creationId xmlns:a16="http://schemas.microsoft.com/office/drawing/2014/main" id="{00000000-0008-0000-0100-00000F000000}"/>
            </a:ext>
          </a:extLst>
        </xdr:cNvPr>
        <xdr:cNvGrpSpPr/>
      </xdr:nvGrpSpPr>
      <xdr:grpSpPr>
        <a:xfrm>
          <a:off x="15527431" y="1294939"/>
          <a:ext cx="8674893" cy="5533518"/>
          <a:chOff x="1741714" y="8667750"/>
          <a:chExt cx="9660508" cy="5392664"/>
        </a:xfrm>
      </xdr:grpSpPr>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741714" y="8667750"/>
            <a:ext cx="9660508" cy="5392664"/>
          </a:xfrm>
          <a:prstGeom prst="rect">
            <a:avLst/>
          </a:prstGeom>
        </xdr:spPr>
      </xdr:pic>
      <xdr:cxnSp macro="">
        <xdr:nvCxnSpPr>
          <xdr:cNvPr id="4" name="Gerade Verbindung mit Pfeil 3">
            <a:extLst>
              <a:ext uri="{FF2B5EF4-FFF2-40B4-BE49-F238E27FC236}">
                <a16:creationId xmlns:a16="http://schemas.microsoft.com/office/drawing/2014/main" id="{00000000-0008-0000-0100-000004000000}"/>
              </a:ext>
            </a:extLst>
          </xdr:cNvPr>
          <xdr:cNvCxnSpPr/>
        </xdr:nvCxnSpPr>
        <xdr:spPr>
          <a:xfrm flipH="1">
            <a:off x="3257563" y="10354125"/>
            <a:ext cx="3731552" cy="34636"/>
          </a:xfrm>
          <a:prstGeom prst="straightConnector1">
            <a:avLst/>
          </a:prstGeom>
          <a:ln w="47625">
            <a:solidFill>
              <a:srgbClr val="00B0F0"/>
            </a:solidFill>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5" name="Gerade Verbindung mit Pfeil 4">
            <a:extLst>
              <a:ext uri="{FF2B5EF4-FFF2-40B4-BE49-F238E27FC236}">
                <a16:creationId xmlns:a16="http://schemas.microsoft.com/office/drawing/2014/main" id="{00000000-0008-0000-0100-000005000000}"/>
              </a:ext>
            </a:extLst>
          </xdr:cNvPr>
          <xdr:cNvCxnSpPr/>
        </xdr:nvCxnSpPr>
        <xdr:spPr>
          <a:xfrm flipH="1">
            <a:off x="7002969" y="10336807"/>
            <a:ext cx="2881012" cy="31173"/>
          </a:xfrm>
          <a:prstGeom prst="straightConnector1">
            <a:avLst/>
          </a:prstGeom>
          <a:ln w="47625">
            <a:solidFill>
              <a:srgbClr val="00B0F0"/>
            </a:solidFill>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6" name="Gerade Verbindung mit Pfeil 5">
            <a:extLst>
              <a:ext uri="{FF2B5EF4-FFF2-40B4-BE49-F238E27FC236}">
                <a16:creationId xmlns:a16="http://schemas.microsoft.com/office/drawing/2014/main" id="{00000000-0008-0000-0100-000006000000}"/>
              </a:ext>
            </a:extLst>
          </xdr:cNvPr>
          <xdr:cNvCxnSpPr/>
        </xdr:nvCxnSpPr>
        <xdr:spPr>
          <a:xfrm>
            <a:off x="6954479" y="8745637"/>
            <a:ext cx="13854" cy="1608488"/>
          </a:xfrm>
          <a:prstGeom prst="straightConnector1">
            <a:avLst/>
          </a:prstGeom>
          <a:ln w="47625">
            <a:solidFill>
              <a:srgbClr val="00B0F0"/>
            </a:solidFill>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7" name="Gerade Verbindung mit Pfeil 6">
            <a:extLst>
              <a:ext uri="{FF2B5EF4-FFF2-40B4-BE49-F238E27FC236}">
                <a16:creationId xmlns:a16="http://schemas.microsoft.com/office/drawing/2014/main" id="{00000000-0008-0000-0100-000007000000}"/>
              </a:ext>
            </a:extLst>
          </xdr:cNvPr>
          <xdr:cNvCxnSpPr/>
        </xdr:nvCxnSpPr>
        <xdr:spPr>
          <a:xfrm flipV="1">
            <a:off x="6919842" y="10388762"/>
            <a:ext cx="17319" cy="2896088"/>
          </a:xfrm>
          <a:prstGeom prst="straightConnector1">
            <a:avLst/>
          </a:prstGeom>
          <a:ln w="47625">
            <a:solidFill>
              <a:srgbClr val="00B0F0"/>
            </a:solidFill>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8" name="Gerade Verbindung mit Pfeil 7">
            <a:extLst>
              <a:ext uri="{FF2B5EF4-FFF2-40B4-BE49-F238E27FC236}">
                <a16:creationId xmlns:a16="http://schemas.microsoft.com/office/drawing/2014/main" id="{00000000-0008-0000-0100-000008000000}"/>
              </a:ext>
            </a:extLst>
          </xdr:cNvPr>
          <xdr:cNvCxnSpPr/>
        </xdr:nvCxnSpPr>
        <xdr:spPr>
          <a:xfrm flipV="1">
            <a:off x="10215748" y="8728319"/>
            <a:ext cx="17318" cy="1608488"/>
          </a:xfrm>
          <a:prstGeom prst="straightConnector1">
            <a:avLst/>
          </a:prstGeom>
          <a:ln w="47625">
            <a:solidFill>
              <a:srgbClr val="00B0F0"/>
            </a:solidFill>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9" name="Gerade Verbindung mit Pfeil 8">
            <a:extLst>
              <a:ext uri="{FF2B5EF4-FFF2-40B4-BE49-F238E27FC236}">
                <a16:creationId xmlns:a16="http://schemas.microsoft.com/office/drawing/2014/main" id="{00000000-0008-0000-0100-000009000000}"/>
              </a:ext>
            </a:extLst>
          </xdr:cNvPr>
          <xdr:cNvCxnSpPr/>
        </xdr:nvCxnSpPr>
        <xdr:spPr>
          <a:xfrm flipV="1">
            <a:off x="3063600" y="9218300"/>
            <a:ext cx="3463" cy="1201635"/>
          </a:xfrm>
          <a:prstGeom prst="straightConnector1">
            <a:avLst/>
          </a:prstGeom>
          <a:ln w="47625">
            <a:solidFill>
              <a:srgbClr val="00B0F0"/>
            </a:solidFill>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10" name="Gerade Verbindung mit Pfeil 9">
            <a:extLst>
              <a:ext uri="{FF2B5EF4-FFF2-40B4-BE49-F238E27FC236}">
                <a16:creationId xmlns:a16="http://schemas.microsoft.com/office/drawing/2014/main" id="{00000000-0008-0000-0100-00000A000000}"/>
              </a:ext>
            </a:extLst>
          </xdr:cNvPr>
          <xdr:cNvCxnSpPr/>
        </xdr:nvCxnSpPr>
        <xdr:spPr>
          <a:xfrm flipV="1">
            <a:off x="7075706" y="10385300"/>
            <a:ext cx="13855" cy="3457784"/>
          </a:xfrm>
          <a:prstGeom prst="straightConnector1">
            <a:avLst/>
          </a:prstGeom>
          <a:ln w="47625">
            <a:solidFill>
              <a:srgbClr val="0070C0"/>
            </a:solidFill>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11" name="Gerade Verbindung mit Pfeil 10">
            <a:extLst>
              <a:ext uri="{FF2B5EF4-FFF2-40B4-BE49-F238E27FC236}">
                <a16:creationId xmlns:a16="http://schemas.microsoft.com/office/drawing/2014/main" id="{00000000-0008-0000-0100-00000B000000}"/>
              </a:ext>
            </a:extLst>
          </xdr:cNvPr>
          <xdr:cNvCxnSpPr/>
        </xdr:nvCxnSpPr>
        <xdr:spPr>
          <a:xfrm flipV="1">
            <a:off x="7002970" y="10236980"/>
            <a:ext cx="4251869" cy="27091"/>
          </a:xfrm>
          <a:prstGeom prst="straightConnector1">
            <a:avLst/>
          </a:prstGeom>
          <a:ln w="47625">
            <a:solidFill>
              <a:srgbClr val="0070C0"/>
            </a:solidFill>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cxnSp macro="">
        <xdr:nvCxnSpPr>
          <xdr:cNvPr id="12" name="Gerade Verbindung mit Pfeil 11">
            <a:extLst>
              <a:ext uri="{FF2B5EF4-FFF2-40B4-BE49-F238E27FC236}">
                <a16:creationId xmlns:a16="http://schemas.microsoft.com/office/drawing/2014/main" id="{00000000-0008-0000-0100-00000C000000}"/>
              </a:ext>
            </a:extLst>
          </xdr:cNvPr>
          <xdr:cNvCxnSpPr/>
        </xdr:nvCxnSpPr>
        <xdr:spPr>
          <a:xfrm>
            <a:off x="1932214" y="10219662"/>
            <a:ext cx="5053437" cy="13856"/>
          </a:xfrm>
          <a:prstGeom prst="straightConnector1">
            <a:avLst/>
          </a:prstGeom>
          <a:ln w="47625">
            <a:solidFill>
              <a:srgbClr val="0070C0"/>
            </a:solidFill>
            <a:headEnd type="triangle" w="lg" len="lg"/>
            <a:tailEnd type="triangle" w="lg" len="lg"/>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customProperty" Target="../customProperty7.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customProperty" Target="../customProperty9.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customProperty" Target="../customProperty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N74"/>
  <sheetViews>
    <sheetView tabSelected="1" zoomScale="60" zoomScaleNormal="60" workbookViewId="0">
      <selection activeCell="M4" sqref="M4"/>
    </sheetView>
  </sheetViews>
  <sheetFormatPr baseColWidth="10" defaultColWidth="0" defaultRowHeight="0" customHeight="1" zeroHeight="1" x14ac:dyDescent="0.2"/>
  <cols>
    <col min="1" max="1" width="4.5703125" style="43" customWidth="1"/>
    <col min="2" max="2" width="17.7109375" style="43" customWidth="1"/>
    <col min="3" max="3" width="3.7109375" style="43" customWidth="1"/>
    <col min="4" max="4" width="18.7109375" style="43" customWidth="1"/>
    <col min="5" max="5" width="17.7109375" style="43" customWidth="1"/>
    <col min="6" max="6" width="22.7109375" style="43" customWidth="1"/>
    <col min="7" max="7" width="3.7109375" style="43" customWidth="1"/>
    <col min="8" max="8" width="17.7109375" style="43" customWidth="1"/>
    <col min="9" max="9" width="20.7109375" style="43" customWidth="1"/>
    <col min="10" max="12" width="45.7109375" style="43" customWidth="1"/>
    <col min="13" max="13" width="15.7109375" style="43" customWidth="1"/>
    <col min="14" max="14" width="5.7109375" style="54" customWidth="1"/>
    <col min="15" max="17" width="11.42578125" style="43" customWidth="1"/>
    <col min="18" max="18" width="16.85546875" style="43" customWidth="1"/>
    <col min="19" max="19" width="11.42578125" style="43" customWidth="1"/>
    <col min="20" max="16384" width="11.42578125" style="43" hidden="1"/>
  </cols>
  <sheetData>
    <row r="1" spans="2:40" ht="20.100000000000001" customHeight="1" x14ac:dyDescent="0.2">
      <c r="B1" s="149" t="s">
        <v>3884</v>
      </c>
      <c r="C1" s="149"/>
      <c r="D1" s="149"/>
      <c r="E1" s="149"/>
      <c r="F1" s="149"/>
      <c r="G1" s="149"/>
      <c r="H1" s="149"/>
      <c r="I1" s="90"/>
      <c r="J1" s="90"/>
      <c r="K1" s="90"/>
      <c r="L1" s="42"/>
      <c r="M1" s="42"/>
    </row>
    <row r="2" spans="2:40" ht="20.100000000000001" customHeight="1" x14ac:dyDescent="0.2">
      <c r="B2" s="149"/>
      <c r="C2" s="149"/>
      <c r="D2" s="149"/>
      <c r="E2" s="149"/>
      <c r="F2" s="149"/>
      <c r="G2" s="149"/>
      <c r="H2" s="149"/>
      <c r="I2" s="90"/>
      <c r="J2" s="90"/>
      <c r="K2" s="90"/>
      <c r="L2" s="44"/>
      <c r="M2" s="44"/>
    </row>
    <row r="3" spans="2:40" ht="20.100000000000001" customHeight="1" x14ac:dyDescent="0.2">
      <c r="B3" s="149"/>
      <c r="C3" s="149"/>
      <c r="D3" s="149"/>
      <c r="E3" s="149"/>
      <c r="F3" s="149"/>
      <c r="G3" s="149"/>
      <c r="H3" s="149"/>
      <c r="I3" s="90"/>
      <c r="J3" s="90"/>
      <c r="K3" s="90"/>
      <c r="L3" s="45"/>
      <c r="M3" s="45"/>
    </row>
    <row r="4" spans="2:40" ht="20.100000000000001" customHeight="1" x14ac:dyDescent="0.2"/>
    <row r="5" spans="2:40" ht="20.100000000000001" customHeight="1" x14ac:dyDescent="0.2"/>
    <row r="6" spans="2:40" ht="20.100000000000001" customHeight="1" x14ac:dyDescent="0.2">
      <c r="L6" s="47"/>
      <c r="M6" s="47"/>
      <c r="Q6" s="116" t="s">
        <v>3898</v>
      </c>
      <c r="R6" s="48">
        <v>45770</v>
      </c>
      <c r="S6" s="49"/>
    </row>
    <row r="7" spans="2:40" ht="20.100000000000001" customHeight="1" x14ac:dyDescent="0.2">
      <c r="L7" s="47"/>
      <c r="M7" s="47"/>
      <c r="P7" s="126"/>
      <c r="Q7" s="127" t="s">
        <v>99</v>
      </c>
      <c r="R7" s="128">
        <f ca="1">DATEDIF(R6,TODAY(),"d")</f>
        <v>16</v>
      </c>
      <c r="S7" s="50"/>
    </row>
    <row r="8" spans="2:40" ht="20.25" x14ac:dyDescent="0.3">
      <c r="B8" s="151" t="s">
        <v>3885</v>
      </c>
      <c r="C8" s="151"/>
      <c r="D8" s="151"/>
      <c r="E8" s="151"/>
      <c r="F8" s="151"/>
      <c r="G8" s="151"/>
      <c r="H8" s="151"/>
      <c r="I8" s="65"/>
      <c r="L8" s="47"/>
      <c r="M8" s="47"/>
      <c r="Q8" s="150"/>
      <c r="R8" s="150"/>
    </row>
    <row r="9" spans="2:40" ht="20.100000000000001" customHeight="1" x14ac:dyDescent="0.2">
      <c r="C9" s="95"/>
      <c r="F9" s="96"/>
      <c r="G9" s="85"/>
      <c r="H9" s="96"/>
      <c r="L9" s="47"/>
      <c r="M9" s="47"/>
      <c r="Q9" s="51"/>
      <c r="R9" s="51"/>
      <c r="S9" s="51"/>
    </row>
    <row r="10" spans="2:40" ht="20.100000000000001" customHeight="1" thickBot="1" x14ac:dyDescent="0.25">
      <c r="C10" s="95"/>
      <c r="F10" s="85"/>
      <c r="G10" s="85"/>
      <c r="H10" s="96"/>
      <c r="L10" s="47"/>
      <c r="M10" s="47"/>
      <c r="Q10" s="51"/>
      <c r="R10" s="51"/>
      <c r="S10" s="51"/>
    </row>
    <row r="11" spans="2:40" ht="30" customHeight="1" thickBot="1" x14ac:dyDescent="0.4">
      <c r="B11" s="152">
        <v>75</v>
      </c>
      <c r="H11" s="152">
        <v>75</v>
      </c>
      <c r="J11" s="78"/>
      <c r="K11" s="99" t="s">
        <v>3887</v>
      </c>
      <c r="L11" s="99" t="s">
        <v>3886</v>
      </c>
      <c r="M11" s="91"/>
      <c r="Q11" s="51"/>
      <c r="R11" s="51"/>
      <c r="S11" s="51"/>
      <c r="AE11" s="52"/>
      <c r="AF11" s="52"/>
      <c r="AG11" s="52"/>
      <c r="AH11" s="52"/>
      <c r="AI11" s="52"/>
      <c r="AJ11" s="52"/>
      <c r="AK11" s="52"/>
      <c r="AL11" s="52"/>
      <c r="AM11" s="52"/>
      <c r="AN11" s="52"/>
    </row>
    <row r="12" spans="2:40" ht="24.95" customHeight="1" x14ac:dyDescent="0.35">
      <c r="B12" s="153"/>
      <c r="H12" s="153"/>
      <c r="J12" s="79" t="s">
        <v>3890</v>
      </c>
      <c r="K12" s="79">
        <f>'Grundgerüst Konfigurator'!A2</f>
        <v>16862221008</v>
      </c>
      <c r="L12" s="79">
        <f>'Grundgerüst Konfigurator'!B2</f>
        <v>12677911001</v>
      </c>
      <c r="M12" s="92"/>
      <c r="Q12" s="53"/>
      <c r="AE12" s="52"/>
      <c r="AF12" s="52"/>
      <c r="AG12" s="52"/>
      <c r="AH12" s="52"/>
      <c r="AI12" s="52"/>
      <c r="AJ12" s="52"/>
      <c r="AK12" s="52"/>
      <c r="AL12" s="52"/>
      <c r="AM12" s="52"/>
      <c r="AN12" s="52"/>
    </row>
    <row r="13" spans="2:40" ht="24.95" customHeight="1" thickBot="1" x14ac:dyDescent="0.4">
      <c r="B13" s="154"/>
      <c r="H13" s="154"/>
      <c r="J13" s="112" t="s">
        <v>1093</v>
      </c>
      <c r="K13" s="112" t="str">
        <f>VLOOKUP(K12,EAN!A:B,2,FALSE)</f>
        <v>4064299228398</v>
      </c>
      <c r="L13" s="112" t="str">
        <f>IFERROR(VLOOKUP(L12,EAN!A:B,2,FALSE),"-")</f>
        <v>4007360202149</v>
      </c>
      <c r="M13" s="92"/>
      <c r="AE13" s="52"/>
      <c r="AF13" s="52"/>
      <c r="AG13" s="52"/>
      <c r="AH13" s="52"/>
      <c r="AI13" s="52"/>
      <c r="AJ13" s="52"/>
      <c r="AK13" s="52"/>
      <c r="AL13" s="52"/>
      <c r="AM13" s="52"/>
      <c r="AN13" s="52"/>
    </row>
    <row r="14" spans="2:40" ht="24.95" customHeight="1" x14ac:dyDescent="0.35">
      <c r="B14" s="84"/>
      <c r="J14" s="80" t="s">
        <v>3889</v>
      </c>
      <c r="K14" s="80" t="str">
        <f>'Grundgerüst Konfigurator'!F2</f>
        <v>75 - 32 - 75</v>
      </c>
      <c r="L14" s="80" t="str">
        <f>IF(L12="-","-",K14)</f>
        <v>75 - 32 - 75</v>
      </c>
      <c r="M14" s="92"/>
      <c r="AE14" s="52"/>
      <c r="AF14" s="52"/>
      <c r="AG14" s="52"/>
      <c r="AH14" s="52"/>
      <c r="AI14" s="52"/>
      <c r="AJ14" s="52"/>
      <c r="AK14" s="52"/>
      <c r="AL14" s="52"/>
      <c r="AM14" s="52"/>
      <c r="AN14" s="52"/>
    </row>
    <row r="15" spans="2:40" ht="24.95" customHeight="1" x14ac:dyDescent="0.35">
      <c r="B15" s="84"/>
      <c r="H15" s="84"/>
      <c r="J15" s="80" t="s">
        <v>1095</v>
      </c>
      <c r="K15" s="80" t="s">
        <v>3888</v>
      </c>
      <c r="L15" s="80" t="str">
        <f>IF(L12="-","-","Tê standard")</f>
        <v>Tê standard</v>
      </c>
      <c r="M15" s="92"/>
      <c r="AE15" s="52"/>
      <c r="AF15" s="52"/>
      <c r="AG15" s="52"/>
      <c r="AH15" s="52"/>
      <c r="AI15" s="52"/>
      <c r="AJ15" s="52"/>
      <c r="AK15" s="52"/>
      <c r="AL15" s="52"/>
      <c r="AM15" s="52"/>
      <c r="AN15" s="52"/>
    </row>
    <row r="16" spans="2:40" ht="24.95" customHeight="1" x14ac:dyDescent="0.35">
      <c r="J16" s="80" t="s">
        <v>1094</v>
      </c>
      <c r="K16" s="101">
        <f>'Grundgerüst Konfigurator'!I2</f>
        <v>4.8163332000000008</v>
      </c>
      <c r="L16" s="80" t="str">
        <f>IF(L12="-","-",VLOOKUP(L12,'Grundgerüst Konfigurator'!$B$6:$BQ$746,68,0))</f>
        <v>2,1 kg</v>
      </c>
      <c r="M16" s="92"/>
      <c r="AE16" s="52"/>
      <c r="AF16" s="52"/>
      <c r="AG16" s="52"/>
      <c r="AH16" s="52"/>
      <c r="AI16" s="52"/>
      <c r="AJ16" s="52"/>
      <c r="AK16" s="52"/>
      <c r="AL16" s="52"/>
      <c r="AM16" s="52"/>
      <c r="AN16" s="52"/>
    </row>
    <row r="17" spans="5:40" ht="24.95" customHeight="1" thickBot="1" x14ac:dyDescent="0.4">
      <c r="J17" s="80" t="s">
        <v>3891</v>
      </c>
      <c r="K17" s="100">
        <f>'Grundgerüst Konfigurator'!T2</f>
        <v>658.08</v>
      </c>
      <c r="L17" s="100">
        <f>IF(L12="-","-",VLOOKUP(L12,'Grundgerüst Konfigurator'!$B$6:$BQ$746,67,0))</f>
        <v>342.73</v>
      </c>
      <c r="M17" s="92"/>
      <c r="AE17" s="52"/>
      <c r="AF17" s="52"/>
      <c r="AG17" s="52"/>
      <c r="AH17" s="52"/>
      <c r="AI17" s="52"/>
      <c r="AJ17" s="52"/>
      <c r="AK17" s="52"/>
      <c r="AL17" s="52"/>
      <c r="AM17" s="52"/>
      <c r="AN17" s="52"/>
    </row>
    <row r="18" spans="5:40" ht="24.95" customHeight="1" x14ac:dyDescent="0.35">
      <c r="E18" s="152">
        <v>32</v>
      </c>
      <c r="J18" s="80" t="s">
        <v>3892</v>
      </c>
      <c r="K18" s="101">
        <f>'Grundgerüst Konfigurator'!J2+K16</f>
        <v>5.6663332000000004</v>
      </c>
      <c r="L18" s="80"/>
      <c r="M18" s="92"/>
      <c r="AE18" s="52"/>
      <c r="AF18" s="52"/>
      <c r="AG18" s="52"/>
      <c r="AH18" s="52"/>
      <c r="AI18" s="52"/>
      <c r="AJ18" s="52"/>
      <c r="AK18" s="52"/>
      <c r="AL18" s="52"/>
      <c r="AM18" s="52"/>
      <c r="AN18" s="52"/>
    </row>
    <row r="19" spans="5:40" ht="24.95" customHeight="1" x14ac:dyDescent="0.35">
      <c r="E19" s="153"/>
      <c r="J19" s="80" t="s">
        <v>3893</v>
      </c>
      <c r="K19" s="80" t="str">
        <f>CONCATENATE('Grundgerüst Konfigurator'!Q2," x ",'Grundgerüst Konfigurator'!R2," x ",'Grundgerüst Konfigurator'!S2," mm")</f>
        <v>310 x 220 x 107 mm</v>
      </c>
      <c r="L19" s="80"/>
      <c r="M19" s="92"/>
      <c r="AE19" s="52"/>
      <c r="AF19" s="52"/>
      <c r="AG19" s="52"/>
      <c r="AH19" s="52"/>
      <c r="AI19" s="52"/>
      <c r="AJ19" s="52"/>
      <c r="AK19" s="52"/>
      <c r="AL19" s="52"/>
      <c r="AM19" s="52"/>
      <c r="AN19" s="52"/>
    </row>
    <row r="20" spans="5:40" ht="20.100000000000001" customHeight="1" thickBot="1" x14ac:dyDescent="0.4">
      <c r="E20" s="154"/>
      <c r="G20" s="56"/>
      <c r="I20" s="54"/>
      <c r="J20" s="129"/>
      <c r="K20" s="89"/>
      <c r="L20" s="89"/>
      <c r="M20" s="93"/>
      <c r="N20" s="72"/>
      <c r="O20" s="55"/>
      <c r="Q20" s="46"/>
      <c r="R20" s="46"/>
      <c r="S20" s="46"/>
      <c r="AE20" s="52"/>
      <c r="AF20" s="52"/>
      <c r="AG20" s="52"/>
      <c r="AH20" s="52"/>
      <c r="AI20" s="52"/>
      <c r="AJ20" s="52"/>
      <c r="AK20" s="52"/>
      <c r="AL20" s="52"/>
      <c r="AM20" s="52"/>
      <c r="AN20" s="52"/>
    </row>
    <row r="21" spans="5:40" ht="20.100000000000001" customHeight="1" x14ac:dyDescent="0.35">
      <c r="G21" s="56"/>
      <c r="K21" s="148" t="str">
        <f>IF(B11&lt;H11,"IHRE EINGABE WIRD SPIEGELVERKEHRT VERARBEITET","")</f>
        <v/>
      </c>
      <c r="L21" s="148"/>
      <c r="M21" s="93"/>
      <c r="N21" s="72"/>
      <c r="AE21" s="52"/>
      <c r="AF21" s="52"/>
      <c r="AG21" s="52"/>
      <c r="AH21" s="52"/>
      <c r="AI21" s="52"/>
      <c r="AJ21" s="52"/>
      <c r="AK21" s="52"/>
      <c r="AL21" s="52"/>
      <c r="AM21" s="52"/>
      <c r="AN21" s="52"/>
    </row>
    <row r="22" spans="5:40" ht="30" customHeight="1" x14ac:dyDescent="0.35">
      <c r="K22" s="148"/>
      <c r="L22" s="148"/>
      <c r="M22" s="86"/>
      <c r="N22" s="73"/>
      <c r="AM22" s="52"/>
      <c r="AN22" s="52"/>
    </row>
    <row r="23" spans="5:40" ht="24.95" customHeight="1" thickBot="1" x14ac:dyDescent="0.4">
      <c r="J23" s="87"/>
      <c r="K23" s="88" t="s">
        <v>3894</v>
      </c>
      <c r="L23" s="86"/>
      <c r="M23" s="86"/>
      <c r="N23" s="73"/>
      <c r="AM23" s="52"/>
      <c r="AN23" s="52"/>
    </row>
    <row r="24" spans="5:40" ht="24.95" customHeight="1" x14ac:dyDescent="0.35">
      <c r="J24" s="81" t="s">
        <v>3895</v>
      </c>
      <c r="K24" s="102" t="str">
        <f>CONCATENATE(SUM(INT('Grundgerüst Konfigurator'!Z2),INT('Grundgerüst Konfigurator'!AA2),INT('Grundgerüst Konfigurator'!AJ2),INT('Grundgerüst Konfigurator'!BB2),INT('Grundgerüst Konfigurator'!BG2),INT('Grundgerüst Konfigurator'!BO2))," mm")</f>
        <v>270 mm</v>
      </c>
      <c r="L24" s="86"/>
      <c r="M24" s="84"/>
      <c r="AM24" s="52"/>
      <c r="AN24" s="52"/>
    </row>
    <row r="25" spans="5:40" ht="24.95" customHeight="1" x14ac:dyDescent="0.35">
      <c r="J25" s="82" t="s">
        <v>109</v>
      </c>
      <c r="K25" s="83" t="str">
        <f>CONCATENATE(SUM(INT('Grundgerüst Konfigurator'!Z2),INT('Grundgerüst Konfigurator'!BG2),INT('Grundgerüst Konfigurator'!AJ2))," mm")</f>
        <v>135 mm</v>
      </c>
      <c r="L25" s="84"/>
      <c r="M25" s="84"/>
      <c r="AM25" s="52"/>
      <c r="AN25" s="52"/>
    </row>
    <row r="26" spans="5:40" ht="24.95" customHeight="1" x14ac:dyDescent="0.35">
      <c r="J26" s="82" t="s">
        <v>110</v>
      </c>
      <c r="K26" s="103" t="str">
        <f>CONCATENATE(SUM(INT('Grundgerüst Konfigurator'!AA2),INT('Grundgerüst Konfigurator'!BO2),INT('Grundgerüst Konfigurator'!BB2))," mm")</f>
        <v>135 mm</v>
      </c>
      <c r="L26" s="84"/>
      <c r="M26" s="84"/>
      <c r="AM26" s="52"/>
      <c r="AN26" s="52"/>
    </row>
    <row r="27" spans="5:40" ht="24.95" customHeight="1" x14ac:dyDescent="0.35">
      <c r="J27" s="82" t="s">
        <v>3896</v>
      </c>
      <c r="K27" s="103" t="str">
        <f>CONCATENATE(SUM(INT('Grundgerüst Konfigurator'!AB2),INT('Grundgerüst Konfigurator'!AS2),INT('Grundgerüst Konfigurator'!BK2),MAX(INT('Grundgerüst Konfigurator'!Y2),INT('Grundgerüst Konfigurator'!AI2),INT('Grundgerüst Konfigurator'!BA2)))," mm")</f>
        <v>178 mm</v>
      </c>
      <c r="L27" s="84"/>
      <c r="M27" s="84"/>
      <c r="AM27" s="52"/>
      <c r="AN27" s="52"/>
    </row>
    <row r="28" spans="5:40" ht="24.95" customHeight="1" x14ac:dyDescent="0.35">
      <c r="J28" s="82" t="s">
        <v>111</v>
      </c>
      <c r="K28" s="103" t="str">
        <f>CONCATENATE(SUM(INT('Grundgerüst Konfigurator'!AB2),INT('Grundgerüst Konfigurator'!AS2),INT('Grundgerüst Konfigurator'!BK2))," mm")</f>
        <v>133 mm</v>
      </c>
      <c r="L28" s="84"/>
      <c r="M28" s="84"/>
      <c r="AM28" s="52"/>
      <c r="AN28" s="52"/>
    </row>
    <row r="29" spans="5:40" ht="24.95" customHeight="1" x14ac:dyDescent="0.35">
      <c r="J29" s="82" t="s">
        <v>112</v>
      </c>
      <c r="K29" s="103" t="str">
        <f>CONCATENATE(MAX(INT('Grundgerüst Konfigurator'!Y2),INT('Grundgerüst Konfigurator'!AI2),INT('Grundgerüst Konfigurator'!BA2))," mm")</f>
        <v>45 mm</v>
      </c>
      <c r="L29" s="84"/>
      <c r="M29" s="84"/>
      <c r="AM29" s="52"/>
      <c r="AN29" s="52"/>
    </row>
    <row r="30" spans="5:40" ht="24.95" customHeight="1" x14ac:dyDescent="0.35">
      <c r="J30" s="82" t="s">
        <v>3897</v>
      </c>
      <c r="K30" s="104">
        <f>2*MAX(INT('Grundgerüst Konfigurator'!Y2),INT('Grundgerüst Konfigurator'!AI2),INT('Grundgerüst Konfigurator'!AR2),INT('Grundgerüst Konfigurator'!BA2))</f>
        <v>90</v>
      </c>
      <c r="L30" s="84"/>
      <c r="M30" s="84"/>
      <c r="AM30" s="52"/>
      <c r="AN30" s="52"/>
    </row>
    <row r="31" spans="5:40" ht="24.95" customHeight="1" x14ac:dyDescent="0.35">
      <c r="J31" s="82" t="s">
        <v>107</v>
      </c>
      <c r="K31" s="104">
        <f>INT('Grundgerüst Konfigurator'!N2)</f>
        <v>85</v>
      </c>
      <c r="L31" s="84"/>
      <c r="M31" s="84"/>
      <c r="AM31" s="52"/>
      <c r="AN31" s="52"/>
    </row>
    <row r="32" spans="5:40" ht="24.95" customHeight="1" x14ac:dyDescent="0.35">
      <c r="J32" s="82" t="s">
        <v>108</v>
      </c>
      <c r="K32" s="104">
        <f>INT('Grundgerüst Konfigurator'!P2)</f>
        <v>85</v>
      </c>
      <c r="L32" s="84"/>
      <c r="M32" s="84"/>
      <c r="AM32" s="52"/>
      <c r="AN32" s="52"/>
    </row>
    <row r="33" spans="1:40" ht="24.95" customHeight="1" x14ac:dyDescent="0.35">
      <c r="J33" s="82" t="s">
        <v>106</v>
      </c>
      <c r="K33" s="104">
        <f>INT('Grundgerüst Konfigurator'!O2)</f>
        <v>106</v>
      </c>
      <c r="L33" s="84"/>
      <c r="M33" s="84"/>
      <c r="AM33" s="52"/>
      <c r="AN33" s="52"/>
    </row>
    <row r="34" spans="1:40" ht="24.95" customHeight="1" x14ac:dyDescent="0.35">
      <c r="J34" s="97"/>
      <c r="K34" s="98"/>
      <c r="L34" s="84"/>
      <c r="M34" s="84"/>
      <c r="AM34" s="52"/>
      <c r="AN34" s="52"/>
    </row>
    <row r="35" spans="1:40" ht="24.95" customHeight="1" x14ac:dyDescent="0.35">
      <c r="A35" s="146" t="s">
        <v>3899</v>
      </c>
      <c r="B35" s="147"/>
      <c r="C35" s="147"/>
      <c r="D35" s="147"/>
      <c r="E35" s="147"/>
      <c r="F35" s="147"/>
      <c r="G35" s="147"/>
      <c r="H35" s="147"/>
      <c r="I35" s="147"/>
      <c r="J35" s="147"/>
      <c r="K35" s="147"/>
      <c r="L35" s="147"/>
      <c r="M35" s="147"/>
      <c r="N35" s="147"/>
      <c r="O35" s="147"/>
      <c r="P35" s="147"/>
      <c r="Q35" s="147"/>
      <c r="R35" s="147"/>
      <c r="S35" s="147"/>
      <c r="AM35" s="52"/>
      <c r="AN35" s="52"/>
    </row>
    <row r="36" spans="1:40" ht="20.100000000000001" customHeight="1" x14ac:dyDescent="0.35">
      <c r="A36" s="147"/>
      <c r="B36" s="147"/>
      <c r="C36" s="147"/>
      <c r="D36" s="147"/>
      <c r="E36" s="147"/>
      <c r="F36" s="147"/>
      <c r="G36" s="147"/>
      <c r="H36" s="147"/>
      <c r="I36" s="147"/>
      <c r="J36" s="147"/>
      <c r="K36" s="147"/>
      <c r="L36" s="147"/>
      <c r="M36" s="147"/>
      <c r="N36" s="147"/>
      <c r="O36" s="147"/>
      <c r="P36" s="147"/>
      <c r="Q36" s="147"/>
      <c r="R36" s="147"/>
      <c r="S36" s="147"/>
      <c r="T36" s="57"/>
      <c r="U36" s="57"/>
      <c r="V36" s="47"/>
      <c r="AC36" s="52"/>
      <c r="AD36" s="52"/>
      <c r="AE36" s="52"/>
      <c r="AF36" s="52"/>
      <c r="AG36" s="52"/>
      <c r="AH36" s="52"/>
      <c r="AI36" s="52"/>
      <c r="AJ36" s="52"/>
      <c r="AK36" s="52"/>
      <c r="AL36" s="52"/>
      <c r="AM36" s="52"/>
      <c r="AN36" s="52"/>
    </row>
    <row r="37" spans="1:40" ht="20.100000000000001" customHeight="1" x14ac:dyDescent="0.35">
      <c r="A37" s="147"/>
      <c r="B37" s="147"/>
      <c r="C37" s="147"/>
      <c r="D37" s="147"/>
      <c r="E37" s="147"/>
      <c r="F37" s="147"/>
      <c r="G37" s="147"/>
      <c r="H37" s="147"/>
      <c r="I37" s="147"/>
      <c r="J37" s="147"/>
      <c r="K37" s="147"/>
      <c r="L37" s="147"/>
      <c r="M37" s="147"/>
      <c r="N37" s="147"/>
      <c r="O37" s="147"/>
      <c r="P37" s="147"/>
      <c r="Q37" s="147"/>
      <c r="R37" s="147"/>
      <c r="S37" s="147"/>
      <c r="T37" s="57"/>
      <c r="U37" s="57"/>
      <c r="AC37" s="52"/>
      <c r="AD37" s="52"/>
      <c r="AE37" s="52"/>
      <c r="AF37" s="52"/>
      <c r="AG37" s="52"/>
      <c r="AH37" s="52"/>
      <c r="AI37" s="52"/>
      <c r="AJ37" s="52"/>
      <c r="AK37" s="52"/>
      <c r="AL37" s="52"/>
      <c r="AM37" s="52"/>
      <c r="AN37" s="52"/>
    </row>
    <row r="38" spans="1:40" ht="20.100000000000001" customHeight="1" x14ac:dyDescent="0.35">
      <c r="A38" s="147"/>
      <c r="B38" s="147"/>
      <c r="C38" s="147"/>
      <c r="D38" s="147"/>
      <c r="E38" s="147"/>
      <c r="F38" s="147"/>
      <c r="G38" s="147"/>
      <c r="H38" s="147"/>
      <c r="I38" s="147"/>
      <c r="J38" s="147"/>
      <c r="K38" s="147"/>
      <c r="L38" s="147"/>
      <c r="M38" s="147"/>
      <c r="N38" s="147"/>
      <c r="O38" s="147"/>
      <c r="P38" s="147"/>
      <c r="Q38" s="147"/>
      <c r="R38" s="147"/>
      <c r="S38" s="147"/>
      <c r="AC38" s="52"/>
      <c r="AD38" s="52"/>
      <c r="AE38" s="52"/>
      <c r="AF38" s="52"/>
      <c r="AG38" s="52"/>
      <c r="AH38" s="52"/>
      <c r="AI38" s="52"/>
      <c r="AJ38" s="52"/>
      <c r="AK38" s="52"/>
      <c r="AL38" s="52"/>
      <c r="AM38" s="52"/>
      <c r="AN38" s="52"/>
    </row>
    <row r="39" spans="1:40" ht="20.100000000000001" customHeight="1" x14ac:dyDescent="0.35">
      <c r="A39" s="147"/>
      <c r="B39" s="147"/>
      <c r="C39" s="147"/>
      <c r="D39" s="147"/>
      <c r="E39" s="147"/>
      <c r="F39" s="147"/>
      <c r="G39" s="147"/>
      <c r="H39" s="147"/>
      <c r="I39" s="147"/>
      <c r="J39" s="147"/>
      <c r="K39" s="147"/>
      <c r="L39" s="147"/>
      <c r="M39" s="147"/>
      <c r="N39" s="147"/>
      <c r="O39" s="147"/>
      <c r="P39" s="147"/>
      <c r="Q39" s="147"/>
      <c r="R39" s="147"/>
      <c r="S39" s="147"/>
      <c r="T39" s="58"/>
      <c r="Y39" s="58"/>
      <c r="AD39" s="52"/>
      <c r="AE39" s="52"/>
      <c r="AF39" s="52"/>
      <c r="AG39" s="52"/>
      <c r="AH39" s="52"/>
      <c r="AI39" s="52"/>
      <c r="AJ39" s="52"/>
      <c r="AK39" s="52"/>
      <c r="AL39" s="52"/>
      <c r="AM39" s="52"/>
      <c r="AN39" s="52"/>
    </row>
    <row r="40" spans="1:40" ht="20.100000000000001" hidden="1" customHeight="1" x14ac:dyDescent="0.35">
      <c r="A40" s="59"/>
      <c r="B40" s="59"/>
      <c r="C40" s="59"/>
      <c r="D40" s="59"/>
      <c r="E40" s="59"/>
      <c r="F40" s="59"/>
      <c r="G40" s="59"/>
      <c r="H40" s="59"/>
      <c r="I40" s="59"/>
      <c r="J40" s="110"/>
      <c r="K40" s="110"/>
      <c r="L40" s="110"/>
      <c r="M40" s="59"/>
      <c r="N40" s="75"/>
      <c r="O40" s="59"/>
      <c r="P40" s="59"/>
      <c r="Q40" s="59"/>
      <c r="Y40" s="47"/>
      <c r="Z40" s="47"/>
      <c r="AA40" s="47"/>
      <c r="AB40" s="54"/>
      <c r="AC40" s="54"/>
      <c r="AD40" s="52"/>
      <c r="AE40" s="52"/>
      <c r="AF40" s="52"/>
      <c r="AG40" s="52"/>
      <c r="AH40" s="52"/>
      <c r="AI40" s="52"/>
      <c r="AJ40" s="52"/>
      <c r="AK40" s="52"/>
      <c r="AL40" s="52"/>
      <c r="AM40" s="52"/>
      <c r="AN40" s="52"/>
    </row>
    <row r="41" spans="1:40" ht="20.100000000000001" hidden="1" customHeight="1" x14ac:dyDescent="0.35">
      <c r="J41" s="59"/>
      <c r="K41" s="59"/>
      <c r="L41" s="59"/>
      <c r="Z41" s="54"/>
      <c r="AB41" s="54"/>
      <c r="AC41" s="54"/>
      <c r="AD41" s="52"/>
      <c r="AE41" s="52"/>
      <c r="AF41" s="52"/>
      <c r="AG41" s="52"/>
      <c r="AH41" s="52"/>
      <c r="AI41" s="52"/>
      <c r="AJ41" s="52"/>
      <c r="AK41" s="52"/>
      <c r="AL41" s="52"/>
      <c r="AM41" s="52"/>
      <c r="AN41" s="52"/>
    </row>
    <row r="42" spans="1:40" ht="20.100000000000001" hidden="1" customHeight="1" x14ac:dyDescent="0.35">
      <c r="AD42" s="52"/>
      <c r="AE42" s="52"/>
      <c r="AF42" s="52"/>
      <c r="AG42" s="52"/>
      <c r="AH42" s="52"/>
      <c r="AI42" s="52"/>
      <c r="AJ42" s="52"/>
      <c r="AK42" s="52"/>
      <c r="AL42" s="52"/>
      <c r="AM42" s="52"/>
      <c r="AN42" s="52"/>
    </row>
    <row r="43" spans="1:40" ht="20.100000000000001" hidden="1" customHeight="1" x14ac:dyDescent="0.35">
      <c r="AD43" s="52"/>
      <c r="AE43" s="52"/>
      <c r="AF43" s="52"/>
      <c r="AG43" s="52"/>
      <c r="AH43" s="52"/>
      <c r="AI43" s="52"/>
      <c r="AJ43" s="52"/>
      <c r="AK43" s="52"/>
      <c r="AL43" s="52"/>
      <c r="AM43" s="52"/>
      <c r="AN43" s="52"/>
    </row>
    <row r="44" spans="1:40" ht="20.100000000000001" hidden="1" customHeight="1" x14ac:dyDescent="0.35">
      <c r="AB44" s="46"/>
      <c r="AC44" s="54"/>
      <c r="AD44" s="52"/>
      <c r="AE44" s="52"/>
      <c r="AF44" s="52"/>
      <c r="AG44" s="52"/>
      <c r="AH44" s="52"/>
      <c r="AI44" s="52"/>
      <c r="AJ44" s="52"/>
      <c r="AK44" s="52"/>
      <c r="AL44" s="52"/>
      <c r="AM44" s="52"/>
      <c r="AN44" s="52"/>
    </row>
    <row r="45" spans="1:40" ht="20.100000000000001" hidden="1" customHeight="1" x14ac:dyDescent="0.35">
      <c r="B45" s="60"/>
      <c r="C45" s="60"/>
      <c r="D45" s="60"/>
      <c r="E45" s="60"/>
      <c r="F45" s="60"/>
      <c r="G45" s="60"/>
      <c r="H45" s="60"/>
      <c r="I45" s="60"/>
      <c r="M45" s="60"/>
      <c r="N45" s="76"/>
      <c r="AC45" s="54"/>
      <c r="AD45" s="52"/>
      <c r="AE45" s="52"/>
      <c r="AF45" s="52"/>
      <c r="AG45" s="52"/>
      <c r="AH45" s="52"/>
      <c r="AI45" s="52"/>
      <c r="AJ45" s="52"/>
      <c r="AK45" s="52"/>
      <c r="AL45" s="52"/>
      <c r="AM45" s="52"/>
      <c r="AN45" s="52"/>
    </row>
    <row r="46" spans="1:40" ht="20.100000000000001" hidden="1" customHeight="1" x14ac:dyDescent="0.35">
      <c r="B46" s="60"/>
      <c r="C46" s="60"/>
      <c r="D46" s="60"/>
      <c r="E46" s="60"/>
      <c r="F46" s="60"/>
      <c r="G46" s="60"/>
      <c r="H46" s="60"/>
      <c r="I46" s="60"/>
      <c r="J46" s="60"/>
      <c r="K46" s="60"/>
      <c r="L46" s="60"/>
      <c r="M46" s="60"/>
      <c r="N46" s="76"/>
      <c r="AD46" s="52"/>
      <c r="AE46" s="52"/>
      <c r="AF46" s="52"/>
      <c r="AG46" s="52"/>
      <c r="AH46" s="52"/>
      <c r="AI46" s="52"/>
      <c r="AJ46" s="52"/>
      <c r="AK46" s="52"/>
      <c r="AL46" s="52"/>
      <c r="AM46" s="52"/>
      <c r="AN46" s="52"/>
    </row>
    <row r="47" spans="1:40" ht="20.100000000000001" hidden="1" customHeight="1" x14ac:dyDescent="0.35">
      <c r="B47" s="61"/>
      <c r="C47" s="61"/>
      <c r="D47" s="61"/>
      <c r="E47" s="61"/>
      <c r="F47" s="61"/>
      <c r="G47" s="61"/>
      <c r="H47" s="61"/>
      <c r="I47" s="61"/>
      <c r="J47" s="60"/>
      <c r="K47" s="60"/>
      <c r="L47" s="60"/>
      <c r="M47" s="57"/>
      <c r="N47" s="74"/>
      <c r="AD47" s="52"/>
      <c r="AE47" s="52"/>
      <c r="AF47" s="52"/>
      <c r="AG47" s="52"/>
      <c r="AH47" s="52"/>
      <c r="AI47" s="52"/>
      <c r="AJ47" s="52"/>
      <c r="AK47" s="52"/>
      <c r="AL47" s="52"/>
      <c r="AM47" s="52"/>
      <c r="AN47" s="52"/>
    </row>
    <row r="48" spans="1:40" ht="20.100000000000001" hidden="1" customHeight="1" x14ac:dyDescent="0.35">
      <c r="D48" s="62"/>
      <c r="E48" s="62"/>
      <c r="F48" s="62"/>
      <c r="G48" s="62"/>
      <c r="H48" s="62"/>
      <c r="I48" s="62"/>
      <c r="J48" s="61"/>
      <c r="K48" s="61"/>
      <c r="L48" s="57"/>
      <c r="M48" s="62"/>
      <c r="N48" s="77"/>
      <c r="AC48" s="54"/>
      <c r="AD48" s="52"/>
      <c r="AE48" s="52"/>
      <c r="AF48" s="52"/>
      <c r="AG48" s="52"/>
      <c r="AH48" s="52"/>
      <c r="AI48" s="52"/>
      <c r="AJ48" s="52"/>
      <c r="AK48" s="52"/>
      <c r="AL48" s="52"/>
      <c r="AM48" s="52"/>
      <c r="AN48" s="52"/>
    </row>
    <row r="49" spans="2:40" ht="20.100000000000001" hidden="1" customHeight="1" x14ac:dyDescent="0.35">
      <c r="B49" s="62"/>
      <c r="C49" s="62"/>
      <c r="D49" s="62"/>
      <c r="E49" s="62"/>
      <c r="F49" s="62"/>
      <c r="G49" s="62"/>
      <c r="H49" s="62"/>
      <c r="I49" s="62"/>
      <c r="J49" s="62"/>
      <c r="K49" s="62"/>
      <c r="L49" s="62"/>
      <c r="M49" s="62"/>
      <c r="N49" s="77"/>
      <c r="U49" s="63"/>
      <c r="AC49" s="54"/>
      <c r="AD49" s="52"/>
      <c r="AE49" s="52"/>
      <c r="AF49" s="52"/>
      <c r="AG49" s="52"/>
      <c r="AH49" s="52"/>
      <c r="AI49" s="52"/>
      <c r="AJ49" s="52"/>
      <c r="AK49" s="52"/>
      <c r="AL49" s="52"/>
      <c r="AM49" s="52"/>
      <c r="AN49" s="52"/>
    </row>
    <row r="50" spans="2:40" ht="20.100000000000001" hidden="1" customHeight="1" x14ac:dyDescent="0.35">
      <c r="B50" s="62"/>
      <c r="C50" s="62"/>
      <c r="D50" s="62"/>
      <c r="E50" s="62"/>
      <c r="F50" s="62"/>
      <c r="G50" s="62"/>
      <c r="H50" s="62"/>
      <c r="I50" s="62"/>
      <c r="J50" s="62"/>
      <c r="K50" s="62"/>
      <c r="L50" s="62"/>
      <c r="M50" s="62"/>
      <c r="N50" s="77"/>
      <c r="AD50" s="52"/>
      <c r="AE50" s="52"/>
      <c r="AF50" s="52"/>
      <c r="AG50" s="52"/>
      <c r="AH50" s="52"/>
      <c r="AI50" s="52"/>
      <c r="AJ50" s="52"/>
      <c r="AK50" s="52"/>
      <c r="AL50" s="52"/>
      <c r="AM50" s="52"/>
      <c r="AN50" s="52"/>
    </row>
    <row r="51" spans="2:40" ht="20.100000000000001" hidden="1" customHeight="1" x14ac:dyDescent="0.35">
      <c r="B51" s="62"/>
      <c r="C51" s="62"/>
      <c r="D51" s="62"/>
      <c r="E51" s="62"/>
      <c r="F51" s="62"/>
      <c r="G51" s="62"/>
      <c r="H51" s="62"/>
      <c r="I51" s="62"/>
      <c r="J51" s="62"/>
      <c r="K51" s="62"/>
      <c r="L51" s="62"/>
      <c r="M51" s="62"/>
      <c r="N51" s="77"/>
      <c r="AC51" s="52"/>
      <c r="AD51" s="52"/>
      <c r="AE51" s="52"/>
      <c r="AF51" s="52"/>
      <c r="AG51" s="52"/>
      <c r="AH51" s="52"/>
      <c r="AI51" s="52"/>
      <c r="AJ51" s="52"/>
      <c r="AK51" s="52"/>
      <c r="AL51" s="52"/>
      <c r="AM51" s="52"/>
      <c r="AN51" s="52"/>
    </row>
    <row r="52" spans="2:40" ht="20.100000000000001" hidden="1" customHeight="1" x14ac:dyDescent="0.35">
      <c r="B52" s="62"/>
      <c r="C52" s="62"/>
      <c r="D52" s="62"/>
      <c r="E52" s="62"/>
      <c r="F52" s="62"/>
      <c r="G52" s="62"/>
      <c r="H52" s="62"/>
      <c r="I52" s="62"/>
      <c r="J52" s="62"/>
      <c r="K52" s="62"/>
      <c r="L52" s="62"/>
      <c r="M52" s="62"/>
      <c r="N52" s="77"/>
      <c r="AC52" s="52"/>
      <c r="AD52" s="52"/>
      <c r="AE52" s="52"/>
      <c r="AF52" s="52"/>
      <c r="AG52" s="52"/>
      <c r="AH52" s="52"/>
      <c r="AI52" s="52"/>
      <c r="AJ52" s="52"/>
      <c r="AK52" s="52"/>
      <c r="AL52" s="52"/>
      <c r="AM52" s="52"/>
      <c r="AN52" s="52"/>
    </row>
    <row r="53" spans="2:40" ht="20.100000000000001" hidden="1" customHeight="1" x14ac:dyDescent="0.35">
      <c r="B53" s="62"/>
      <c r="C53" s="62"/>
      <c r="D53" s="62"/>
      <c r="E53" s="62"/>
      <c r="F53" s="62"/>
      <c r="G53" s="62"/>
      <c r="H53" s="62"/>
      <c r="I53" s="62"/>
      <c r="J53" s="62"/>
      <c r="K53" s="62"/>
      <c r="L53" s="62"/>
      <c r="M53" s="62"/>
      <c r="N53" s="77"/>
      <c r="AC53" s="52"/>
      <c r="AD53" s="52"/>
      <c r="AE53" s="52"/>
      <c r="AF53" s="52"/>
      <c r="AG53" s="52"/>
      <c r="AH53" s="52"/>
      <c r="AI53" s="52"/>
      <c r="AJ53" s="52"/>
      <c r="AK53" s="52"/>
      <c r="AL53" s="52"/>
      <c r="AM53" s="52"/>
      <c r="AN53" s="52"/>
    </row>
    <row r="54" spans="2:40" ht="20.100000000000001" hidden="1" customHeight="1" x14ac:dyDescent="0.35">
      <c r="J54" s="62"/>
      <c r="K54" s="62"/>
      <c r="L54" s="62"/>
      <c r="AC54" s="52"/>
      <c r="AD54" s="52"/>
      <c r="AE54" s="52"/>
      <c r="AF54" s="52"/>
      <c r="AG54" s="52"/>
      <c r="AH54" s="52"/>
      <c r="AI54" s="52"/>
      <c r="AJ54" s="52"/>
      <c r="AK54" s="52"/>
      <c r="AL54" s="52"/>
      <c r="AM54" s="52"/>
      <c r="AN54" s="52"/>
    </row>
    <row r="55" spans="2:40" ht="20.100000000000001" hidden="1" customHeight="1" x14ac:dyDescent="0.35">
      <c r="O55" s="64"/>
      <c r="P55" s="64"/>
      <c r="Q55" s="64"/>
      <c r="R55" s="64"/>
      <c r="S55" s="64"/>
      <c r="AC55" s="52"/>
      <c r="AD55" s="52"/>
      <c r="AE55" s="52"/>
      <c r="AF55" s="52"/>
      <c r="AG55" s="52"/>
      <c r="AH55" s="52"/>
      <c r="AI55" s="52"/>
      <c r="AJ55" s="52"/>
      <c r="AK55" s="52"/>
      <c r="AL55" s="52"/>
      <c r="AM55" s="52"/>
      <c r="AN55" s="52"/>
    </row>
    <row r="56" spans="2:40" ht="20.100000000000001" hidden="1" customHeight="1" x14ac:dyDescent="0.35">
      <c r="O56" s="64"/>
      <c r="P56" s="64"/>
      <c r="Q56" s="64"/>
      <c r="R56" s="64"/>
      <c r="S56" s="64"/>
      <c r="T56" s="64"/>
      <c r="U56" s="64"/>
      <c r="AC56" s="52"/>
      <c r="AD56" s="52"/>
      <c r="AE56" s="52"/>
      <c r="AF56" s="52"/>
      <c r="AG56" s="52"/>
      <c r="AH56" s="52"/>
      <c r="AI56" s="52"/>
      <c r="AJ56" s="52"/>
      <c r="AK56" s="52"/>
      <c r="AL56" s="52"/>
      <c r="AM56" s="52"/>
      <c r="AN56" s="52"/>
    </row>
    <row r="57" spans="2:40" ht="20.100000000000001" hidden="1" customHeight="1" x14ac:dyDescent="0.35">
      <c r="O57" s="64"/>
      <c r="P57" s="64"/>
      <c r="Q57" s="64"/>
      <c r="R57" s="64"/>
      <c r="S57" s="64"/>
      <c r="T57" s="64"/>
      <c r="U57" s="64"/>
      <c r="AC57" s="52"/>
      <c r="AD57" s="52"/>
      <c r="AE57" s="52"/>
      <c r="AF57" s="52"/>
      <c r="AG57" s="52"/>
      <c r="AH57" s="52"/>
      <c r="AI57" s="52"/>
      <c r="AJ57" s="52"/>
      <c r="AK57" s="52"/>
      <c r="AL57" s="52"/>
      <c r="AM57" s="52"/>
      <c r="AN57" s="52"/>
    </row>
    <row r="58" spans="2:40" ht="20.100000000000001" hidden="1" customHeight="1" x14ac:dyDescent="0.2">
      <c r="O58" s="64"/>
      <c r="P58" s="64"/>
      <c r="Q58" s="64"/>
      <c r="R58" s="64"/>
      <c r="S58" s="64"/>
      <c r="T58" s="64"/>
      <c r="U58" s="64"/>
    </row>
    <row r="59" spans="2:40" ht="20.100000000000001" hidden="1" customHeight="1" x14ac:dyDescent="0.2">
      <c r="O59" s="64"/>
      <c r="P59" s="64"/>
      <c r="Q59" s="64"/>
      <c r="R59" s="64"/>
      <c r="S59" s="64"/>
      <c r="T59" s="64"/>
      <c r="U59" s="64"/>
    </row>
    <row r="60" spans="2:40" ht="20.100000000000001" hidden="1" customHeight="1" x14ac:dyDescent="0.2">
      <c r="T60" s="64"/>
      <c r="U60" s="64"/>
    </row>
    <row r="61" spans="2:40" ht="20.100000000000001" hidden="1" customHeight="1" x14ac:dyDescent="0.2"/>
    <row r="62" spans="2:40" ht="20.100000000000001" hidden="1" customHeight="1" x14ac:dyDescent="0.2"/>
    <row r="63" spans="2:40" ht="20.100000000000001" hidden="1" customHeight="1" x14ac:dyDescent="0.2"/>
    <row r="64" spans="2:40" ht="20.100000000000001" hidden="1" customHeight="1" x14ac:dyDescent="0.2"/>
    <row r="65" ht="20.100000000000001" hidden="1" customHeight="1" x14ac:dyDescent="0.2"/>
    <row r="66" ht="20.100000000000001" hidden="1" customHeight="1" x14ac:dyDescent="0.2"/>
    <row r="67" ht="20.100000000000001" hidden="1" customHeight="1" x14ac:dyDescent="0.2"/>
    <row r="68" ht="20.100000000000001" hidden="1" customHeight="1" x14ac:dyDescent="0.2"/>
    <row r="69" ht="20.100000000000001" hidden="1" customHeight="1" x14ac:dyDescent="0.2"/>
    <row r="70" ht="20.100000000000001" hidden="1" customHeight="1" x14ac:dyDescent="0.2"/>
    <row r="71" ht="20.100000000000001" hidden="1" customHeight="1" x14ac:dyDescent="0.2"/>
    <row r="72" ht="20.100000000000001" hidden="1" customHeight="1" x14ac:dyDescent="0.2"/>
    <row r="73" ht="20.100000000000001" hidden="1" customHeight="1" x14ac:dyDescent="0.2"/>
    <row r="74" ht="20.100000000000001" hidden="1" customHeight="1" x14ac:dyDescent="0.2"/>
  </sheetData>
  <sheetProtection algorithmName="SHA-512" hashValue="kDtLdJAHWe5pXl4KJ2X19riPVj+Qj3v67vdFFxau2rpRmYiHmUix9Srhq+bn/+OffgFWmN0viJEPk3gzaMRixw==" saltValue="H96wxuAuh/hsZWxKJKiZHQ==" spinCount="100000" sheet="1" objects="1" scenarios="1"/>
  <mergeCells count="8">
    <mergeCell ref="A35:S39"/>
    <mergeCell ref="K21:L22"/>
    <mergeCell ref="B1:H3"/>
    <mergeCell ref="Q8:R8"/>
    <mergeCell ref="B8:H8"/>
    <mergeCell ref="B11:B13"/>
    <mergeCell ref="H11:H13"/>
    <mergeCell ref="E18:E20"/>
  </mergeCells>
  <dataValidations count="2">
    <dataValidation type="list" allowBlank="1" showInputMessage="1" showErrorMessage="1" errorTitle="ACHTUNG!!!" error="BItte nur Abmessungen aus dem Auswahlfeld verwenden!" sqref="B11:B13" xr:uid="{00000000-0002-0000-0000-000000000000}">
      <formula1>"25,32,40,50,63,75,90,110,125"</formula1>
    </dataValidation>
    <dataValidation type="list" allowBlank="1" showInputMessage="1" showErrorMessage="1" sqref="E18:E20 H11:H13" xr:uid="{00000000-0002-0000-0000-000001000000}">
      <formula1>"25,32,40,50,63,75,90,110,125"</formula1>
    </dataValidation>
  </dataValidations>
  <pageMargins left="0.25" right="0.25" top="0.75" bottom="0.75" header="0.3" footer="0.3"/>
  <pageSetup paperSize="9" scale="40" orientation="landscape" r:id="rId1"/>
  <customProperties>
    <customPr name="_pios_id" r:id="rId2"/>
    <customPr name="EpmWorksheetKeyString_GUID" r:id="rId3"/>
  </customPropertie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Z47"/>
  <sheetViews>
    <sheetView workbookViewId="0"/>
  </sheetViews>
  <sheetFormatPr baseColWidth="10" defaultColWidth="11.42578125" defaultRowHeight="14.25" x14ac:dyDescent="0.2"/>
  <cols>
    <col min="1" max="1" width="26.140625" style="7" bestFit="1" customWidth="1"/>
    <col min="2" max="2" width="19.85546875" style="7" bestFit="1" customWidth="1"/>
    <col min="3" max="3" width="19.28515625" style="7" bestFit="1" customWidth="1"/>
    <col min="4" max="4" width="18.85546875" style="7" bestFit="1" customWidth="1"/>
    <col min="5" max="5" width="9.5703125" style="7" bestFit="1" customWidth="1"/>
    <col min="6" max="6" width="8.140625" style="7" bestFit="1" customWidth="1"/>
    <col min="7" max="7" width="8.5703125" style="7" bestFit="1" customWidth="1"/>
    <col min="8" max="8" width="11.5703125" style="7" bestFit="1" customWidth="1"/>
    <col min="9" max="9" width="30.7109375" style="7" bestFit="1" customWidth="1"/>
    <col min="10" max="10" width="24.7109375" style="7" bestFit="1" customWidth="1"/>
    <col min="11" max="11" width="26.140625" style="7" bestFit="1" customWidth="1"/>
    <col min="12" max="12" width="14.5703125" style="7" bestFit="1" customWidth="1"/>
    <col min="13" max="13" width="12.42578125" style="7" bestFit="1" customWidth="1"/>
    <col min="14" max="14" width="13.42578125" style="7" bestFit="1" customWidth="1"/>
    <col min="15" max="15" width="11.7109375" style="7" bestFit="1" customWidth="1"/>
    <col min="16" max="16" width="11.85546875" style="7" bestFit="1" customWidth="1"/>
    <col min="17" max="17" width="7.85546875" style="7" bestFit="1" customWidth="1"/>
    <col min="18" max="18" width="7" style="7" bestFit="1" customWidth="1"/>
    <col min="19" max="19" width="8.85546875" style="7" customWidth="1"/>
    <col min="20" max="20" width="11.140625" style="7" customWidth="1"/>
    <col min="21" max="21" width="12.7109375" style="7" customWidth="1"/>
    <col min="22" max="22" width="28.5703125" style="7" customWidth="1"/>
    <col min="23" max="23" width="24.5703125" style="7" customWidth="1"/>
    <col min="24" max="24" width="24.140625" style="7" bestFit="1" customWidth="1"/>
    <col min="25" max="25" width="13.5703125" style="7" bestFit="1" customWidth="1"/>
    <col min="26" max="16384" width="11.42578125" style="7"/>
  </cols>
  <sheetData>
    <row r="1" spans="1:26" ht="15" x14ac:dyDescent="0.25">
      <c r="A1" s="20" t="s">
        <v>80</v>
      </c>
    </row>
    <row r="2" spans="1:26" ht="15.75" thickBot="1" x14ac:dyDescent="0.3">
      <c r="A2" s="20"/>
    </row>
    <row r="3" spans="1:26" x14ac:dyDescent="0.2">
      <c r="A3" s="25">
        <v>0</v>
      </c>
      <c r="B3" s="26" t="s">
        <v>5</v>
      </c>
    </row>
    <row r="4" spans="1:26" x14ac:dyDescent="0.2">
      <c r="A4" s="2">
        <v>50</v>
      </c>
      <c r="B4" s="21" t="s">
        <v>6</v>
      </c>
    </row>
    <row r="5" spans="1:26" x14ac:dyDescent="0.2">
      <c r="A5" s="27">
        <v>90</v>
      </c>
      <c r="B5" s="28" t="s">
        <v>7</v>
      </c>
    </row>
    <row r="6" spans="1:26" ht="15" thickBot="1" x14ac:dyDescent="0.25">
      <c r="A6" s="22">
        <v>125</v>
      </c>
      <c r="B6" s="23" t="s">
        <v>8</v>
      </c>
      <c r="R6" s="3"/>
      <c r="S6" s="3"/>
      <c r="T6" s="3"/>
      <c r="U6" s="3"/>
      <c r="V6" s="3"/>
      <c r="W6" s="3"/>
      <c r="X6" s="3"/>
      <c r="Y6" s="3"/>
      <c r="Z6" s="3"/>
    </row>
    <row r="7" spans="1:26" ht="15" thickBot="1" x14ac:dyDescent="0.25">
      <c r="M7" s="3"/>
      <c r="N7" s="3"/>
      <c r="O7" s="3"/>
      <c r="P7" s="3"/>
      <c r="R7" s="3"/>
      <c r="S7" s="3"/>
      <c r="T7" s="3"/>
      <c r="U7" s="3"/>
      <c r="V7" s="3"/>
      <c r="W7" s="3"/>
      <c r="X7" s="3"/>
      <c r="Y7" s="3"/>
      <c r="Z7" s="3"/>
    </row>
    <row r="8" spans="1:26" ht="15" x14ac:dyDescent="0.25">
      <c r="A8" s="30" t="s">
        <v>81</v>
      </c>
      <c r="B8" s="157" t="s">
        <v>82</v>
      </c>
      <c r="C8" s="157"/>
      <c r="D8" s="157" t="s">
        <v>35</v>
      </c>
      <c r="E8" s="157" t="s">
        <v>36</v>
      </c>
      <c r="F8" s="157" t="s">
        <v>37</v>
      </c>
      <c r="G8" s="157" t="s">
        <v>31</v>
      </c>
      <c r="H8" s="36" t="s">
        <v>33</v>
      </c>
      <c r="I8" s="155" t="s">
        <v>100</v>
      </c>
      <c r="J8" s="36" t="s">
        <v>33</v>
      </c>
      <c r="K8" s="155" t="s">
        <v>101</v>
      </c>
      <c r="L8" s="31">
        <v>8.4</v>
      </c>
      <c r="M8" s="32"/>
      <c r="N8" s="3"/>
    </row>
    <row r="9" spans="1:26" ht="15" x14ac:dyDescent="0.25">
      <c r="A9" s="33" t="s">
        <v>34</v>
      </c>
      <c r="B9" s="158"/>
      <c r="C9" s="158"/>
      <c r="D9" s="158"/>
      <c r="E9" s="158"/>
      <c r="F9" s="158"/>
      <c r="G9" s="158"/>
      <c r="H9" s="37" t="s">
        <v>38</v>
      </c>
      <c r="I9" s="156"/>
      <c r="J9" s="37" t="s">
        <v>39</v>
      </c>
      <c r="K9" s="156"/>
      <c r="L9" s="34" t="s">
        <v>83</v>
      </c>
      <c r="M9" s="35" t="s">
        <v>40</v>
      </c>
      <c r="N9" s="3"/>
    </row>
    <row r="10" spans="1:26" x14ac:dyDescent="0.2">
      <c r="A10" s="27" t="s">
        <v>2</v>
      </c>
      <c r="B10" s="29" t="s">
        <v>5</v>
      </c>
      <c r="C10" s="29" t="s">
        <v>41</v>
      </c>
      <c r="D10" s="29">
        <v>26</v>
      </c>
      <c r="E10" s="29">
        <v>38.5</v>
      </c>
      <c r="F10" s="29">
        <v>38.5</v>
      </c>
      <c r="G10" s="29">
        <v>38.5</v>
      </c>
      <c r="H10" s="29"/>
      <c r="I10" s="29"/>
      <c r="J10" s="29"/>
      <c r="K10" s="29"/>
      <c r="L10" s="29">
        <v>64187</v>
      </c>
      <c r="M10" s="28">
        <v>0.53917080000000006</v>
      </c>
      <c r="N10" s="3"/>
    </row>
    <row r="11" spans="1:26" x14ac:dyDescent="0.2">
      <c r="A11" s="2" t="s">
        <v>2</v>
      </c>
      <c r="B11" s="3" t="s">
        <v>6</v>
      </c>
      <c r="C11" s="3" t="s">
        <v>42</v>
      </c>
      <c r="D11" s="3">
        <v>43.5</v>
      </c>
      <c r="E11" s="3">
        <v>63</v>
      </c>
      <c r="F11" s="3">
        <v>63</v>
      </c>
      <c r="G11" s="3">
        <v>63</v>
      </c>
      <c r="H11" s="3"/>
      <c r="I11" s="3"/>
      <c r="J11" s="3"/>
      <c r="K11" s="3"/>
      <c r="L11" s="3">
        <v>214219</v>
      </c>
      <c r="M11" s="21">
        <v>1.7994396000000001</v>
      </c>
      <c r="N11" s="3"/>
    </row>
    <row r="12" spans="1:26" x14ac:dyDescent="0.2">
      <c r="A12" s="27" t="s">
        <v>2</v>
      </c>
      <c r="B12" s="29" t="s">
        <v>7</v>
      </c>
      <c r="C12" s="29" t="s">
        <v>43</v>
      </c>
      <c r="D12" s="29">
        <v>63</v>
      </c>
      <c r="E12" s="29">
        <v>89</v>
      </c>
      <c r="F12" s="29">
        <v>89</v>
      </c>
      <c r="G12" s="29">
        <v>89</v>
      </c>
      <c r="H12" s="29"/>
      <c r="I12" s="29"/>
      <c r="J12" s="29"/>
      <c r="K12" s="29"/>
      <c r="L12" s="29">
        <v>523097</v>
      </c>
      <c r="M12" s="28">
        <v>4.3940147999999999</v>
      </c>
      <c r="N12" s="3"/>
    </row>
    <row r="13" spans="1:26" x14ac:dyDescent="0.2">
      <c r="A13" s="2" t="s">
        <v>2</v>
      </c>
      <c r="B13" s="3" t="s">
        <v>8</v>
      </c>
      <c r="C13" s="3" t="s">
        <v>44</v>
      </c>
      <c r="D13" s="3">
        <v>80</v>
      </c>
      <c r="E13" s="24">
        <v>110.5</v>
      </c>
      <c r="F13" s="3">
        <v>110.5</v>
      </c>
      <c r="G13" s="3">
        <v>110.5</v>
      </c>
      <c r="H13" s="3"/>
      <c r="I13" s="3"/>
      <c r="J13" s="3"/>
      <c r="K13" s="3"/>
      <c r="L13" s="3">
        <v>1239112</v>
      </c>
      <c r="M13" s="21">
        <v>10.408540800000001</v>
      </c>
      <c r="N13" s="3"/>
    </row>
    <row r="14" spans="1:26" x14ac:dyDescent="0.2">
      <c r="A14" s="27" t="s">
        <v>9</v>
      </c>
      <c r="B14" s="29" t="s">
        <v>17</v>
      </c>
      <c r="C14" s="29" t="s">
        <v>45</v>
      </c>
      <c r="D14" s="29"/>
      <c r="E14" s="29"/>
      <c r="F14" s="29"/>
      <c r="G14" s="29"/>
      <c r="H14" s="29"/>
      <c r="I14" s="29">
        <v>19</v>
      </c>
      <c r="J14" s="29">
        <v>15.25</v>
      </c>
      <c r="K14" s="29">
        <v>40.5</v>
      </c>
      <c r="L14" s="29">
        <v>20415</v>
      </c>
      <c r="M14" s="28">
        <v>0.171486</v>
      </c>
      <c r="N14" s="3"/>
    </row>
    <row r="15" spans="1:26" x14ac:dyDescent="0.2">
      <c r="A15" s="2" t="s">
        <v>9</v>
      </c>
      <c r="B15" s="3" t="s">
        <v>18</v>
      </c>
      <c r="C15" s="3" t="s">
        <v>46</v>
      </c>
      <c r="D15" s="3"/>
      <c r="E15" s="3"/>
      <c r="F15" s="3"/>
      <c r="G15" s="3"/>
      <c r="H15" s="3"/>
      <c r="I15" s="3">
        <v>20</v>
      </c>
      <c r="J15" s="3">
        <v>20</v>
      </c>
      <c r="K15" s="3">
        <v>47</v>
      </c>
      <c r="L15" s="3">
        <v>26653</v>
      </c>
      <c r="M15" s="21">
        <v>0.22388520000000001</v>
      </c>
      <c r="N15" s="3"/>
    </row>
    <row r="16" spans="1:26" x14ac:dyDescent="0.2">
      <c r="A16" s="27" t="s">
        <v>9</v>
      </c>
      <c r="B16" s="29" t="s">
        <v>19</v>
      </c>
      <c r="C16" s="29" t="s">
        <v>47</v>
      </c>
      <c r="D16" s="29"/>
      <c r="E16" s="29"/>
      <c r="F16" s="29"/>
      <c r="G16" s="29"/>
      <c r="H16" s="29"/>
      <c r="I16" s="29">
        <v>22</v>
      </c>
      <c r="J16" s="29">
        <v>24.5</v>
      </c>
      <c r="K16" s="29">
        <v>54</v>
      </c>
      <c r="L16" s="29">
        <v>39701</v>
      </c>
      <c r="M16" s="28">
        <v>0.33348840000000002</v>
      </c>
      <c r="N16" s="3"/>
    </row>
    <row r="17" spans="1:14" x14ac:dyDescent="0.2">
      <c r="A17" s="2" t="s">
        <v>9</v>
      </c>
      <c r="B17" s="3" t="s">
        <v>20</v>
      </c>
      <c r="C17" s="3" t="s">
        <v>48</v>
      </c>
      <c r="D17" s="3"/>
      <c r="E17" s="3"/>
      <c r="F17" s="3"/>
      <c r="G17" s="3"/>
      <c r="H17" s="3"/>
      <c r="I17" s="3">
        <v>22</v>
      </c>
      <c r="J17" s="3">
        <v>30.5</v>
      </c>
      <c r="K17" s="3">
        <v>61</v>
      </c>
      <c r="L17" s="3">
        <v>53667</v>
      </c>
      <c r="M17" s="21">
        <v>0.45080280000000006</v>
      </c>
      <c r="N17" s="3"/>
    </row>
    <row r="18" spans="1:14" x14ac:dyDescent="0.2">
      <c r="A18" s="27" t="s">
        <v>9</v>
      </c>
      <c r="B18" s="29" t="s">
        <v>21</v>
      </c>
      <c r="C18" s="29" t="s">
        <v>49</v>
      </c>
      <c r="D18" s="29"/>
      <c r="E18" s="29"/>
      <c r="F18" s="29"/>
      <c r="G18" s="29"/>
      <c r="H18" s="29"/>
      <c r="I18" s="29">
        <v>22.1</v>
      </c>
      <c r="J18" s="29">
        <v>30.5</v>
      </c>
      <c r="K18" s="29">
        <v>61.1</v>
      </c>
      <c r="L18" s="29">
        <v>82980</v>
      </c>
      <c r="M18" s="28">
        <v>0.69703199999999998</v>
      </c>
      <c r="N18" s="3"/>
    </row>
    <row r="19" spans="1:14" x14ac:dyDescent="0.2">
      <c r="A19" s="2" t="s">
        <v>9</v>
      </c>
      <c r="B19" s="3" t="s">
        <v>22</v>
      </c>
      <c r="C19" s="3" t="s">
        <v>50</v>
      </c>
      <c r="D19" s="3"/>
      <c r="E19" s="3"/>
      <c r="F19" s="3"/>
      <c r="G19" s="3"/>
      <c r="H19" s="3"/>
      <c r="I19" s="3">
        <v>22.5</v>
      </c>
      <c r="J19" s="3">
        <v>37</v>
      </c>
      <c r="K19" s="3">
        <v>68.5</v>
      </c>
      <c r="L19" s="3">
        <v>101129</v>
      </c>
      <c r="M19" s="21">
        <v>0.84948360000000012</v>
      </c>
      <c r="N19" s="3"/>
    </row>
    <row r="20" spans="1:14" x14ac:dyDescent="0.2">
      <c r="A20" s="27" t="s">
        <v>9</v>
      </c>
      <c r="B20" s="29" t="s">
        <v>23</v>
      </c>
      <c r="C20" s="29" t="s">
        <v>51</v>
      </c>
      <c r="D20" s="29"/>
      <c r="E20" s="29"/>
      <c r="F20" s="29"/>
      <c r="G20" s="29"/>
      <c r="H20" s="29"/>
      <c r="I20" s="29">
        <v>22</v>
      </c>
      <c r="J20" s="29">
        <v>45</v>
      </c>
      <c r="K20" s="29">
        <v>72</v>
      </c>
      <c r="L20" s="29">
        <v>127246</v>
      </c>
      <c r="M20" s="28">
        <v>1.0688664000000001</v>
      </c>
      <c r="N20" s="3"/>
    </row>
    <row r="21" spans="1:14" x14ac:dyDescent="0.2">
      <c r="A21" s="2" t="s">
        <v>9</v>
      </c>
      <c r="B21" s="3" t="s">
        <v>24</v>
      </c>
      <c r="C21" s="3" t="s">
        <v>52</v>
      </c>
      <c r="D21" s="3"/>
      <c r="E21" s="3"/>
      <c r="F21" s="3"/>
      <c r="G21" s="3"/>
      <c r="H21" s="3"/>
      <c r="I21" s="3">
        <v>22</v>
      </c>
      <c r="J21" s="3">
        <v>54</v>
      </c>
      <c r="K21" s="3">
        <v>72</v>
      </c>
      <c r="L21" s="3">
        <v>190496</v>
      </c>
      <c r="M21" s="21">
        <v>1.6001664000000002</v>
      </c>
      <c r="N21" s="3"/>
    </row>
    <row r="22" spans="1:14" x14ac:dyDescent="0.2">
      <c r="A22" s="27" t="s">
        <v>9</v>
      </c>
      <c r="B22" s="29" t="s">
        <v>25</v>
      </c>
      <c r="C22" s="29" t="s">
        <v>53</v>
      </c>
      <c r="D22" s="29"/>
      <c r="E22" s="29"/>
      <c r="F22" s="29"/>
      <c r="G22" s="29"/>
      <c r="H22" s="29"/>
      <c r="I22" s="29">
        <v>22</v>
      </c>
      <c r="J22" s="29">
        <v>65</v>
      </c>
      <c r="K22" s="29">
        <v>72</v>
      </c>
      <c r="L22" s="29">
        <v>251513</v>
      </c>
      <c r="M22" s="28">
        <v>2.1127092000000003</v>
      </c>
    </row>
    <row r="23" spans="1:14" x14ac:dyDescent="0.2">
      <c r="A23" s="2" t="s">
        <v>9</v>
      </c>
      <c r="B23" s="3" t="s">
        <v>26</v>
      </c>
      <c r="C23" s="3" t="s">
        <v>54</v>
      </c>
      <c r="D23" s="3"/>
      <c r="E23" s="3"/>
      <c r="F23" s="3"/>
      <c r="G23" s="3"/>
      <c r="H23" s="3"/>
      <c r="I23" s="3">
        <v>37.299999999999997</v>
      </c>
      <c r="J23" s="3">
        <v>72.5</v>
      </c>
      <c r="K23" s="3">
        <v>87.3</v>
      </c>
      <c r="L23" s="3">
        <v>452358</v>
      </c>
      <c r="M23" s="21">
        <v>3.7998072000000001</v>
      </c>
    </row>
    <row r="24" spans="1:14" x14ac:dyDescent="0.2">
      <c r="A24" s="27" t="s">
        <v>9</v>
      </c>
      <c r="B24" s="29" t="s">
        <v>27</v>
      </c>
      <c r="C24" s="29" t="s">
        <v>55</v>
      </c>
      <c r="D24" s="29"/>
      <c r="E24" s="29"/>
      <c r="F24" s="29"/>
      <c r="G24" s="29"/>
      <c r="H24" s="29"/>
      <c r="I24" s="29">
        <v>25.6</v>
      </c>
      <c r="J24" s="29">
        <v>81.5</v>
      </c>
      <c r="K24" s="29">
        <v>75.599999999999994</v>
      </c>
      <c r="L24" s="29">
        <v>529433</v>
      </c>
      <c r="M24" s="28">
        <v>4.4472372</v>
      </c>
    </row>
    <row r="25" spans="1:14" x14ac:dyDescent="0.2">
      <c r="A25" s="2" t="s">
        <v>9</v>
      </c>
      <c r="B25" s="3" t="s">
        <v>28</v>
      </c>
      <c r="C25" s="3" t="s">
        <v>56</v>
      </c>
      <c r="D25" s="3"/>
      <c r="E25" s="3"/>
      <c r="F25" s="3"/>
      <c r="G25" s="3"/>
      <c r="H25" s="3"/>
      <c r="I25" s="3">
        <v>14</v>
      </c>
      <c r="J25" s="3">
        <v>92.5</v>
      </c>
      <c r="K25" s="3">
        <v>64</v>
      </c>
      <c r="L25" s="3">
        <v>590860</v>
      </c>
      <c r="M25" s="21">
        <v>4.9632240000000003</v>
      </c>
    </row>
    <row r="26" spans="1:14" x14ac:dyDescent="0.2">
      <c r="A26" s="27" t="s">
        <v>10</v>
      </c>
      <c r="B26" s="29" t="s">
        <v>16</v>
      </c>
      <c r="C26" s="29" t="s">
        <v>57</v>
      </c>
      <c r="D26" s="29"/>
      <c r="E26" s="29"/>
      <c r="F26" s="29"/>
      <c r="G26" s="29"/>
      <c r="H26" s="29">
        <v>23</v>
      </c>
      <c r="I26" s="29"/>
      <c r="J26" s="29"/>
      <c r="K26" s="29"/>
      <c r="L26" s="29">
        <v>78009</v>
      </c>
      <c r="M26" s="28">
        <v>0.65527559999999996</v>
      </c>
    </row>
    <row r="27" spans="1:14" x14ac:dyDescent="0.2">
      <c r="A27" s="2" t="s">
        <v>10</v>
      </c>
      <c r="B27" s="3" t="s">
        <v>14</v>
      </c>
      <c r="C27" s="3" t="s">
        <v>58</v>
      </c>
      <c r="D27" s="3"/>
      <c r="E27" s="3"/>
      <c r="F27" s="3"/>
      <c r="G27" s="3"/>
      <c r="H27" s="3">
        <v>30</v>
      </c>
      <c r="I27" s="3"/>
      <c r="J27" s="3"/>
      <c r="K27" s="3"/>
      <c r="L27" s="3">
        <v>141557</v>
      </c>
      <c r="M27" s="21">
        <v>1.1890788000000001</v>
      </c>
    </row>
    <row r="28" spans="1:14" x14ac:dyDescent="0.2">
      <c r="A28" s="27" t="s">
        <v>10</v>
      </c>
      <c r="B28" s="29" t="s">
        <v>15</v>
      </c>
      <c r="C28" s="29" t="s">
        <v>59</v>
      </c>
      <c r="D28" s="29"/>
      <c r="E28" s="29"/>
      <c r="F28" s="29"/>
      <c r="G28" s="29"/>
      <c r="H28" s="29">
        <v>5</v>
      </c>
      <c r="I28" s="29"/>
      <c r="J28" s="29"/>
      <c r="K28" s="29"/>
      <c r="L28" s="29">
        <v>130337</v>
      </c>
      <c r="M28" s="28">
        <v>1.0948308</v>
      </c>
    </row>
    <row r="29" spans="1:14" x14ac:dyDescent="0.2">
      <c r="A29" s="2" t="s">
        <v>10</v>
      </c>
      <c r="B29" s="3" t="s">
        <v>11</v>
      </c>
      <c r="C29" s="3" t="s">
        <v>60</v>
      </c>
      <c r="D29" s="3"/>
      <c r="E29" s="3"/>
      <c r="F29" s="3"/>
      <c r="G29" s="3"/>
      <c r="H29" s="3">
        <v>5</v>
      </c>
      <c r="I29" s="3"/>
      <c r="J29" s="3"/>
      <c r="K29" s="3"/>
      <c r="L29" s="3">
        <v>212345</v>
      </c>
      <c r="M29" s="21">
        <v>1.783698</v>
      </c>
    </row>
    <row r="30" spans="1:14" x14ac:dyDescent="0.2">
      <c r="A30" s="27" t="s">
        <v>10</v>
      </c>
      <c r="B30" s="29" t="s">
        <v>12</v>
      </c>
      <c r="C30" s="29" t="s">
        <v>61</v>
      </c>
      <c r="D30" s="29"/>
      <c r="E30" s="29"/>
      <c r="F30" s="29"/>
      <c r="G30" s="29"/>
      <c r="H30" s="29">
        <v>30</v>
      </c>
      <c r="I30" s="29"/>
      <c r="J30" s="29"/>
      <c r="K30" s="29"/>
      <c r="L30" s="29">
        <v>284338</v>
      </c>
      <c r="M30" s="28">
        <v>2.3884392000000001</v>
      </c>
    </row>
    <row r="31" spans="1:14" ht="15" thickBot="1" x14ac:dyDescent="0.25">
      <c r="A31" s="22" t="s">
        <v>10</v>
      </c>
      <c r="B31" s="4" t="s">
        <v>13</v>
      </c>
      <c r="C31" s="4" t="s">
        <v>62</v>
      </c>
      <c r="D31" s="4"/>
      <c r="E31" s="4"/>
      <c r="F31" s="4"/>
      <c r="G31" s="4"/>
      <c r="H31" s="4">
        <v>5</v>
      </c>
      <c r="I31" s="4"/>
      <c r="J31" s="4"/>
      <c r="K31" s="4"/>
      <c r="L31" s="4">
        <v>262610</v>
      </c>
      <c r="M31" s="23">
        <v>2.205924</v>
      </c>
    </row>
    <row r="33" spans="1:5" ht="15" x14ac:dyDescent="0.25">
      <c r="A33" s="5" t="s">
        <v>102</v>
      </c>
    </row>
    <row r="34" spans="1:5" x14ac:dyDescent="0.2">
      <c r="A34" s="69" t="s">
        <v>85</v>
      </c>
      <c r="B34" s="69" t="s">
        <v>103</v>
      </c>
      <c r="C34" s="69" t="s">
        <v>104</v>
      </c>
      <c r="D34" s="69" t="s">
        <v>105</v>
      </c>
      <c r="E34" s="69" t="s">
        <v>84</v>
      </c>
    </row>
    <row r="35" spans="1:5" x14ac:dyDescent="0.2">
      <c r="A35" s="70">
        <v>16861111</v>
      </c>
      <c r="B35" s="68">
        <v>222</v>
      </c>
      <c r="C35" s="68">
        <v>152</v>
      </c>
      <c r="D35" s="68">
        <v>77</v>
      </c>
      <c r="E35" s="113">
        <v>0.4</v>
      </c>
    </row>
    <row r="36" spans="1:5" x14ac:dyDescent="0.2">
      <c r="A36" s="71">
        <v>16862221</v>
      </c>
      <c r="B36" s="67">
        <v>310</v>
      </c>
      <c r="C36" s="67">
        <v>220</v>
      </c>
      <c r="D36" s="67">
        <v>107</v>
      </c>
      <c r="E36" s="114">
        <v>0.85</v>
      </c>
    </row>
    <row r="37" spans="1:5" x14ac:dyDescent="0.2">
      <c r="A37" s="70">
        <v>16863331</v>
      </c>
      <c r="B37" s="68">
        <v>400</v>
      </c>
      <c r="C37" s="68">
        <v>285</v>
      </c>
      <c r="D37" s="68">
        <v>146</v>
      </c>
      <c r="E37" s="113">
        <v>1</v>
      </c>
    </row>
    <row r="38" spans="1:5" x14ac:dyDescent="0.2">
      <c r="A38" s="71">
        <v>16864441</v>
      </c>
      <c r="B38" s="67" t="s">
        <v>89</v>
      </c>
      <c r="C38" s="67" t="s">
        <v>89</v>
      </c>
      <c r="D38" s="67" t="s">
        <v>89</v>
      </c>
      <c r="E38" s="67"/>
    </row>
    <row r="40" spans="1:5" ht="20.25" x14ac:dyDescent="0.3">
      <c r="A40" s="105"/>
    </row>
    <row r="41" spans="1:5" ht="20.25" x14ac:dyDescent="0.3">
      <c r="A41" s="105"/>
    </row>
    <row r="42" spans="1:5" ht="20.25" x14ac:dyDescent="0.3">
      <c r="A42" s="105"/>
    </row>
    <row r="43" spans="1:5" ht="20.25" x14ac:dyDescent="0.3">
      <c r="A43" s="105"/>
    </row>
    <row r="44" spans="1:5" ht="20.25" x14ac:dyDescent="0.3">
      <c r="A44" s="105"/>
    </row>
    <row r="45" spans="1:5" ht="20.25" x14ac:dyDescent="0.3">
      <c r="A45" s="105"/>
    </row>
    <row r="46" spans="1:5" ht="20.25" x14ac:dyDescent="0.3">
      <c r="A46" s="105"/>
    </row>
    <row r="47" spans="1:5" ht="20.25" x14ac:dyDescent="0.3">
      <c r="A47" s="105"/>
    </row>
  </sheetData>
  <mergeCells count="7">
    <mergeCell ref="K8:K9"/>
    <mergeCell ref="B8:C9"/>
    <mergeCell ref="D8:D9"/>
    <mergeCell ref="E8:E9"/>
    <mergeCell ref="F8:F9"/>
    <mergeCell ref="G8:G9"/>
    <mergeCell ref="I8:I9"/>
  </mergeCells>
  <pageMargins left="0.7" right="0.7" top="0.78740157499999996" bottom="0.78740157499999996" header="0.3" footer="0.3"/>
  <pageSetup paperSize="9" orientation="portrait" verticalDpi="0" r:id="rId1"/>
  <customProperties>
    <customPr name="_pios_id" r:id="rId2"/>
    <customPr name="EpmWorksheetKeyString_GUID" r:id="rId3"/>
  </customPropertie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BQ746"/>
  <sheetViews>
    <sheetView topLeftCell="P1" workbookViewId="0">
      <selection activeCell="BM17" sqref="BM17"/>
    </sheetView>
  </sheetViews>
  <sheetFormatPr baseColWidth="10" defaultColWidth="11.42578125" defaultRowHeight="14.25" outlineLevelCol="1" x14ac:dyDescent="0.2"/>
  <cols>
    <col min="1" max="1" width="15.28515625" style="7" bestFit="1" customWidth="1"/>
    <col min="2" max="2" width="18.42578125" style="106" bestFit="1" customWidth="1"/>
    <col min="3" max="3" width="9" style="7" customWidth="1"/>
    <col min="4" max="4" width="8.5703125" style="7" bestFit="1" customWidth="1"/>
    <col min="5" max="5" width="12.140625" style="7" bestFit="1" customWidth="1"/>
    <col min="6" max="6" width="14.5703125" style="7" bestFit="1" customWidth="1"/>
    <col min="7" max="7" width="13" style="7" customWidth="1"/>
    <col min="8" max="8" width="13.5703125" style="7" bestFit="1" customWidth="1"/>
    <col min="9" max="9" width="13.7109375" style="7" bestFit="1" customWidth="1"/>
    <col min="10" max="10" width="30.28515625" style="7" bestFit="1" customWidth="1"/>
    <col min="11" max="12" width="12.7109375" style="7" bestFit="1" customWidth="1"/>
    <col min="13" max="13" width="11.85546875" style="7" bestFit="1" customWidth="1"/>
    <col min="14" max="14" width="22.5703125" style="7" bestFit="1" customWidth="1"/>
    <col min="15" max="15" width="21.85546875" style="7" bestFit="1" customWidth="1"/>
    <col min="16" max="16" width="25.42578125" style="7" bestFit="1" customWidth="1"/>
    <col min="17" max="18" width="18.7109375" style="7" bestFit="1" customWidth="1"/>
    <col min="19" max="19" width="17.85546875" style="7" bestFit="1" customWidth="1"/>
    <col min="20" max="20" width="25.85546875" style="7" bestFit="1" customWidth="1"/>
    <col min="21" max="21" width="3.5703125" style="7" customWidth="1"/>
    <col min="22" max="22" width="18" style="7" customWidth="1"/>
    <col min="23" max="23" width="14.140625" style="7" bestFit="1" customWidth="1"/>
    <col min="24" max="24" width="13.7109375" style="7" hidden="1" customWidth="1" outlineLevel="1"/>
    <col min="25" max="25" width="13.42578125" style="7" hidden="1" customWidth="1" outlineLevel="1"/>
    <col min="26" max="26" width="11.85546875" style="7" hidden="1" customWidth="1" outlineLevel="1"/>
    <col min="27" max="27" width="13.5703125" style="7" hidden="1" customWidth="1" outlineLevel="1"/>
    <col min="28" max="28" width="14" style="7" hidden="1" customWidth="1" outlineLevel="1"/>
    <col min="29" max="30" width="17.85546875" style="7" hidden="1" customWidth="1" outlineLevel="1"/>
    <col min="31" max="31" width="9.140625" style="7" bestFit="1" customWidth="1" collapsed="1"/>
    <col min="32" max="33" width="9.140625" style="7" hidden="1" customWidth="1" outlineLevel="1"/>
    <col min="34" max="34" width="13.7109375" style="7" hidden="1" customWidth="1" outlineLevel="1"/>
    <col min="35" max="35" width="13.42578125" style="7" hidden="1" customWidth="1" outlineLevel="1"/>
    <col min="36" max="36" width="23.140625" style="7" hidden="1" customWidth="1" outlineLevel="1"/>
    <col min="37" max="37" width="27.140625" style="7" hidden="1" customWidth="1" outlineLevel="1"/>
    <col min="38" max="39" width="17.140625" style="7" hidden="1" customWidth="1" outlineLevel="1"/>
    <col min="40" max="40" width="9.140625" style="7" bestFit="1" customWidth="1" collapsed="1"/>
    <col min="41" max="42" width="9.140625" style="7" hidden="1" customWidth="1" outlineLevel="1"/>
    <col min="43" max="43" width="13.7109375" style="7" hidden="1" customWidth="1" outlineLevel="1"/>
    <col min="44" max="44" width="13.42578125" style="7" hidden="1" customWidth="1" outlineLevel="1"/>
    <col min="45" max="45" width="17.140625" style="7" hidden="1" customWidth="1" outlineLevel="1"/>
    <col min="46" max="46" width="27.140625" style="7" hidden="1" customWidth="1" outlineLevel="1"/>
    <col min="47" max="48" width="20.7109375" style="7" hidden="1" customWidth="1" outlineLevel="1"/>
    <col min="49" max="49" width="9.140625" style="7" bestFit="1" customWidth="1" collapsed="1"/>
    <col min="50" max="51" width="9.140625" style="7" hidden="1" customWidth="1" outlineLevel="1"/>
    <col min="52" max="52" width="13.7109375" style="7" hidden="1" customWidth="1" outlineLevel="1"/>
    <col min="53" max="53" width="13.42578125" style="7" hidden="1" customWidth="1" outlineLevel="1"/>
    <col min="54" max="54" width="17.140625" style="7" hidden="1" customWidth="1" outlineLevel="1"/>
    <col min="55" max="55" width="27.140625" style="7" hidden="1" customWidth="1" outlineLevel="1"/>
    <col min="56" max="56" width="23.28515625" style="7" hidden="1" customWidth="1" outlineLevel="1"/>
    <col min="57" max="57" width="23.28515625" style="7" customWidth="1" collapsed="1"/>
    <col min="58" max="58" width="13.7109375" style="7" hidden="1" customWidth="1" outlineLevel="1"/>
    <col min="59" max="59" width="17.140625" style="7" hidden="1" customWidth="1" outlineLevel="1"/>
    <col min="60" max="60" width="22.5703125" style="7" hidden="1" customWidth="1" outlineLevel="1"/>
    <col min="61" max="61" width="22.5703125" style="7" customWidth="1" collapsed="1"/>
    <col min="62" max="62" width="13.7109375" style="7" hidden="1" customWidth="1" outlineLevel="1"/>
    <col min="63" max="63" width="17.140625" style="7" hidden="1" customWidth="1" outlineLevel="1"/>
    <col min="64" max="64" width="26.140625" style="7" hidden="1" customWidth="1" outlineLevel="1"/>
    <col min="65" max="65" width="26.140625" style="7" customWidth="1" collapsed="1"/>
    <col min="66" max="66" width="13.7109375" style="7" hidden="1" customWidth="1" outlineLevel="1"/>
    <col min="67" max="67" width="17.140625" style="7" hidden="1" customWidth="1" outlineLevel="1"/>
    <col min="68" max="68" width="11.42578125" style="162" collapsed="1"/>
    <col min="69" max="16384" width="11.42578125" style="7"/>
  </cols>
  <sheetData>
    <row r="1" spans="1:69" s="5" customFormat="1" ht="15.75" thickBot="1" x14ac:dyDescent="0.3">
      <c r="A1" s="5" t="s">
        <v>96</v>
      </c>
      <c r="B1" s="12" t="s">
        <v>97</v>
      </c>
      <c r="C1" s="5" t="s">
        <v>30</v>
      </c>
      <c r="D1" s="5" t="s">
        <v>31</v>
      </c>
      <c r="E1" s="5" t="s">
        <v>29</v>
      </c>
      <c r="F1" s="38"/>
      <c r="G1" s="38"/>
      <c r="H1" s="38"/>
      <c r="I1" s="5" t="s">
        <v>63</v>
      </c>
      <c r="J1" s="5" t="s">
        <v>90</v>
      </c>
      <c r="K1" s="5" t="s">
        <v>76</v>
      </c>
      <c r="L1" s="5" t="s">
        <v>77</v>
      </c>
      <c r="M1" s="5" t="s">
        <v>78</v>
      </c>
      <c r="N1" s="5" t="s">
        <v>93</v>
      </c>
      <c r="O1" s="5" t="s">
        <v>94</v>
      </c>
      <c r="P1" s="5" t="s">
        <v>95</v>
      </c>
      <c r="Q1" s="5" t="s">
        <v>86</v>
      </c>
      <c r="R1" s="5" t="s">
        <v>87</v>
      </c>
      <c r="S1" s="5" t="s">
        <v>88</v>
      </c>
      <c r="T1" s="5" t="s">
        <v>403</v>
      </c>
      <c r="V1" s="5" t="s">
        <v>64</v>
      </c>
      <c r="W1" s="11" t="s">
        <v>2</v>
      </c>
      <c r="X1" s="11" t="s">
        <v>63</v>
      </c>
      <c r="Y1" s="11" t="s">
        <v>66</v>
      </c>
      <c r="Z1" s="11" t="s">
        <v>67</v>
      </c>
      <c r="AA1" s="11" t="s">
        <v>68</v>
      </c>
      <c r="AB1" s="11" t="s">
        <v>69</v>
      </c>
      <c r="AC1" s="12" t="s">
        <v>0</v>
      </c>
      <c r="AD1" s="12"/>
      <c r="AE1" s="12" t="s">
        <v>9</v>
      </c>
      <c r="AF1" s="12"/>
      <c r="AG1" s="12"/>
      <c r="AH1" s="12" t="s">
        <v>63</v>
      </c>
      <c r="AI1" s="12" t="s">
        <v>66</v>
      </c>
      <c r="AJ1" s="12" t="s">
        <v>91</v>
      </c>
      <c r="AK1" s="12" t="s">
        <v>92</v>
      </c>
      <c r="AL1" s="13" t="s">
        <v>4</v>
      </c>
      <c r="AM1" s="13"/>
      <c r="AN1" s="13" t="s">
        <v>9</v>
      </c>
      <c r="AO1" s="13"/>
      <c r="AP1" s="13"/>
      <c r="AQ1" s="13" t="s">
        <v>63</v>
      </c>
      <c r="AR1" s="13" t="s">
        <v>66</v>
      </c>
      <c r="AS1" s="13" t="s">
        <v>79</v>
      </c>
      <c r="AT1" s="13" t="s">
        <v>92</v>
      </c>
      <c r="AU1" s="14" t="s">
        <v>65</v>
      </c>
      <c r="AV1" s="14"/>
      <c r="AW1" s="14" t="s">
        <v>9</v>
      </c>
      <c r="AX1" s="14"/>
      <c r="AY1" s="14"/>
      <c r="AZ1" s="14" t="s">
        <v>63</v>
      </c>
      <c r="BA1" s="14" t="s">
        <v>66</v>
      </c>
      <c r="BB1" s="14" t="s">
        <v>79</v>
      </c>
      <c r="BC1" s="14" t="s">
        <v>92</v>
      </c>
      <c r="BD1" s="15"/>
      <c r="BE1" s="15" t="s">
        <v>1</v>
      </c>
      <c r="BF1" s="15" t="s">
        <v>63</v>
      </c>
      <c r="BG1" s="15" t="s">
        <v>79</v>
      </c>
      <c r="BH1" s="16"/>
      <c r="BI1" s="16" t="s">
        <v>3</v>
      </c>
      <c r="BJ1" s="16" t="s">
        <v>63</v>
      </c>
      <c r="BK1" s="16" t="s">
        <v>79</v>
      </c>
      <c r="BL1" s="17"/>
      <c r="BM1" s="17" t="s">
        <v>32</v>
      </c>
      <c r="BN1" s="17" t="s">
        <v>63</v>
      </c>
      <c r="BO1" s="17" t="s">
        <v>79</v>
      </c>
      <c r="BP1" s="161"/>
    </row>
    <row r="2" spans="1:69" ht="15.75" thickBot="1" x14ac:dyDescent="0.3">
      <c r="A2" s="7">
        <f>VLOOKUP(G2,G6:H746,2,FALSE)</f>
        <v>16862221008</v>
      </c>
      <c r="B2" s="159">
        <f>VLOOKUP(A2,A$6:B$1048576,2,FALSE)</f>
        <v>12677911001</v>
      </c>
      <c r="C2" s="18">
        <f>IF(Selektionstool!H11&gt;Selektionstool!B11,Selektionstool!H11,Selektionstool!B11)</f>
        <v>75</v>
      </c>
      <c r="D2" s="18">
        <f>Selektionstool!E18</f>
        <v>32</v>
      </c>
      <c r="E2" s="18">
        <f>IF(Selektionstool!H11&gt;Selektionstool!B11,Selektionstool!B11,Selektionstool!H11)</f>
        <v>75</v>
      </c>
      <c r="F2" s="8" t="str">
        <f>CONCATENATE(C2," - ",D2," - ",E2)</f>
        <v>75 - 32 - 75</v>
      </c>
      <c r="G2" s="8" t="str">
        <f>CONCATENATE(C2,"-",D2,"-",E2)</f>
        <v>75-32-75</v>
      </c>
      <c r="H2" s="8"/>
      <c r="I2" s="19">
        <f>SUM(X2,AH2,AQ2,AZ2,BF2,BJ2,BN2)</f>
        <v>4.8163332000000008</v>
      </c>
      <c r="J2" s="19">
        <f>VLOOKUP(A2,H:J,3,FALSE)</f>
        <v>0.85</v>
      </c>
      <c r="K2" s="19">
        <f>SUM(Z2,AA2,AJ2,BB2,BG2,BO2)</f>
        <v>270</v>
      </c>
      <c r="L2" s="19">
        <f>MAX(Y2,AI2,BA2)+SUM(AB2,AS2,BK2)</f>
        <v>178</v>
      </c>
      <c r="M2" s="19">
        <f>MAX(Y2,AI2,AR2,BA2)*2</f>
        <v>90</v>
      </c>
      <c r="N2" s="66">
        <f>SUM(Z2,AK2,BG2)</f>
        <v>85</v>
      </c>
      <c r="O2" s="66">
        <f>SUM(AB2,AT2,BK2)</f>
        <v>106</v>
      </c>
      <c r="P2" s="66">
        <f>SUM(AA2,BC2,BO2)</f>
        <v>85</v>
      </c>
      <c r="Q2" s="19">
        <f>VLOOKUP(A2,H:Q,10,FALSE)</f>
        <v>310</v>
      </c>
      <c r="R2" s="19">
        <f>VLOOKUP(A2,H:R,11,FALSE)</f>
        <v>220</v>
      </c>
      <c r="S2" s="19">
        <f>VLOOKUP(A2,H:S,12,FALSE)</f>
        <v>107</v>
      </c>
      <c r="T2" s="94">
        <f>VLOOKUP(F2,F6:T746,15,FALSE)</f>
        <v>658.08</v>
      </c>
      <c r="U2" s="7" t="str">
        <f>IF(V2=50,"I",VLOOKUP(V2,Hilfstabelle!$A$3:$B$6,2))</f>
        <v>II</v>
      </c>
      <c r="V2" s="7">
        <f>MAX(C2,D2,E2)</f>
        <v>75</v>
      </c>
      <c r="W2" s="7" t="str">
        <f>IF(U2="I","I",VLOOKUP(V2,Hilfstabelle!$A$3:$B$6,2))</f>
        <v>II</v>
      </c>
      <c r="X2" s="7">
        <f>VLOOKUP(W2,Hilfstabelle!$B$10:$M$13,12,FALSE)</f>
        <v>1.7994396000000001</v>
      </c>
      <c r="Y2" s="7">
        <f>VLOOKUP(W2,Hilfstabelle!$B$10:$D$13,3,FALSE)</f>
        <v>43.5</v>
      </c>
      <c r="Z2" s="7">
        <f>VLOOKUP(W2,Hilfstabelle!$B$10:$E$13,4,FALSE)</f>
        <v>63</v>
      </c>
      <c r="AA2" s="7">
        <f>VLOOKUP(W2,Hilfstabelle!$B$10:$F$13,5,FALSE)</f>
        <v>63</v>
      </c>
      <c r="AB2" s="7">
        <f>VLOOKUP(W2,Hilfstabelle!$B$10:$G$13,6,FALSE)</f>
        <v>63</v>
      </c>
      <c r="AC2" s="7" t="str">
        <f>IF(AG2="50I","I",VLOOKUP(C2,Hilfstabelle!$A$3:$B$6,2))</f>
        <v>II</v>
      </c>
      <c r="AD2" s="7" t="str">
        <f>IF(U2="I","I",VLOOKUP(C2,Hilfstabelle!$A$3:$B$6,2))</f>
        <v>II</v>
      </c>
      <c r="AE2" s="7" t="str">
        <f>IF(AG2="50I","50I",AF2)</f>
        <v>75II</v>
      </c>
      <c r="AF2" s="7" t="str">
        <f>CONCATENATE(C2,AD2)</f>
        <v>75II</v>
      </c>
      <c r="AG2" s="106" t="b">
        <f>IF(AF2="50II",IF(U2&lt;&gt;"II","50I","50II"))</f>
        <v>0</v>
      </c>
      <c r="AH2" s="7">
        <f>VLOOKUP('Grundgerüst Konfigurator'!AE2,Hilfstabelle!$B$14:$M$25,12,FALSE)</f>
        <v>1.0688664000000001</v>
      </c>
      <c r="AI2" s="7">
        <f>VLOOKUP(AE2,Hilfstabelle!$B$14:$J$25,9,FALSE)</f>
        <v>45</v>
      </c>
      <c r="AJ2" s="7">
        <f>VLOOKUP(AE2,Hilfstabelle!$B$14:$K$25,10,FALSE)</f>
        <v>72</v>
      </c>
      <c r="AK2" s="7">
        <f>VLOOKUP(AE2,Hilfstabelle!$B$14:$I$25,8,FALSE)</f>
        <v>22</v>
      </c>
      <c r="AL2" s="7" t="str">
        <f>IF(AP2="50I","I",VLOOKUP(D2,Hilfstabelle!$A$3:$B$6,2))</f>
        <v>I</v>
      </c>
      <c r="AM2" s="7" t="str">
        <f>IF(U2="I","I",VLOOKUP(D2,Hilfstabelle!$A$3:$B$6,2))</f>
        <v>I</v>
      </c>
      <c r="AN2" s="7" t="str">
        <f>IF(AP2="50I","50I",AO2)</f>
        <v>32I</v>
      </c>
      <c r="AO2" s="7" t="str">
        <f>CONCATENATE(D2,AM2)</f>
        <v>32I</v>
      </c>
      <c r="AP2" s="106" t="b">
        <f>IF(AO2="50II",IF(U2&lt;&gt;"II","50I","50II"))</f>
        <v>0</v>
      </c>
      <c r="AQ2" s="7">
        <f>VLOOKUP('Grundgerüst Konfigurator'!AN2,Hilfstabelle!$B$14:$M$25,12,FALSE)</f>
        <v>0.22388520000000001</v>
      </c>
      <c r="AR2" s="7">
        <f>VLOOKUP(AN2,Hilfstabelle!$B$14:$J$25,9,FALSE)</f>
        <v>20</v>
      </c>
      <c r="AS2" s="7">
        <f>VLOOKUP(AN2,Hilfstabelle!$B$14:$K$25,10,FALSE)</f>
        <v>47</v>
      </c>
      <c r="AT2" s="7">
        <f>VLOOKUP(AN2,Hilfstabelle!$B$14:$I$25,8,FALSE)</f>
        <v>20</v>
      </c>
      <c r="AU2" s="7" t="str">
        <f>IF(AY2="50I","I",VLOOKUP(E2,Hilfstabelle!$A$3:$B$6,2))</f>
        <v>II</v>
      </c>
      <c r="AV2" s="7" t="str">
        <f>IF(U2="I","I",VLOOKUP(E2,Hilfstabelle!$A$3:$B$6,2))</f>
        <v>II</v>
      </c>
      <c r="AW2" s="7" t="str">
        <f>IF(AY2="50I","50I",AX2)</f>
        <v>75II</v>
      </c>
      <c r="AX2" s="7" t="str">
        <f>CONCATENATE(E2,AV2)</f>
        <v>75II</v>
      </c>
      <c r="AY2" s="7" t="b">
        <f>IF(AX2="50II",IF(OR(C2&gt;75,C2&lt;50,D2&gt;75,D2&lt;50),"50I","50II"))</f>
        <v>0</v>
      </c>
      <c r="AZ2" s="7">
        <f>VLOOKUP('Grundgerüst Konfigurator'!AW2,Hilfstabelle!$B$14:$M$25,12,FALSE)</f>
        <v>1.0688664000000001</v>
      </c>
      <c r="BA2" s="7">
        <f>VLOOKUP(AW2,Hilfstabelle!$B$14:$J$25,9,FALSE)</f>
        <v>45</v>
      </c>
      <c r="BB2" s="7">
        <f>VLOOKUP(AW2,Hilfstabelle!$B$14:$K$25,10,FALSE)</f>
        <v>72</v>
      </c>
      <c r="BC2" s="7">
        <f>VLOOKUP(AW2,Hilfstabelle!$B$14:$I$25,8,FALSE)</f>
        <v>22</v>
      </c>
      <c r="BD2" s="7" t="str">
        <f>IF(W2=AC2,"",CONCATENATE(W2,"-",AC2))</f>
        <v/>
      </c>
      <c r="BE2" s="7" t="str">
        <f>IF(BD2="I-II","",BD2)</f>
        <v/>
      </c>
      <c r="BF2" s="7">
        <f>IFERROR(VLOOKUP(BD2,Hilfstabelle!$B$26:$M$31,12,FALSE),0)</f>
        <v>0</v>
      </c>
      <c r="BG2" s="7">
        <f>IFERROR(VLOOKUP(BD2,Hilfstabelle!$B$26:$H$31,7,FALSE),0)</f>
        <v>0</v>
      </c>
      <c r="BH2" s="7" t="str">
        <f>IF(W2=AL2,"",CONCATENATE(W2,"-",AL2))</f>
        <v>II-I</v>
      </c>
      <c r="BI2" s="7" t="str">
        <f>IF(BH2="I-II","",BH2)</f>
        <v>II-I</v>
      </c>
      <c r="BJ2" s="7">
        <f>IFERROR(VLOOKUP(BH2,Hilfstabelle!$B$26:$M$31,12,FALSE),0)</f>
        <v>0.65527559999999996</v>
      </c>
      <c r="BK2" s="7">
        <f>IFERROR(VLOOKUP(BH2,Hilfstabelle!$B$26:$H$31,7,FALSE),0)</f>
        <v>23</v>
      </c>
      <c r="BL2" s="7" t="str">
        <f>IF(W2=AU2,"",CONCATENATE(W2,"-",AU2))</f>
        <v/>
      </c>
      <c r="BM2" s="7" t="str">
        <f>IF(BL2="I-II","",BL2)</f>
        <v/>
      </c>
      <c r="BN2" s="7">
        <f>IFERROR(VLOOKUP(BL2,Hilfstabelle!$B$26:$M$31,12,FALSE),0)</f>
        <v>0</v>
      </c>
      <c r="BO2" s="7">
        <f>IFERROR(VLOOKUP(BL2,Hilfstabelle!$B$26:$H$31,7,FALSE),0)</f>
        <v>0</v>
      </c>
    </row>
    <row r="3" spans="1:69" x14ac:dyDescent="0.2">
      <c r="E3" s="1"/>
      <c r="F3" s="3"/>
      <c r="G3" s="3"/>
      <c r="H3" s="3"/>
      <c r="I3" s="1"/>
      <c r="J3" s="1"/>
      <c r="K3" s="1"/>
      <c r="L3" s="1"/>
      <c r="M3" s="1"/>
      <c r="N3" s="40"/>
      <c r="O3" s="40"/>
      <c r="P3" s="40"/>
      <c r="Q3" s="3"/>
      <c r="R3" s="3"/>
      <c r="S3" s="3"/>
      <c r="T3" s="3"/>
    </row>
    <row r="4" spans="1:69" ht="20.25" x14ac:dyDescent="0.3">
      <c r="C4" s="9" t="s">
        <v>70</v>
      </c>
      <c r="E4" s="3"/>
      <c r="F4" s="3"/>
      <c r="G4" s="3"/>
      <c r="H4" s="3"/>
      <c r="I4" s="3"/>
      <c r="J4" s="3"/>
      <c r="K4" s="3"/>
      <c r="L4" s="3"/>
      <c r="M4" s="3"/>
      <c r="N4" s="39"/>
      <c r="O4" s="39"/>
      <c r="P4" s="39"/>
      <c r="Q4" s="3"/>
      <c r="R4" s="3"/>
      <c r="S4" s="3"/>
      <c r="T4" s="3"/>
      <c r="BP4" s="162" t="s">
        <v>3901</v>
      </c>
    </row>
    <row r="5" spans="1:69" ht="15" thickBot="1" x14ac:dyDescent="0.25">
      <c r="E5" s="3"/>
      <c r="F5" s="3"/>
      <c r="G5" s="3"/>
      <c r="H5" s="3"/>
      <c r="I5" s="4"/>
      <c r="J5" s="4"/>
      <c r="K5" s="4"/>
      <c r="L5" s="4"/>
      <c r="M5" s="4"/>
      <c r="N5" s="41"/>
      <c r="O5" s="41"/>
      <c r="P5" s="41"/>
      <c r="Q5" s="3"/>
      <c r="R5" s="3"/>
      <c r="S5" s="3"/>
      <c r="T5" s="3"/>
    </row>
    <row r="6" spans="1:69" ht="15" thickBot="1" x14ac:dyDescent="0.25">
      <c r="A6" s="7">
        <v>16861111001</v>
      </c>
      <c r="B6" s="160">
        <v>11690561001</v>
      </c>
      <c r="C6" s="8">
        <v>25</v>
      </c>
      <c r="D6" s="8">
        <v>25</v>
      </c>
      <c r="E6" s="8">
        <v>25</v>
      </c>
      <c r="F6" s="8" t="str">
        <f>CONCATENATE(C6," - ",D6," - ",E6)</f>
        <v>25 - 25 - 25</v>
      </c>
      <c r="G6" s="8" t="str">
        <f>CONCATENATE(C6,"-",D6,"-",E6)</f>
        <v>25-25-25</v>
      </c>
      <c r="H6" s="8">
        <f>A6</f>
        <v>16861111001</v>
      </c>
      <c r="I6" s="6">
        <f t="shared" ref="I6:I16" si="0">SUM(X6,AH6,AQ6,AZ6,BF6,BJ6,BN6)</f>
        <v>1.0536288</v>
      </c>
      <c r="J6" s="6">
        <f>VLOOKUP(LEFT(A6,8)*1,Hilfstabelle!$A$35:$E$38,5,FALSE)</f>
        <v>0.4</v>
      </c>
      <c r="K6" s="6">
        <f t="shared" ref="K6:K16" si="1">SUM(Z6,AA6,AJ6,BB6,BG6,BO6)</f>
        <v>158</v>
      </c>
      <c r="L6" s="6">
        <f t="shared" ref="L6:L16" si="2">MAX(Y6,AI6,BA6)+SUM(AB6,AS6,BK6)</f>
        <v>105</v>
      </c>
      <c r="M6" s="6">
        <f t="shared" ref="M6:M16" si="3">MAX(Y6,AI6,AR6,BA6)*2</f>
        <v>52</v>
      </c>
      <c r="N6" s="19">
        <f t="shared" ref="N6:N66" si="4">SUM(Z6,AK6,BG6)</f>
        <v>57.5</v>
      </c>
      <c r="O6" s="19">
        <f t="shared" ref="O6:O66" si="5">SUM(AB6,AT6,BK6)</f>
        <v>57.5</v>
      </c>
      <c r="P6" s="19">
        <f t="shared" ref="P6:P66" si="6">SUM(AA6,BC6,BO6)</f>
        <v>57.5</v>
      </c>
      <c r="Q6" s="6">
        <f>VLOOKUP(LEFT(A6,8)*1,Hilfstabelle!$A$35:$E$38,2,FALSE)</f>
        <v>222</v>
      </c>
      <c r="R6" s="6">
        <f>VLOOKUP(LEFT(A6,8)*1,Hilfstabelle!$A$35:$E$38,3,FALSE)</f>
        <v>152</v>
      </c>
      <c r="S6" s="6">
        <f>VLOOKUP(LEFT(A6,8)*1,Hilfstabelle!$A$35:$E$38,4,FALSE)</f>
        <v>77</v>
      </c>
      <c r="T6" s="94">
        <f>VLOOKUP(H6,Preise!A:E,4,FALSE)</f>
        <v>273.23</v>
      </c>
      <c r="U6" s="7" t="str">
        <f>IF(V6=50,"I",VLOOKUP(V6,Hilfstabelle!$A$3:$B$6,2))</f>
        <v>I</v>
      </c>
      <c r="V6" s="7">
        <f t="shared" ref="V6:V16" si="7">MAX(C6,D6,E6)</f>
        <v>25</v>
      </c>
      <c r="W6" s="7" t="str">
        <f>IF(U6="I","I",VLOOKUP(V6,Hilfstabelle!$A$3:$B$6,2))</f>
        <v>I</v>
      </c>
      <c r="X6" s="7">
        <f>VLOOKUP(W6,Hilfstabelle!$B$10:$M$13,12,FALSE)</f>
        <v>0.53917080000000006</v>
      </c>
      <c r="Y6" s="7">
        <f>VLOOKUP(W6,Hilfstabelle!$B$10:$D$13,3,FALSE)</f>
        <v>26</v>
      </c>
      <c r="Z6" s="7">
        <f>VLOOKUP(W6,Hilfstabelle!$B$10:$E$13,4,FALSE)</f>
        <v>38.5</v>
      </c>
      <c r="AA6" s="7">
        <f>VLOOKUP(W6,Hilfstabelle!$B$10:$F$13,5,FALSE)</f>
        <v>38.5</v>
      </c>
      <c r="AB6" s="7">
        <f>VLOOKUP(W6,Hilfstabelle!$B$10:$G$13,6,FALSE)</f>
        <v>38.5</v>
      </c>
      <c r="AC6" s="7" t="str">
        <f>IF(AG6="50I","I",VLOOKUP(C6,Hilfstabelle!$A$3:$B$6,2))</f>
        <v>I</v>
      </c>
      <c r="AD6" s="7" t="str">
        <f>IF(U6="I","I",VLOOKUP(C6,Hilfstabelle!$A$3:$B$6,2))</f>
        <v>I</v>
      </c>
      <c r="AE6" s="7" t="str">
        <f t="shared" ref="AE6:AE66" si="8">IF(AG6="50I","50I",AF6)</f>
        <v>25I</v>
      </c>
      <c r="AF6" s="7" t="str">
        <f t="shared" ref="AF6:AF16" si="9">CONCATENATE(C6,AD6)</f>
        <v>25I</v>
      </c>
      <c r="AG6" s="106" t="b">
        <f>IF(AF6="50II",IF(U6&lt;&gt;"II","50I","50II"))</f>
        <v>0</v>
      </c>
      <c r="AH6" s="7">
        <f>VLOOKUP('Grundgerüst Konfigurator'!AE6,Hilfstabelle!$B$14:$M$25,12,FALSE)</f>
        <v>0.171486</v>
      </c>
      <c r="AI6" s="7">
        <f>VLOOKUP(AE6,Hilfstabelle!$B$14:$J$25,9,FALSE)</f>
        <v>15.25</v>
      </c>
      <c r="AJ6" s="7">
        <f>VLOOKUP(AE6,Hilfstabelle!$B$14:$K$25,10,FALSE)</f>
        <v>40.5</v>
      </c>
      <c r="AK6" s="7">
        <f>VLOOKUP(AE6,Hilfstabelle!$B$14:$I$25,8,FALSE)</f>
        <v>19</v>
      </c>
      <c r="AL6" s="7" t="str">
        <f>IF(AP6="50I","I",VLOOKUP(D6,Hilfstabelle!$A$3:$B$6,2))</f>
        <v>I</v>
      </c>
      <c r="AM6" s="7" t="str">
        <f>IF(U6="I","I",VLOOKUP(D6,Hilfstabelle!$A$3:$B$6,2))</f>
        <v>I</v>
      </c>
      <c r="AN6" s="7" t="str">
        <f t="shared" ref="AN6:AN66" si="10">IF(AP6="50I","50I",AO6)</f>
        <v>25I</v>
      </c>
      <c r="AO6" s="7" t="str">
        <f t="shared" ref="AO6:AO16" si="11">CONCATENATE(D6,AM6)</f>
        <v>25I</v>
      </c>
      <c r="AP6" s="106" t="b">
        <f>IF(AO6="50II",IF(U6&lt;&gt;"II","50I","50II"))</f>
        <v>0</v>
      </c>
      <c r="AQ6" s="7">
        <f>VLOOKUP('Grundgerüst Konfigurator'!AN6,Hilfstabelle!$B$14:$M$25,12,FALSE)</f>
        <v>0.171486</v>
      </c>
      <c r="AR6" s="7">
        <f>VLOOKUP(AN6,Hilfstabelle!$B$14:$J$25,9,FALSE)</f>
        <v>15.25</v>
      </c>
      <c r="AS6" s="7">
        <f>VLOOKUP(AN6,Hilfstabelle!$B$14:$K$25,10,FALSE)</f>
        <v>40.5</v>
      </c>
      <c r="AT6" s="7">
        <f>VLOOKUP(AN6,Hilfstabelle!$B$14:$I$25,8,FALSE)</f>
        <v>19</v>
      </c>
      <c r="AU6" s="7" t="str">
        <f>IF(AY6="50I","I",VLOOKUP(E6,Hilfstabelle!$A$3:$B$6,2))</f>
        <v>I</v>
      </c>
      <c r="AV6" s="7" t="str">
        <f>IF(U6="I","I",VLOOKUP(E6,Hilfstabelle!$A$3:$B$6,2))</f>
        <v>I</v>
      </c>
      <c r="AW6" s="7" t="str">
        <f t="shared" ref="AW6:AW66" si="12">IF(AY6="50I","50I",AX6)</f>
        <v>25I</v>
      </c>
      <c r="AX6" s="7" t="str">
        <f t="shared" ref="AX6:AX16" si="13">CONCATENATE(E6,AV6)</f>
        <v>25I</v>
      </c>
      <c r="AY6" s="106" t="b">
        <f>IF(AX6="50II",IF(U6&lt;&gt;"II","50I","50II"))</f>
        <v>0</v>
      </c>
      <c r="AZ6" s="7">
        <f>VLOOKUP('Grundgerüst Konfigurator'!AW6,Hilfstabelle!$B$14:$M$25,12,FALSE)</f>
        <v>0.171486</v>
      </c>
      <c r="BA6" s="7">
        <f>VLOOKUP(AW6,Hilfstabelle!$B$14:$J$25,9,FALSE)</f>
        <v>15.25</v>
      </c>
      <c r="BB6" s="7">
        <f>VLOOKUP(AW6,Hilfstabelle!$B$14:$K$25,10,FALSE)</f>
        <v>40.5</v>
      </c>
      <c r="BC6" s="7">
        <f>VLOOKUP(AW6,Hilfstabelle!$B$14:$I$25,8,FALSE)</f>
        <v>19</v>
      </c>
      <c r="BD6" s="7" t="str">
        <f t="shared" ref="BD6:BD16" si="14">IF(W6=AC6,"",CONCATENATE(W6,"-",AC6))</f>
        <v/>
      </c>
      <c r="BE6" s="7" t="str">
        <f t="shared" ref="BE6:BE66" si="15">IF(BD6="I-II","",BD6)</f>
        <v/>
      </c>
      <c r="BF6" s="7">
        <f>IFERROR(VLOOKUP(BD6,Hilfstabelle!$B$26:$M$31,12,FALSE),0)</f>
        <v>0</v>
      </c>
      <c r="BG6" s="7">
        <f>IFERROR(VLOOKUP(BD6,Hilfstabelle!$B$26:$H$31,7,FALSE),0)</f>
        <v>0</v>
      </c>
      <c r="BH6" s="7" t="str">
        <f t="shared" ref="BH6:BH16" si="16">IF(W6=AL6,"",CONCATENATE(W6,"-",AL6))</f>
        <v/>
      </c>
      <c r="BI6" s="7" t="str">
        <f t="shared" ref="BI6:BI66" si="17">IF(BH6="I-II","",BH6)</f>
        <v/>
      </c>
      <c r="BJ6" s="7">
        <f>IFERROR(VLOOKUP(BH6,Hilfstabelle!$B$26:$M$31,12,FALSE),0)</f>
        <v>0</v>
      </c>
      <c r="BK6" s="7">
        <f>IFERROR(VLOOKUP(BH6,Hilfstabelle!$B$26:$H$31,7,FALSE),0)</f>
        <v>0</v>
      </c>
      <c r="BL6" s="7" t="str">
        <f t="shared" ref="BL6:BL16" si="18">IF(W6=AU6,"",CONCATENATE(W6,"-",AU6))</f>
        <v/>
      </c>
      <c r="BM6" s="7" t="str">
        <f t="shared" ref="BM6:BM66" si="19">IF(BL6="I-II","",BL6)</f>
        <v/>
      </c>
      <c r="BN6" s="7">
        <f>IFERROR(VLOOKUP(BL6,Hilfstabelle!$B$26:$M$31,12,FALSE),0)</f>
        <v>0</v>
      </c>
      <c r="BO6" s="7">
        <f>IFERROR(VLOOKUP(BL6,Hilfstabelle!$B$26:$H$31,7,FALSE),0)</f>
        <v>0</v>
      </c>
      <c r="BP6" s="162">
        <v>20.98</v>
      </c>
      <c r="BQ6" s="7" t="s">
        <v>3850</v>
      </c>
    </row>
    <row r="7" spans="1:69" ht="15" thickBot="1" x14ac:dyDescent="0.25">
      <c r="A7" s="7">
        <v>16861111002</v>
      </c>
      <c r="B7" s="160">
        <v>11690631001</v>
      </c>
      <c r="C7" s="8">
        <v>32</v>
      </c>
      <c r="D7" s="8">
        <v>32</v>
      </c>
      <c r="E7" s="8">
        <v>32</v>
      </c>
      <c r="F7" s="8" t="str">
        <f t="shared" ref="F7:F70" si="20">CONCATENATE(C7," - ",D7," - ",E7)</f>
        <v>32 - 32 - 32</v>
      </c>
      <c r="G7" s="8" t="str">
        <f t="shared" ref="G7:G70" si="21">CONCATENATE(C7,"-",D7,"-",E7)</f>
        <v>32-32-32</v>
      </c>
      <c r="H7" s="8">
        <f t="shared" ref="H7:H70" si="22">A7</f>
        <v>16861111002</v>
      </c>
      <c r="I7" s="6">
        <f t="shared" si="0"/>
        <v>1.2108264000000002</v>
      </c>
      <c r="J7" s="6">
        <f>VLOOKUP(LEFT(A7,8)*1,Hilfstabelle!$A$35:$E$38,5,FALSE)</f>
        <v>0.4</v>
      </c>
      <c r="K7" s="6">
        <f t="shared" si="1"/>
        <v>171</v>
      </c>
      <c r="L7" s="6">
        <f t="shared" si="2"/>
        <v>111.5</v>
      </c>
      <c r="M7" s="6">
        <f t="shared" si="3"/>
        <v>52</v>
      </c>
      <c r="N7" s="19">
        <f t="shared" si="4"/>
        <v>58.5</v>
      </c>
      <c r="O7" s="19">
        <f t="shared" si="5"/>
        <v>58.5</v>
      </c>
      <c r="P7" s="19">
        <f t="shared" si="6"/>
        <v>58.5</v>
      </c>
      <c r="Q7" s="6">
        <f>VLOOKUP(LEFT(A7,8)*1,Hilfstabelle!$A$35:$E$38,2,FALSE)</f>
        <v>222</v>
      </c>
      <c r="R7" s="6">
        <f>VLOOKUP(LEFT(A7,8)*1,Hilfstabelle!$A$35:$E$38,3,FALSE)</f>
        <v>152</v>
      </c>
      <c r="S7" s="6">
        <f>VLOOKUP(LEFT(A7,8)*1,Hilfstabelle!$A$35:$E$38,4,FALSE)</f>
        <v>77</v>
      </c>
      <c r="T7" s="94">
        <f>VLOOKUP(H7,Preise!A:E,4,FALSE)</f>
        <v>289.27999999999997</v>
      </c>
      <c r="U7" s="7" t="str">
        <f>IF(V7=50,"I",VLOOKUP(V7,Hilfstabelle!$A$3:$B$6,2))</f>
        <v>I</v>
      </c>
      <c r="V7" s="7">
        <f t="shared" si="7"/>
        <v>32</v>
      </c>
      <c r="W7" s="7" t="str">
        <f>IF(U7="I","I",VLOOKUP(V7,Hilfstabelle!$A$3:$B$6,2))</f>
        <v>I</v>
      </c>
      <c r="X7" s="7">
        <f>VLOOKUP(W7,Hilfstabelle!$B$10:$M$13,12,FALSE)</f>
        <v>0.53917080000000006</v>
      </c>
      <c r="Y7" s="7">
        <f>VLOOKUP(W7,Hilfstabelle!$B$10:$D$13,3,FALSE)</f>
        <v>26</v>
      </c>
      <c r="Z7" s="7">
        <f>VLOOKUP(W7,Hilfstabelle!$B$10:$E$13,4,FALSE)</f>
        <v>38.5</v>
      </c>
      <c r="AA7" s="7">
        <f>VLOOKUP(W7,Hilfstabelle!$B$10:$F$13,5,FALSE)</f>
        <v>38.5</v>
      </c>
      <c r="AB7" s="7">
        <f>VLOOKUP(W7,Hilfstabelle!$B$10:$G$13,6,FALSE)</f>
        <v>38.5</v>
      </c>
      <c r="AC7" s="7" t="str">
        <f>IF(AG7="50I","I",VLOOKUP(C7,Hilfstabelle!$A$3:$B$6,2))</f>
        <v>I</v>
      </c>
      <c r="AD7" s="7" t="str">
        <f>IF(U7="I","I",VLOOKUP(C7,Hilfstabelle!$A$3:$B$6,2))</f>
        <v>I</v>
      </c>
      <c r="AE7" s="7" t="str">
        <f t="shared" si="8"/>
        <v>32I</v>
      </c>
      <c r="AF7" s="7" t="str">
        <f t="shared" si="9"/>
        <v>32I</v>
      </c>
      <c r="AG7" s="106" t="b">
        <f t="shared" ref="AG7:AG16" si="23">IF(AF7="50II",IF(U7&lt;&gt;"II","50I","50II"))</f>
        <v>0</v>
      </c>
      <c r="AH7" s="7">
        <f>VLOOKUP('Grundgerüst Konfigurator'!AE7,Hilfstabelle!$B$14:$M$25,12,FALSE)</f>
        <v>0.22388520000000001</v>
      </c>
      <c r="AI7" s="7">
        <f>VLOOKUP(AE7,Hilfstabelle!$B$14:$J$25,9,FALSE)</f>
        <v>20</v>
      </c>
      <c r="AJ7" s="7">
        <f>VLOOKUP(AE7,Hilfstabelle!$B$14:$K$25,10,FALSE)</f>
        <v>47</v>
      </c>
      <c r="AK7" s="7">
        <f>VLOOKUP(AE7,Hilfstabelle!$B$14:$I$25,8,FALSE)</f>
        <v>20</v>
      </c>
      <c r="AL7" s="7" t="str">
        <f>IF(AP7="50I","I",VLOOKUP(D7,Hilfstabelle!$A$3:$B$6,2))</f>
        <v>I</v>
      </c>
      <c r="AM7" s="7" t="str">
        <f>IF(U7="I","I",VLOOKUP(D7,Hilfstabelle!$A$3:$B$6,2))</f>
        <v>I</v>
      </c>
      <c r="AN7" s="7" t="str">
        <f t="shared" si="10"/>
        <v>32I</v>
      </c>
      <c r="AO7" s="7" t="str">
        <f t="shared" si="11"/>
        <v>32I</v>
      </c>
      <c r="AP7" s="106" t="b">
        <f t="shared" ref="AP7:AP16" si="24">IF(AO7="50II",IF(U7&lt;&gt;"II","50I","50II"))</f>
        <v>0</v>
      </c>
      <c r="AQ7" s="7">
        <f>VLOOKUP('Grundgerüst Konfigurator'!AN7,Hilfstabelle!$B$14:$M$25,12,FALSE)</f>
        <v>0.22388520000000001</v>
      </c>
      <c r="AR7" s="7">
        <f>VLOOKUP(AN7,Hilfstabelle!$B$14:$J$25,9,FALSE)</f>
        <v>20</v>
      </c>
      <c r="AS7" s="7">
        <f>VLOOKUP(AN7,Hilfstabelle!$B$14:$K$25,10,FALSE)</f>
        <v>47</v>
      </c>
      <c r="AT7" s="7">
        <f>VLOOKUP(AN7,Hilfstabelle!$B$14:$I$25,8,FALSE)</f>
        <v>20</v>
      </c>
      <c r="AU7" s="7" t="str">
        <f>IF(AY7="50I","I",VLOOKUP(E7,Hilfstabelle!$A$3:$B$6,2))</f>
        <v>I</v>
      </c>
      <c r="AV7" s="7" t="str">
        <f>IF(U7="I","I",VLOOKUP(E7,Hilfstabelle!$A$3:$B$6,2))</f>
        <v>I</v>
      </c>
      <c r="AW7" s="7" t="str">
        <f t="shared" si="12"/>
        <v>32I</v>
      </c>
      <c r="AX7" s="7" t="str">
        <f t="shared" si="13"/>
        <v>32I</v>
      </c>
      <c r="AY7" s="106" t="b">
        <f t="shared" ref="AY7:AY15" si="25">IF(AX7="50II",IF(U7&lt;&gt;"II","50I","50II"))</f>
        <v>0</v>
      </c>
      <c r="AZ7" s="7">
        <f>VLOOKUP('Grundgerüst Konfigurator'!AW7,Hilfstabelle!$B$14:$M$25,12,FALSE)</f>
        <v>0.22388520000000001</v>
      </c>
      <c r="BA7" s="7">
        <f>VLOOKUP(AW7,Hilfstabelle!$B$14:$J$25,9,FALSE)</f>
        <v>20</v>
      </c>
      <c r="BB7" s="7">
        <f>VLOOKUP(AW7,Hilfstabelle!$B$14:$K$25,10,FALSE)</f>
        <v>47</v>
      </c>
      <c r="BC7" s="7">
        <f>VLOOKUP(AW7,Hilfstabelle!$B$14:$I$25,8,FALSE)</f>
        <v>20</v>
      </c>
      <c r="BD7" s="7" t="str">
        <f t="shared" si="14"/>
        <v/>
      </c>
      <c r="BE7" s="7" t="str">
        <f t="shared" si="15"/>
        <v/>
      </c>
      <c r="BF7" s="7">
        <f>IFERROR(VLOOKUP(BD7,Hilfstabelle!$B$26:$M$31,12,FALSE),0)</f>
        <v>0</v>
      </c>
      <c r="BG7" s="7">
        <f>IFERROR(VLOOKUP(BD7,Hilfstabelle!$B$26:$H$31,7,FALSE),0)</f>
        <v>0</v>
      </c>
      <c r="BH7" s="7" t="str">
        <f t="shared" si="16"/>
        <v/>
      </c>
      <c r="BI7" s="7" t="str">
        <f t="shared" si="17"/>
        <v/>
      </c>
      <c r="BJ7" s="7">
        <f>IFERROR(VLOOKUP(BH7,Hilfstabelle!$B$26:$M$31,12,FALSE),0)</f>
        <v>0</v>
      </c>
      <c r="BK7" s="7">
        <f>IFERROR(VLOOKUP(BH7,Hilfstabelle!$B$26:$H$31,7,FALSE),0)</f>
        <v>0</v>
      </c>
      <c r="BL7" s="7" t="str">
        <f t="shared" si="18"/>
        <v/>
      </c>
      <c r="BM7" s="7" t="str">
        <f t="shared" si="19"/>
        <v/>
      </c>
      <c r="BN7" s="7">
        <f>IFERROR(VLOOKUP(BL7,Hilfstabelle!$B$26:$M$31,12,FALSE),0)</f>
        <v>0</v>
      </c>
      <c r="BO7" s="7">
        <f>IFERROR(VLOOKUP(BL7,Hilfstabelle!$B$26:$H$31,7,FALSE),0)</f>
        <v>0</v>
      </c>
      <c r="BP7" s="162">
        <v>35.69</v>
      </c>
      <c r="BQ7" s="7" t="s">
        <v>3851</v>
      </c>
    </row>
    <row r="8" spans="1:69" ht="15" thickBot="1" x14ac:dyDescent="0.25">
      <c r="A8" s="7">
        <v>16861111003</v>
      </c>
      <c r="B8" s="160">
        <v>11690721001</v>
      </c>
      <c r="C8" s="8">
        <v>40</v>
      </c>
      <c r="D8" s="8">
        <v>40</v>
      </c>
      <c r="E8" s="8">
        <v>40</v>
      </c>
      <c r="F8" s="8" t="str">
        <f t="shared" si="20"/>
        <v>40 - 40 - 40</v>
      </c>
      <c r="G8" s="8" t="str">
        <f t="shared" si="21"/>
        <v>40-40-40</v>
      </c>
      <c r="H8" s="8">
        <f t="shared" si="22"/>
        <v>16861111003</v>
      </c>
      <c r="I8" s="6">
        <f t="shared" si="0"/>
        <v>1.539636</v>
      </c>
      <c r="J8" s="6">
        <f>VLOOKUP(LEFT(A8,8)*1,Hilfstabelle!$A$35:$E$38,5,FALSE)</f>
        <v>0.4</v>
      </c>
      <c r="K8" s="6">
        <f t="shared" si="1"/>
        <v>185</v>
      </c>
      <c r="L8" s="6">
        <f t="shared" si="2"/>
        <v>118.5</v>
      </c>
      <c r="M8" s="6">
        <f t="shared" si="3"/>
        <v>52</v>
      </c>
      <c r="N8" s="19">
        <f t="shared" si="4"/>
        <v>60.5</v>
      </c>
      <c r="O8" s="19">
        <f t="shared" si="5"/>
        <v>60.5</v>
      </c>
      <c r="P8" s="19">
        <f t="shared" si="6"/>
        <v>60.5</v>
      </c>
      <c r="Q8" s="6">
        <f>VLOOKUP(LEFT(A8,8)*1,Hilfstabelle!$A$35:$E$38,2,FALSE)</f>
        <v>222</v>
      </c>
      <c r="R8" s="6">
        <f>VLOOKUP(LEFT(A8,8)*1,Hilfstabelle!$A$35:$E$38,3,FALSE)</f>
        <v>152</v>
      </c>
      <c r="S8" s="6">
        <f>VLOOKUP(LEFT(A8,8)*1,Hilfstabelle!$A$35:$E$38,4,FALSE)</f>
        <v>77</v>
      </c>
      <c r="T8" s="94">
        <f>VLOOKUP(H8,Preise!A:E,4,FALSE)</f>
        <v>311.43</v>
      </c>
      <c r="U8" s="7" t="str">
        <f>IF(V8=50,"I",VLOOKUP(V8,Hilfstabelle!$A$3:$B$6,2))</f>
        <v>I</v>
      </c>
      <c r="V8" s="7">
        <f t="shared" si="7"/>
        <v>40</v>
      </c>
      <c r="W8" s="7" t="str">
        <f>IF(U8="I","I",VLOOKUP(V8,Hilfstabelle!$A$3:$B$6,2))</f>
        <v>I</v>
      </c>
      <c r="X8" s="7">
        <f>VLOOKUP(W8,Hilfstabelle!$B$10:$M$13,12,FALSE)</f>
        <v>0.53917080000000006</v>
      </c>
      <c r="Y8" s="7">
        <f>VLOOKUP(W8,Hilfstabelle!$B$10:$D$13,3,FALSE)</f>
        <v>26</v>
      </c>
      <c r="Z8" s="7">
        <f>VLOOKUP(W8,Hilfstabelle!$B$10:$E$13,4,FALSE)</f>
        <v>38.5</v>
      </c>
      <c r="AA8" s="7">
        <f>VLOOKUP(W8,Hilfstabelle!$B$10:$F$13,5,FALSE)</f>
        <v>38.5</v>
      </c>
      <c r="AB8" s="7">
        <f>VLOOKUP(W8,Hilfstabelle!$B$10:$G$13,6,FALSE)</f>
        <v>38.5</v>
      </c>
      <c r="AC8" s="7" t="str">
        <f>IF(AG8="50I","I",VLOOKUP(C8,Hilfstabelle!$A$3:$B$6,2))</f>
        <v>I</v>
      </c>
      <c r="AD8" s="7" t="str">
        <f>IF(U8="I","I",VLOOKUP(C8,Hilfstabelle!$A$3:$B$6,2))</f>
        <v>I</v>
      </c>
      <c r="AE8" s="7" t="str">
        <f t="shared" si="8"/>
        <v>40I</v>
      </c>
      <c r="AF8" s="7" t="str">
        <f t="shared" si="9"/>
        <v>40I</v>
      </c>
      <c r="AG8" s="106" t="b">
        <f t="shared" si="23"/>
        <v>0</v>
      </c>
      <c r="AH8" s="7">
        <f>VLOOKUP('Grundgerüst Konfigurator'!AE8,Hilfstabelle!$B$14:$M$25,12,FALSE)</f>
        <v>0.33348840000000002</v>
      </c>
      <c r="AI8" s="7">
        <f>VLOOKUP(AE8,Hilfstabelle!$B$14:$J$25,9,FALSE)</f>
        <v>24.5</v>
      </c>
      <c r="AJ8" s="7">
        <f>VLOOKUP(AE8,Hilfstabelle!$B$14:$K$25,10,FALSE)</f>
        <v>54</v>
      </c>
      <c r="AK8" s="7">
        <f>VLOOKUP(AE8,Hilfstabelle!$B$14:$I$25,8,FALSE)</f>
        <v>22</v>
      </c>
      <c r="AL8" s="7" t="str">
        <f>IF(AP8="50I","I",VLOOKUP(D8,Hilfstabelle!$A$3:$B$6,2))</f>
        <v>I</v>
      </c>
      <c r="AM8" s="7" t="str">
        <f>IF(U8="I","I",VLOOKUP(D8,Hilfstabelle!$A$3:$B$6,2))</f>
        <v>I</v>
      </c>
      <c r="AN8" s="7" t="str">
        <f t="shared" si="10"/>
        <v>40I</v>
      </c>
      <c r="AO8" s="7" t="str">
        <f t="shared" si="11"/>
        <v>40I</v>
      </c>
      <c r="AP8" s="106" t="b">
        <f t="shared" si="24"/>
        <v>0</v>
      </c>
      <c r="AQ8" s="7">
        <f>VLOOKUP('Grundgerüst Konfigurator'!AN8,Hilfstabelle!$B$14:$M$25,12,FALSE)</f>
        <v>0.33348840000000002</v>
      </c>
      <c r="AR8" s="7">
        <f>VLOOKUP(AN8,Hilfstabelle!$B$14:$J$25,9,FALSE)</f>
        <v>24.5</v>
      </c>
      <c r="AS8" s="7">
        <f>VLOOKUP(AN8,Hilfstabelle!$B$14:$K$25,10,FALSE)</f>
        <v>54</v>
      </c>
      <c r="AT8" s="7">
        <f>VLOOKUP(AN8,Hilfstabelle!$B$14:$I$25,8,FALSE)</f>
        <v>22</v>
      </c>
      <c r="AU8" s="7" t="str">
        <f>IF(AY8="50I","I",VLOOKUP(E8,Hilfstabelle!$A$3:$B$6,2))</f>
        <v>I</v>
      </c>
      <c r="AV8" s="7" t="str">
        <f>IF(U8="I","I",VLOOKUP(E8,Hilfstabelle!$A$3:$B$6,2))</f>
        <v>I</v>
      </c>
      <c r="AW8" s="7" t="str">
        <f t="shared" si="12"/>
        <v>40I</v>
      </c>
      <c r="AX8" s="7" t="str">
        <f t="shared" si="13"/>
        <v>40I</v>
      </c>
      <c r="AY8" s="106" t="b">
        <f t="shared" si="25"/>
        <v>0</v>
      </c>
      <c r="AZ8" s="7">
        <f>VLOOKUP('Grundgerüst Konfigurator'!AW8,Hilfstabelle!$B$14:$M$25,12,FALSE)</f>
        <v>0.33348840000000002</v>
      </c>
      <c r="BA8" s="7">
        <f>VLOOKUP(AW8,Hilfstabelle!$B$14:$J$25,9,FALSE)</f>
        <v>24.5</v>
      </c>
      <c r="BB8" s="7">
        <f>VLOOKUP(AW8,Hilfstabelle!$B$14:$K$25,10,FALSE)</f>
        <v>54</v>
      </c>
      <c r="BC8" s="7">
        <f>VLOOKUP(AW8,Hilfstabelle!$B$14:$I$25,8,FALSE)</f>
        <v>22</v>
      </c>
      <c r="BD8" s="7" t="str">
        <f t="shared" si="14"/>
        <v/>
      </c>
      <c r="BE8" s="7" t="str">
        <f t="shared" si="15"/>
        <v/>
      </c>
      <c r="BF8" s="7">
        <f>IFERROR(VLOOKUP(BD8,Hilfstabelle!$B$26:$M$31,12,FALSE),0)</f>
        <v>0</v>
      </c>
      <c r="BG8" s="7">
        <f>IFERROR(VLOOKUP(BD8,Hilfstabelle!$B$26:$H$31,7,FALSE),0)</f>
        <v>0</v>
      </c>
      <c r="BH8" s="7" t="str">
        <f t="shared" si="16"/>
        <v/>
      </c>
      <c r="BI8" s="7" t="str">
        <f t="shared" si="17"/>
        <v/>
      </c>
      <c r="BJ8" s="7">
        <f>IFERROR(VLOOKUP(BH8,Hilfstabelle!$B$26:$M$31,12,FALSE),0)</f>
        <v>0</v>
      </c>
      <c r="BK8" s="7">
        <f>IFERROR(VLOOKUP(BH8,Hilfstabelle!$B$26:$H$31,7,FALSE),0)</f>
        <v>0</v>
      </c>
      <c r="BL8" s="7" t="str">
        <f t="shared" si="18"/>
        <v/>
      </c>
      <c r="BM8" s="7" t="str">
        <f t="shared" si="19"/>
        <v/>
      </c>
      <c r="BN8" s="7">
        <f>IFERROR(VLOOKUP(BL8,Hilfstabelle!$B$26:$M$31,12,FALSE),0)</f>
        <v>0</v>
      </c>
      <c r="BO8" s="7">
        <f>IFERROR(VLOOKUP(BL8,Hilfstabelle!$B$26:$H$31,7,FALSE),0)</f>
        <v>0</v>
      </c>
      <c r="BP8" s="162">
        <v>77.489999999999995</v>
      </c>
      <c r="BQ8" s="7" t="s">
        <v>3852</v>
      </c>
    </row>
    <row r="9" spans="1:69" ht="15" thickBot="1" x14ac:dyDescent="0.25">
      <c r="A9" s="7">
        <v>16861111004</v>
      </c>
      <c r="B9" s="160">
        <v>11691561001</v>
      </c>
      <c r="C9" s="8">
        <v>50</v>
      </c>
      <c r="D9" s="8">
        <v>50</v>
      </c>
      <c r="E9" s="8">
        <v>50</v>
      </c>
      <c r="F9" s="8" t="str">
        <f t="shared" si="20"/>
        <v>50 - 50 - 50</v>
      </c>
      <c r="G9" s="8" t="str">
        <f t="shared" si="21"/>
        <v>50-50-50</v>
      </c>
      <c r="H9" s="8">
        <f t="shared" si="22"/>
        <v>16861111004</v>
      </c>
      <c r="I9" s="6">
        <f t="shared" si="0"/>
        <v>1.8915792000000002</v>
      </c>
      <c r="J9" s="6">
        <f>VLOOKUP(LEFT(A9,8)*1,Hilfstabelle!$A$35:$E$38,5,FALSE)</f>
        <v>0.4</v>
      </c>
      <c r="K9" s="6">
        <f t="shared" si="1"/>
        <v>199</v>
      </c>
      <c r="L9" s="6">
        <f t="shared" si="2"/>
        <v>130</v>
      </c>
      <c r="M9" s="6">
        <f t="shared" si="3"/>
        <v>61</v>
      </c>
      <c r="N9" s="19">
        <f t="shared" si="4"/>
        <v>60.5</v>
      </c>
      <c r="O9" s="19">
        <f t="shared" si="5"/>
        <v>60.5</v>
      </c>
      <c r="P9" s="19">
        <f t="shared" si="6"/>
        <v>60.5</v>
      </c>
      <c r="Q9" s="6">
        <f>VLOOKUP(LEFT(A9,8)*1,Hilfstabelle!$A$35:$E$38,2,FALSE)</f>
        <v>222</v>
      </c>
      <c r="R9" s="6">
        <f>VLOOKUP(LEFT(A9,8)*1,Hilfstabelle!$A$35:$E$38,3,FALSE)</f>
        <v>152</v>
      </c>
      <c r="S9" s="6">
        <f>VLOOKUP(LEFT(A9,8)*1,Hilfstabelle!$A$35:$E$38,4,FALSE)</f>
        <v>77</v>
      </c>
      <c r="T9" s="94">
        <f>VLOOKUP(H9,Preise!A:E,4,FALSE)</f>
        <v>340.49</v>
      </c>
      <c r="U9" s="7" t="str">
        <f>IF(V9=50,"I",VLOOKUP(V9,Hilfstabelle!$A$3:$B$6,2))</f>
        <v>I</v>
      </c>
      <c r="V9" s="7">
        <f>MAX(C9,D9,E9)</f>
        <v>50</v>
      </c>
      <c r="W9" s="7" t="str">
        <f>IF(U9="I","I",VLOOKUP(V9,Hilfstabelle!$A$3:$B$6,2))</f>
        <v>I</v>
      </c>
      <c r="X9" s="7">
        <f>VLOOKUP(W9,Hilfstabelle!$B$10:$M$13,12,FALSE)</f>
        <v>0.53917080000000006</v>
      </c>
      <c r="Y9" s="7">
        <f>VLOOKUP(W9,Hilfstabelle!$B$10:$D$13,3,FALSE)</f>
        <v>26</v>
      </c>
      <c r="Z9" s="7">
        <f>VLOOKUP(W9,Hilfstabelle!$B$10:$E$13,4,FALSE)</f>
        <v>38.5</v>
      </c>
      <c r="AA9" s="7">
        <f>VLOOKUP(W9,Hilfstabelle!$B$10:$F$13,5,FALSE)</f>
        <v>38.5</v>
      </c>
      <c r="AB9" s="7">
        <f>VLOOKUP(W9,Hilfstabelle!$B$10:$G$13,6,FALSE)</f>
        <v>38.5</v>
      </c>
      <c r="AC9" s="7" t="str">
        <f>IF(AG9="50I","I",VLOOKUP(C9,Hilfstabelle!$A$3:$B$6,2))</f>
        <v>II</v>
      </c>
      <c r="AD9" s="7" t="str">
        <f>IF(U9="I","I",VLOOKUP(C9,Hilfstabelle!$A$3:$B$6,2))</f>
        <v>I</v>
      </c>
      <c r="AE9" s="7" t="str">
        <f t="shared" si="8"/>
        <v>50I</v>
      </c>
      <c r="AF9" s="7" t="str">
        <f t="shared" si="9"/>
        <v>50I</v>
      </c>
      <c r="AG9" s="106" t="b">
        <f t="shared" si="23"/>
        <v>0</v>
      </c>
      <c r="AH9" s="7">
        <f>VLOOKUP('Grundgerüst Konfigurator'!AE9,Hilfstabelle!$B$14:$M$25,12,FALSE)</f>
        <v>0.45080280000000006</v>
      </c>
      <c r="AI9" s="7">
        <f>VLOOKUP(AE9,Hilfstabelle!$B$14:$J$25,9,FALSE)</f>
        <v>30.5</v>
      </c>
      <c r="AJ9" s="7">
        <f>VLOOKUP(AE9,Hilfstabelle!$B$14:$K$25,10,FALSE)</f>
        <v>61</v>
      </c>
      <c r="AK9" s="7">
        <f>VLOOKUP(AE9,Hilfstabelle!$B$14:$I$25,8,FALSE)</f>
        <v>22</v>
      </c>
      <c r="AL9" s="7" t="str">
        <f>IF(AP9="50I","I",VLOOKUP(D9,Hilfstabelle!$A$3:$B$6,2))</f>
        <v>II</v>
      </c>
      <c r="AM9" s="7" t="str">
        <f>IF(U9="I","I",VLOOKUP(D9,Hilfstabelle!$A$3:$B$6,2))</f>
        <v>I</v>
      </c>
      <c r="AN9" s="7" t="str">
        <f t="shared" si="10"/>
        <v>50I</v>
      </c>
      <c r="AO9" s="7" t="str">
        <f t="shared" si="11"/>
        <v>50I</v>
      </c>
      <c r="AP9" s="106" t="b">
        <f t="shared" si="24"/>
        <v>0</v>
      </c>
      <c r="AQ9" s="7">
        <f>VLOOKUP('Grundgerüst Konfigurator'!AN9,Hilfstabelle!$B$14:$M$25,12,FALSE)</f>
        <v>0.45080280000000006</v>
      </c>
      <c r="AR9" s="7">
        <f>VLOOKUP(AN9,Hilfstabelle!$B$14:$J$25,9,FALSE)</f>
        <v>30.5</v>
      </c>
      <c r="AS9" s="7">
        <f>VLOOKUP(AN9,Hilfstabelle!$B$14:$K$25,10,FALSE)</f>
        <v>61</v>
      </c>
      <c r="AT9" s="7">
        <f>VLOOKUP(AN9,Hilfstabelle!$B$14:$I$25,8,FALSE)</f>
        <v>22</v>
      </c>
      <c r="AU9" s="7" t="str">
        <f>IF(AY9="50I","I",VLOOKUP(E9,Hilfstabelle!$A$3:$B$6,2))</f>
        <v>II</v>
      </c>
      <c r="AV9" s="7" t="str">
        <f>IF(U9="I","I",VLOOKUP(E9,Hilfstabelle!$A$3:$B$6,2))</f>
        <v>I</v>
      </c>
      <c r="AW9" s="7" t="str">
        <f t="shared" si="12"/>
        <v>50I</v>
      </c>
      <c r="AX9" s="7" t="str">
        <f t="shared" si="13"/>
        <v>50I</v>
      </c>
      <c r="AY9" s="106" t="b">
        <f t="shared" si="25"/>
        <v>0</v>
      </c>
      <c r="AZ9" s="7">
        <f>VLOOKUP('Grundgerüst Konfigurator'!AW9,Hilfstabelle!$B$14:$M$25,12,FALSE)</f>
        <v>0.45080280000000006</v>
      </c>
      <c r="BA9" s="7">
        <f>VLOOKUP(AW9,Hilfstabelle!$B$14:$J$25,9,FALSE)</f>
        <v>30.5</v>
      </c>
      <c r="BB9" s="7">
        <f>VLOOKUP(AW9,Hilfstabelle!$B$14:$K$25,10,FALSE)</f>
        <v>61</v>
      </c>
      <c r="BC9" s="7">
        <f>VLOOKUP(AW9,Hilfstabelle!$B$14:$I$25,8,FALSE)</f>
        <v>22</v>
      </c>
      <c r="BD9" s="7" t="str">
        <f t="shared" si="14"/>
        <v>I-II</v>
      </c>
      <c r="BE9" s="7" t="str">
        <f t="shared" si="15"/>
        <v/>
      </c>
      <c r="BF9" s="7">
        <f>IFERROR(VLOOKUP(BD9,Hilfstabelle!$B$26:$M$31,12,FALSE),0)</f>
        <v>0</v>
      </c>
      <c r="BG9" s="7">
        <f>IFERROR(VLOOKUP(BD9,Hilfstabelle!$B$26:$H$31,7,FALSE),0)</f>
        <v>0</v>
      </c>
      <c r="BH9" s="7" t="str">
        <f t="shared" si="16"/>
        <v>I-II</v>
      </c>
      <c r="BI9" s="7" t="str">
        <f t="shared" si="17"/>
        <v/>
      </c>
      <c r="BJ9" s="7">
        <f>IFERROR(VLOOKUP(BH9,Hilfstabelle!$B$26:$M$31,12,FALSE),0)</f>
        <v>0</v>
      </c>
      <c r="BK9" s="7">
        <f>IFERROR(VLOOKUP(BH9,Hilfstabelle!$B$26:$H$31,7,FALSE),0)</f>
        <v>0</v>
      </c>
      <c r="BL9" s="7" t="str">
        <f t="shared" si="18"/>
        <v>I-II</v>
      </c>
      <c r="BM9" s="7" t="str">
        <f t="shared" si="19"/>
        <v/>
      </c>
      <c r="BN9" s="7">
        <f>IFERROR(VLOOKUP(BL9,Hilfstabelle!$B$26:$M$31,12,FALSE),0)</f>
        <v>0</v>
      </c>
      <c r="BO9" s="7">
        <f>IFERROR(VLOOKUP(BL9,Hilfstabelle!$B$26:$H$31,7,FALSE),0)</f>
        <v>0</v>
      </c>
      <c r="BP9" s="162">
        <v>102.07</v>
      </c>
      <c r="BQ9" s="7" t="s">
        <v>3853</v>
      </c>
    </row>
    <row r="10" spans="1:69" ht="15" thickBot="1" x14ac:dyDescent="0.25">
      <c r="A10" s="7">
        <v>16862221001</v>
      </c>
      <c r="B10" s="160">
        <v>11691671001</v>
      </c>
      <c r="C10" s="8">
        <v>63</v>
      </c>
      <c r="D10" s="8">
        <v>63</v>
      </c>
      <c r="E10" s="8">
        <v>63</v>
      </c>
      <c r="F10" s="8" t="str">
        <f t="shared" si="20"/>
        <v>63 - 63 - 63</v>
      </c>
      <c r="G10" s="8" t="str">
        <f t="shared" si="21"/>
        <v>63-63-63</v>
      </c>
      <c r="H10" s="8">
        <f t="shared" si="22"/>
        <v>16862221001</v>
      </c>
      <c r="I10" s="6">
        <f t="shared" si="0"/>
        <v>4.3478904000000007</v>
      </c>
      <c r="J10" s="6">
        <f>VLOOKUP(LEFT(A10,8)*1,Hilfstabelle!$A$35:$E$38,5,FALSE)</f>
        <v>0.85</v>
      </c>
      <c r="K10" s="6">
        <f t="shared" si="1"/>
        <v>263</v>
      </c>
      <c r="L10" s="6">
        <f t="shared" si="2"/>
        <v>175</v>
      </c>
      <c r="M10" s="6">
        <f t="shared" si="3"/>
        <v>87</v>
      </c>
      <c r="N10" s="19">
        <f t="shared" si="4"/>
        <v>85.5</v>
      </c>
      <c r="O10" s="19">
        <f t="shared" si="5"/>
        <v>85.5</v>
      </c>
      <c r="P10" s="19">
        <f t="shared" si="6"/>
        <v>85.5</v>
      </c>
      <c r="Q10" s="6">
        <f>VLOOKUP(LEFT(A10,8)*1,Hilfstabelle!$A$35:$E$38,2,FALSE)</f>
        <v>310</v>
      </c>
      <c r="R10" s="6">
        <f>VLOOKUP(LEFT(A10,8)*1,Hilfstabelle!$A$35:$E$38,3,FALSE)</f>
        <v>220</v>
      </c>
      <c r="S10" s="6">
        <f>VLOOKUP(LEFT(A10,8)*1,Hilfstabelle!$A$35:$E$38,4,FALSE)</f>
        <v>107</v>
      </c>
      <c r="T10" s="94">
        <f>VLOOKUP(H10,Preise!A:E,4,FALSE)</f>
        <v>591.4</v>
      </c>
      <c r="U10" s="7" t="str">
        <f>IF(V10=50,"I",VLOOKUP(V10,Hilfstabelle!$A$3:$B$6,2))</f>
        <v>II</v>
      </c>
      <c r="V10" s="7">
        <f t="shared" si="7"/>
        <v>63</v>
      </c>
      <c r="W10" s="7" t="str">
        <f>IF(U10="I","I",VLOOKUP(V10,Hilfstabelle!$A$3:$B$6,2))</f>
        <v>II</v>
      </c>
      <c r="X10" s="7">
        <f>VLOOKUP(W10,Hilfstabelle!$B$10:$M$13,12,FALSE)</f>
        <v>1.7994396000000001</v>
      </c>
      <c r="Y10" s="7">
        <f>VLOOKUP(W10,Hilfstabelle!$B$10:$D$13,3,FALSE)</f>
        <v>43.5</v>
      </c>
      <c r="Z10" s="7">
        <f>VLOOKUP(W10,Hilfstabelle!$B$10:$E$13,4,FALSE)</f>
        <v>63</v>
      </c>
      <c r="AA10" s="7">
        <f>VLOOKUP(W10,Hilfstabelle!$B$10:$F$13,5,FALSE)</f>
        <v>63</v>
      </c>
      <c r="AB10" s="7">
        <f>VLOOKUP(W10,Hilfstabelle!$B$10:$G$13,6,FALSE)</f>
        <v>63</v>
      </c>
      <c r="AC10" s="7" t="str">
        <f>IF(AG10="50I","I",VLOOKUP(C10,Hilfstabelle!$A$3:$B$6,2))</f>
        <v>II</v>
      </c>
      <c r="AD10" s="7" t="str">
        <f>IF(U10="I","I",VLOOKUP(C10,Hilfstabelle!$A$3:$B$6,2))</f>
        <v>II</v>
      </c>
      <c r="AE10" s="7" t="str">
        <f t="shared" si="8"/>
        <v>63II</v>
      </c>
      <c r="AF10" s="7" t="str">
        <f t="shared" si="9"/>
        <v>63II</v>
      </c>
      <c r="AG10" s="106" t="b">
        <f t="shared" si="23"/>
        <v>0</v>
      </c>
      <c r="AH10" s="7">
        <f>VLOOKUP('Grundgerüst Konfigurator'!AE10,Hilfstabelle!$B$14:$M$25,12,FALSE)</f>
        <v>0.84948360000000012</v>
      </c>
      <c r="AI10" s="7">
        <f>VLOOKUP(AE10,Hilfstabelle!$B$14:$J$25,9,FALSE)</f>
        <v>37</v>
      </c>
      <c r="AJ10" s="7">
        <f>VLOOKUP(AE10,Hilfstabelle!$B$14:$K$25,10,FALSE)</f>
        <v>68.5</v>
      </c>
      <c r="AK10" s="7">
        <f>VLOOKUP(AE10,Hilfstabelle!$B$14:$I$25,8,FALSE)</f>
        <v>22.5</v>
      </c>
      <c r="AL10" s="7" t="str">
        <f>IF(AP10="50I","I",VLOOKUP(D10,Hilfstabelle!$A$3:$B$6,2))</f>
        <v>II</v>
      </c>
      <c r="AM10" s="7" t="str">
        <f>IF(U10="I","I",VLOOKUP(D10,Hilfstabelle!$A$3:$B$6,2))</f>
        <v>II</v>
      </c>
      <c r="AN10" s="7" t="str">
        <f t="shared" si="10"/>
        <v>63II</v>
      </c>
      <c r="AO10" s="7" t="str">
        <f t="shared" si="11"/>
        <v>63II</v>
      </c>
      <c r="AP10" s="106" t="b">
        <f t="shared" si="24"/>
        <v>0</v>
      </c>
      <c r="AQ10" s="7">
        <f>VLOOKUP('Grundgerüst Konfigurator'!AN10,Hilfstabelle!$B$14:$M$25,12,FALSE)</f>
        <v>0.84948360000000012</v>
      </c>
      <c r="AR10" s="7">
        <f>VLOOKUP(AN10,Hilfstabelle!$B$14:$J$25,9,FALSE)</f>
        <v>37</v>
      </c>
      <c r="AS10" s="7">
        <f>VLOOKUP(AN10,Hilfstabelle!$B$14:$K$25,10,FALSE)</f>
        <v>68.5</v>
      </c>
      <c r="AT10" s="7">
        <f>VLOOKUP(AN10,Hilfstabelle!$B$14:$I$25,8,FALSE)</f>
        <v>22.5</v>
      </c>
      <c r="AU10" s="7" t="str">
        <f>IF(AY10="50I","I",VLOOKUP(E10,Hilfstabelle!$A$3:$B$6,2))</f>
        <v>II</v>
      </c>
      <c r="AV10" s="7" t="str">
        <f>IF(U10="I","I",VLOOKUP(E10,Hilfstabelle!$A$3:$B$6,2))</f>
        <v>II</v>
      </c>
      <c r="AW10" s="7" t="str">
        <f t="shared" si="12"/>
        <v>63II</v>
      </c>
      <c r="AX10" s="7" t="str">
        <f t="shared" si="13"/>
        <v>63II</v>
      </c>
      <c r="AY10" s="106" t="b">
        <f t="shared" si="25"/>
        <v>0</v>
      </c>
      <c r="AZ10" s="7">
        <f>VLOOKUP('Grundgerüst Konfigurator'!AW10,Hilfstabelle!$B$14:$M$25,12,FALSE)</f>
        <v>0.84948360000000012</v>
      </c>
      <c r="BA10" s="7">
        <f>VLOOKUP(AW10,Hilfstabelle!$B$14:$J$25,9,FALSE)</f>
        <v>37</v>
      </c>
      <c r="BB10" s="7">
        <f>VLOOKUP(AW10,Hilfstabelle!$B$14:$K$25,10,FALSE)</f>
        <v>68.5</v>
      </c>
      <c r="BC10" s="7">
        <f>VLOOKUP(AW10,Hilfstabelle!$B$14:$I$25,8,FALSE)</f>
        <v>22.5</v>
      </c>
      <c r="BD10" s="7" t="str">
        <f t="shared" si="14"/>
        <v/>
      </c>
      <c r="BE10" s="7" t="str">
        <f t="shared" si="15"/>
        <v/>
      </c>
      <c r="BF10" s="7">
        <f>IFERROR(VLOOKUP(BD10,Hilfstabelle!$B$26:$M$31,12,FALSE),0)</f>
        <v>0</v>
      </c>
      <c r="BG10" s="7">
        <f>IFERROR(VLOOKUP(BD10,Hilfstabelle!$B$26:$H$31,7,FALSE),0)</f>
        <v>0</v>
      </c>
      <c r="BH10" s="7" t="str">
        <f t="shared" si="16"/>
        <v/>
      </c>
      <c r="BI10" s="7" t="str">
        <f t="shared" si="17"/>
        <v/>
      </c>
      <c r="BJ10" s="7">
        <f>IFERROR(VLOOKUP(BH10,Hilfstabelle!$B$26:$M$31,12,FALSE),0)</f>
        <v>0</v>
      </c>
      <c r="BK10" s="7">
        <f>IFERROR(VLOOKUP(BH10,Hilfstabelle!$B$26:$H$31,7,FALSE),0)</f>
        <v>0</v>
      </c>
      <c r="BL10" s="7" t="str">
        <f t="shared" si="18"/>
        <v/>
      </c>
      <c r="BM10" s="7" t="str">
        <f t="shared" si="19"/>
        <v/>
      </c>
      <c r="BN10" s="7">
        <f>IFERROR(VLOOKUP(BL10,Hilfstabelle!$B$26:$M$31,12,FALSE),0)</f>
        <v>0</v>
      </c>
      <c r="BO10" s="7">
        <f>IFERROR(VLOOKUP(BL10,Hilfstabelle!$B$26:$H$31,7,FALSE),0)</f>
        <v>0</v>
      </c>
      <c r="BP10" s="162">
        <v>154.51</v>
      </c>
      <c r="BQ10" s="7" t="s">
        <v>3854</v>
      </c>
    </row>
    <row r="11" spans="1:69" ht="15" thickBot="1" x14ac:dyDescent="0.25">
      <c r="A11" s="7">
        <v>16862221002</v>
      </c>
      <c r="B11" s="160">
        <v>12219461001</v>
      </c>
      <c r="C11" s="8">
        <v>75</v>
      </c>
      <c r="D11" s="8">
        <v>75</v>
      </c>
      <c r="E11" s="8">
        <v>75</v>
      </c>
      <c r="F11" s="8" t="str">
        <f t="shared" si="20"/>
        <v>75 - 75 - 75</v>
      </c>
      <c r="G11" s="8" t="str">
        <f t="shared" si="21"/>
        <v>75-75-75</v>
      </c>
      <c r="H11" s="8">
        <f t="shared" si="22"/>
        <v>16862221002</v>
      </c>
      <c r="I11" s="6">
        <f t="shared" si="0"/>
        <v>5.0060388000000007</v>
      </c>
      <c r="J11" s="6">
        <f>VLOOKUP(LEFT(A11,8)*1,Hilfstabelle!$A$35:$E$38,5,FALSE)</f>
        <v>0.85</v>
      </c>
      <c r="K11" s="6">
        <f t="shared" si="1"/>
        <v>270</v>
      </c>
      <c r="L11" s="6">
        <f t="shared" si="2"/>
        <v>180</v>
      </c>
      <c r="M11" s="6">
        <f t="shared" si="3"/>
        <v>90</v>
      </c>
      <c r="N11" s="19">
        <f t="shared" si="4"/>
        <v>85</v>
      </c>
      <c r="O11" s="19">
        <f t="shared" si="5"/>
        <v>85</v>
      </c>
      <c r="P11" s="19">
        <f t="shared" si="6"/>
        <v>85</v>
      </c>
      <c r="Q11" s="6">
        <f>VLOOKUP(LEFT(A11,8)*1,Hilfstabelle!$A$35:$E$38,2,FALSE)</f>
        <v>310</v>
      </c>
      <c r="R11" s="6">
        <f>VLOOKUP(LEFT(A11,8)*1,Hilfstabelle!$A$35:$E$38,3,FALSE)</f>
        <v>220</v>
      </c>
      <c r="S11" s="6">
        <f>VLOOKUP(LEFT(A11,8)*1,Hilfstabelle!$A$35:$E$38,4,FALSE)</f>
        <v>107</v>
      </c>
      <c r="T11" s="94">
        <f>VLOOKUP(H11,Preise!A:E,4,FALSE)</f>
        <v>647.53</v>
      </c>
      <c r="U11" s="7" t="str">
        <f>IF(V11=50,"I",VLOOKUP(V11,Hilfstabelle!$A$3:$B$6,2))</f>
        <v>II</v>
      </c>
      <c r="V11" s="7">
        <f t="shared" si="7"/>
        <v>75</v>
      </c>
      <c r="W11" s="7" t="str">
        <f>IF(U11="I","I",VLOOKUP(V11,Hilfstabelle!$A$3:$B$6,2))</f>
        <v>II</v>
      </c>
      <c r="X11" s="7">
        <f>VLOOKUP(W11,Hilfstabelle!$B$10:$M$13,12,FALSE)</f>
        <v>1.7994396000000001</v>
      </c>
      <c r="Y11" s="7">
        <f>VLOOKUP(W11,Hilfstabelle!$B$10:$D$13,3,FALSE)</f>
        <v>43.5</v>
      </c>
      <c r="Z11" s="7">
        <f>VLOOKUP(W11,Hilfstabelle!$B$10:$E$13,4,FALSE)</f>
        <v>63</v>
      </c>
      <c r="AA11" s="7">
        <f>VLOOKUP(W11,Hilfstabelle!$B$10:$F$13,5,FALSE)</f>
        <v>63</v>
      </c>
      <c r="AB11" s="7">
        <f>VLOOKUP(W11,Hilfstabelle!$B$10:$G$13,6,FALSE)</f>
        <v>63</v>
      </c>
      <c r="AC11" s="7" t="str">
        <f>IF(AG11="50I","I",VLOOKUP(C11,Hilfstabelle!$A$3:$B$6,2))</f>
        <v>II</v>
      </c>
      <c r="AD11" s="7" t="str">
        <f>IF(U11="I","I",VLOOKUP(C11,Hilfstabelle!$A$3:$B$6,2))</f>
        <v>II</v>
      </c>
      <c r="AE11" s="7" t="str">
        <f t="shared" si="8"/>
        <v>75II</v>
      </c>
      <c r="AF11" s="7" t="str">
        <f t="shared" si="9"/>
        <v>75II</v>
      </c>
      <c r="AG11" s="106" t="b">
        <f t="shared" si="23"/>
        <v>0</v>
      </c>
      <c r="AH11" s="7">
        <f>VLOOKUP('Grundgerüst Konfigurator'!AE11,Hilfstabelle!$B$14:$M$25,12,FALSE)</f>
        <v>1.0688664000000001</v>
      </c>
      <c r="AI11" s="7">
        <f>VLOOKUP(AE11,Hilfstabelle!$B$14:$J$25,9,FALSE)</f>
        <v>45</v>
      </c>
      <c r="AJ11" s="7">
        <f>VLOOKUP(AE11,Hilfstabelle!$B$14:$K$25,10,FALSE)</f>
        <v>72</v>
      </c>
      <c r="AK11" s="7">
        <f>VLOOKUP(AE11,Hilfstabelle!$B$14:$I$25,8,FALSE)</f>
        <v>22</v>
      </c>
      <c r="AL11" s="7" t="str">
        <f>IF(AP11="50I","I",VLOOKUP(D11,Hilfstabelle!$A$3:$B$6,2))</f>
        <v>II</v>
      </c>
      <c r="AM11" s="7" t="str">
        <f>IF(U11="I","I",VLOOKUP(D11,Hilfstabelle!$A$3:$B$6,2))</f>
        <v>II</v>
      </c>
      <c r="AN11" s="7" t="str">
        <f t="shared" si="10"/>
        <v>75II</v>
      </c>
      <c r="AO11" s="7" t="str">
        <f t="shared" si="11"/>
        <v>75II</v>
      </c>
      <c r="AP11" s="106" t="b">
        <f t="shared" si="24"/>
        <v>0</v>
      </c>
      <c r="AQ11" s="7">
        <f>VLOOKUP('Grundgerüst Konfigurator'!AN11,Hilfstabelle!$B$14:$M$25,12,FALSE)</f>
        <v>1.0688664000000001</v>
      </c>
      <c r="AR11" s="7">
        <f>VLOOKUP(AN11,Hilfstabelle!$B$14:$J$25,9,FALSE)</f>
        <v>45</v>
      </c>
      <c r="AS11" s="7">
        <f>VLOOKUP(AN11,Hilfstabelle!$B$14:$K$25,10,FALSE)</f>
        <v>72</v>
      </c>
      <c r="AT11" s="7">
        <f>VLOOKUP(AN11,Hilfstabelle!$B$14:$I$25,8,FALSE)</f>
        <v>22</v>
      </c>
      <c r="AU11" s="7" t="str">
        <f>IF(AY11="50I","I",VLOOKUP(E11,Hilfstabelle!$A$3:$B$6,2))</f>
        <v>II</v>
      </c>
      <c r="AV11" s="7" t="str">
        <f>IF(U11="I","I",VLOOKUP(E11,Hilfstabelle!$A$3:$B$6,2))</f>
        <v>II</v>
      </c>
      <c r="AW11" s="7" t="str">
        <f t="shared" si="12"/>
        <v>75II</v>
      </c>
      <c r="AX11" s="7" t="str">
        <f t="shared" si="13"/>
        <v>75II</v>
      </c>
      <c r="AY11" s="106" t="b">
        <f t="shared" si="25"/>
        <v>0</v>
      </c>
      <c r="AZ11" s="7">
        <f>VLOOKUP('Grundgerüst Konfigurator'!AW11,Hilfstabelle!$B$14:$M$25,12,FALSE)</f>
        <v>1.0688664000000001</v>
      </c>
      <c r="BA11" s="7">
        <f>VLOOKUP(AW11,Hilfstabelle!$B$14:$J$25,9,FALSE)</f>
        <v>45</v>
      </c>
      <c r="BB11" s="7">
        <f>VLOOKUP(AW11,Hilfstabelle!$B$14:$K$25,10,FALSE)</f>
        <v>72</v>
      </c>
      <c r="BC11" s="7">
        <f>VLOOKUP(AW11,Hilfstabelle!$B$14:$I$25,8,FALSE)</f>
        <v>22</v>
      </c>
      <c r="BD11" s="7" t="str">
        <f t="shared" si="14"/>
        <v/>
      </c>
      <c r="BE11" s="7" t="str">
        <f t="shared" si="15"/>
        <v/>
      </c>
      <c r="BF11" s="7">
        <f>IFERROR(VLOOKUP(BD11,Hilfstabelle!$B$26:$M$31,12,FALSE),0)</f>
        <v>0</v>
      </c>
      <c r="BG11" s="7">
        <f>IFERROR(VLOOKUP(BD11,Hilfstabelle!$B$26:$H$31,7,FALSE),0)</f>
        <v>0</v>
      </c>
      <c r="BH11" s="7" t="str">
        <f t="shared" si="16"/>
        <v/>
      </c>
      <c r="BI11" s="7" t="str">
        <f t="shared" si="17"/>
        <v/>
      </c>
      <c r="BJ11" s="7">
        <f>IFERROR(VLOOKUP(BH11,Hilfstabelle!$B$26:$M$31,12,FALSE),0)</f>
        <v>0</v>
      </c>
      <c r="BK11" s="7">
        <f>IFERROR(VLOOKUP(BH11,Hilfstabelle!$B$26:$H$31,7,FALSE),0)</f>
        <v>0</v>
      </c>
      <c r="BL11" s="7" t="str">
        <f t="shared" si="18"/>
        <v/>
      </c>
      <c r="BM11" s="7" t="str">
        <f t="shared" si="19"/>
        <v/>
      </c>
      <c r="BN11" s="7">
        <f>IFERROR(VLOOKUP(BL11,Hilfstabelle!$B$26:$M$31,12,FALSE),0)</f>
        <v>0</v>
      </c>
      <c r="BO11" s="7">
        <f>IFERROR(VLOOKUP(BL11,Hilfstabelle!$B$26:$H$31,7,FALSE),0)</f>
        <v>0</v>
      </c>
      <c r="BP11" s="162">
        <v>456.5</v>
      </c>
      <c r="BQ11" s="7" t="s">
        <v>3855</v>
      </c>
    </row>
    <row r="12" spans="1:69" ht="15" thickBot="1" x14ac:dyDescent="0.25">
      <c r="A12" s="7">
        <v>16863331001</v>
      </c>
      <c r="B12" s="160">
        <v>12219481001</v>
      </c>
      <c r="C12" s="8">
        <v>90</v>
      </c>
      <c r="D12" s="8">
        <v>90</v>
      </c>
      <c r="E12" s="8">
        <v>90</v>
      </c>
      <c r="F12" s="8" t="str">
        <f t="shared" si="20"/>
        <v>90 - 90 - 90</v>
      </c>
      <c r="G12" s="8" t="str">
        <f t="shared" si="21"/>
        <v>90-90-90</v>
      </c>
      <c r="H12" s="8">
        <f t="shared" si="22"/>
        <v>16863331001</v>
      </c>
      <c r="I12" s="6">
        <f t="shared" si="0"/>
        <v>9.1945139999999999</v>
      </c>
      <c r="J12" s="6">
        <f>VLOOKUP(LEFT(A12,8)*1,Hilfstabelle!$A$35:$E$38,5,FALSE)</f>
        <v>1</v>
      </c>
      <c r="K12" s="6">
        <f t="shared" si="1"/>
        <v>322</v>
      </c>
      <c r="L12" s="6">
        <f t="shared" si="2"/>
        <v>224</v>
      </c>
      <c r="M12" s="6">
        <f t="shared" si="3"/>
        <v>126</v>
      </c>
      <c r="N12" s="19">
        <f t="shared" si="4"/>
        <v>111</v>
      </c>
      <c r="O12" s="19">
        <f t="shared" si="5"/>
        <v>111</v>
      </c>
      <c r="P12" s="19">
        <f t="shared" si="6"/>
        <v>111</v>
      </c>
      <c r="Q12" s="6">
        <f>VLOOKUP(LEFT(A12,8)*1,Hilfstabelle!$A$35:$E$38,2,FALSE)</f>
        <v>400</v>
      </c>
      <c r="R12" s="6">
        <f>VLOOKUP(LEFT(A12,8)*1,Hilfstabelle!$A$35:$E$38,3,FALSE)</f>
        <v>285</v>
      </c>
      <c r="S12" s="6">
        <f>VLOOKUP(LEFT(A12,8)*1,Hilfstabelle!$A$35:$E$38,4,FALSE)</f>
        <v>146</v>
      </c>
      <c r="T12" s="94">
        <f>VLOOKUP(H12,Preise!A:E,4,FALSE)</f>
        <v>977.56</v>
      </c>
      <c r="U12" s="7" t="str">
        <f>IF(V12=50,"I",VLOOKUP(V12,Hilfstabelle!$A$3:$B$6,2))</f>
        <v>III</v>
      </c>
      <c r="V12" s="7">
        <f t="shared" si="7"/>
        <v>90</v>
      </c>
      <c r="W12" s="7" t="str">
        <f>IF(U12="I","I",VLOOKUP(V12,Hilfstabelle!$A$3:$B$6,2))</f>
        <v>III</v>
      </c>
      <c r="X12" s="7">
        <f>VLOOKUP(W12,Hilfstabelle!$B$10:$M$13,12,FALSE)</f>
        <v>4.3940147999999999</v>
      </c>
      <c r="Y12" s="7">
        <f>VLOOKUP(W12,Hilfstabelle!$B$10:$D$13,3,FALSE)</f>
        <v>63</v>
      </c>
      <c r="Z12" s="7">
        <f>VLOOKUP(W12,Hilfstabelle!$B$10:$E$13,4,FALSE)</f>
        <v>89</v>
      </c>
      <c r="AA12" s="7">
        <f>VLOOKUP(W12,Hilfstabelle!$B$10:$F$13,5,FALSE)</f>
        <v>89</v>
      </c>
      <c r="AB12" s="7">
        <f>VLOOKUP(W12,Hilfstabelle!$B$10:$G$13,6,FALSE)</f>
        <v>89</v>
      </c>
      <c r="AC12" s="7" t="str">
        <f>IF(AG12="50I","I",VLOOKUP(C12,Hilfstabelle!$A$3:$B$6,2))</f>
        <v>III</v>
      </c>
      <c r="AD12" s="7" t="str">
        <f>IF(U12="I","I",VLOOKUP(C12,Hilfstabelle!$A$3:$B$6,2))</f>
        <v>III</v>
      </c>
      <c r="AE12" s="7" t="str">
        <f t="shared" si="8"/>
        <v>90III</v>
      </c>
      <c r="AF12" s="7" t="str">
        <f t="shared" si="9"/>
        <v>90III</v>
      </c>
      <c r="AG12" s="106" t="b">
        <f t="shared" si="23"/>
        <v>0</v>
      </c>
      <c r="AH12" s="7">
        <f>VLOOKUP('Grundgerüst Konfigurator'!AE12,Hilfstabelle!$B$14:$M$25,12,FALSE)</f>
        <v>1.6001664000000002</v>
      </c>
      <c r="AI12" s="7">
        <f>VLOOKUP(AE12,Hilfstabelle!$B$14:$J$25,9,FALSE)</f>
        <v>54</v>
      </c>
      <c r="AJ12" s="7">
        <f>VLOOKUP(AE12,Hilfstabelle!$B$14:$K$25,10,FALSE)</f>
        <v>72</v>
      </c>
      <c r="AK12" s="7">
        <f>VLOOKUP(AE12,Hilfstabelle!$B$14:$I$25,8,FALSE)</f>
        <v>22</v>
      </c>
      <c r="AL12" s="7" t="str">
        <f>IF(AP12="50I","I",VLOOKUP(D12,Hilfstabelle!$A$3:$B$6,2))</f>
        <v>III</v>
      </c>
      <c r="AM12" s="7" t="str">
        <f>IF(U12="I","I",VLOOKUP(D12,Hilfstabelle!$A$3:$B$6,2))</f>
        <v>III</v>
      </c>
      <c r="AN12" s="7" t="str">
        <f t="shared" si="10"/>
        <v>90III</v>
      </c>
      <c r="AO12" s="7" t="str">
        <f t="shared" si="11"/>
        <v>90III</v>
      </c>
      <c r="AP12" s="106" t="b">
        <f t="shared" si="24"/>
        <v>0</v>
      </c>
      <c r="AQ12" s="7">
        <f>VLOOKUP('Grundgerüst Konfigurator'!AN12,Hilfstabelle!$B$14:$M$25,12,FALSE)</f>
        <v>1.6001664000000002</v>
      </c>
      <c r="AR12" s="7">
        <f>VLOOKUP(AN12,Hilfstabelle!$B$14:$J$25,9,FALSE)</f>
        <v>54</v>
      </c>
      <c r="AS12" s="7">
        <f>VLOOKUP(AN12,Hilfstabelle!$B$14:$K$25,10,FALSE)</f>
        <v>72</v>
      </c>
      <c r="AT12" s="7">
        <f>VLOOKUP(AN12,Hilfstabelle!$B$14:$I$25,8,FALSE)</f>
        <v>22</v>
      </c>
      <c r="AU12" s="7" t="str">
        <f>IF(AY12="50I","I",VLOOKUP(E12,Hilfstabelle!$A$3:$B$6,2))</f>
        <v>III</v>
      </c>
      <c r="AV12" s="7" t="str">
        <f>IF(U12="I","I",VLOOKUP(E12,Hilfstabelle!$A$3:$B$6,2))</f>
        <v>III</v>
      </c>
      <c r="AW12" s="7" t="str">
        <f t="shared" si="12"/>
        <v>90III</v>
      </c>
      <c r="AX12" s="7" t="str">
        <f t="shared" si="13"/>
        <v>90III</v>
      </c>
      <c r="AY12" s="106" t="b">
        <f t="shared" si="25"/>
        <v>0</v>
      </c>
      <c r="AZ12" s="7">
        <f>VLOOKUP('Grundgerüst Konfigurator'!AW12,Hilfstabelle!$B$14:$M$25,12,FALSE)</f>
        <v>1.6001664000000002</v>
      </c>
      <c r="BA12" s="7">
        <f>VLOOKUP(AW12,Hilfstabelle!$B$14:$J$25,9,FALSE)</f>
        <v>54</v>
      </c>
      <c r="BB12" s="7">
        <f>VLOOKUP(AW12,Hilfstabelle!$B$14:$K$25,10,FALSE)</f>
        <v>72</v>
      </c>
      <c r="BC12" s="7">
        <f>VLOOKUP(AW12,Hilfstabelle!$B$14:$I$25,8,FALSE)</f>
        <v>22</v>
      </c>
      <c r="BD12" s="7" t="str">
        <f t="shared" si="14"/>
        <v/>
      </c>
      <c r="BE12" s="7" t="str">
        <f t="shared" si="15"/>
        <v/>
      </c>
      <c r="BF12" s="7">
        <f>IFERROR(VLOOKUP(BD12,Hilfstabelle!$B$26:$M$31,12,FALSE),0)</f>
        <v>0</v>
      </c>
      <c r="BG12" s="7">
        <f>IFERROR(VLOOKUP(BD12,Hilfstabelle!$B$26:$H$31,7,FALSE),0)</f>
        <v>0</v>
      </c>
      <c r="BH12" s="7" t="str">
        <f t="shared" si="16"/>
        <v/>
      </c>
      <c r="BI12" s="7" t="str">
        <f t="shared" si="17"/>
        <v/>
      </c>
      <c r="BJ12" s="7">
        <f>IFERROR(VLOOKUP(BH12,Hilfstabelle!$B$26:$M$31,12,FALSE),0)</f>
        <v>0</v>
      </c>
      <c r="BK12" s="7">
        <f>IFERROR(VLOOKUP(BH12,Hilfstabelle!$B$26:$H$31,7,FALSE),0)</f>
        <v>0</v>
      </c>
      <c r="BL12" s="7" t="str">
        <f t="shared" si="18"/>
        <v/>
      </c>
      <c r="BM12" s="7" t="str">
        <f t="shared" si="19"/>
        <v/>
      </c>
      <c r="BN12" s="7">
        <f>IFERROR(VLOOKUP(BL12,Hilfstabelle!$B$26:$M$31,12,FALSE),0)</f>
        <v>0</v>
      </c>
      <c r="BO12" s="7">
        <f>IFERROR(VLOOKUP(BL12,Hilfstabelle!$B$26:$H$31,7,FALSE),0)</f>
        <v>0</v>
      </c>
      <c r="BP12" s="162">
        <v>580.1</v>
      </c>
      <c r="BQ12" s="7" t="s">
        <v>3856</v>
      </c>
    </row>
    <row r="13" spans="1:69" ht="15" thickBot="1" x14ac:dyDescent="0.25">
      <c r="A13" s="7">
        <v>16863331002</v>
      </c>
      <c r="B13" s="160">
        <v>12219531001</v>
      </c>
      <c r="C13" s="8">
        <v>110</v>
      </c>
      <c r="D13" s="8">
        <v>110</v>
      </c>
      <c r="E13" s="8">
        <v>110</v>
      </c>
      <c r="F13" s="8" t="str">
        <f t="shared" si="20"/>
        <v>110 - 110 - 110</v>
      </c>
      <c r="G13" s="8" t="str">
        <f t="shared" si="21"/>
        <v>110-110-110</v>
      </c>
      <c r="H13" s="8">
        <f t="shared" si="22"/>
        <v>16863331002</v>
      </c>
      <c r="I13" s="6">
        <f t="shared" si="0"/>
        <v>10.732142400000001</v>
      </c>
      <c r="J13" s="6">
        <f>VLOOKUP(LEFT(A13,8)*1,Hilfstabelle!$A$35:$E$38,5,FALSE)</f>
        <v>1</v>
      </c>
      <c r="K13" s="6">
        <f t="shared" si="1"/>
        <v>322</v>
      </c>
      <c r="L13" s="6">
        <f t="shared" si="2"/>
        <v>226</v>
      </c>
      <c r="M13" s="6">
        <f t="shared" si="3"/>
        <v>130</v>
      </c>
      <c r="N13" s="19">
        <f t="shared" si="4"/>
        <v>111</v>
      </c>
      <c r="O13" s="19">
        <f t="shared" si="5"/>
        <v>111</v>
      </c>
      <c r="P13" s="19">
        <f t="shared" si="6"/>
        <v>111</v>
      </c>
      <c r="Q13" s="6">
        <f>VLOOKUP(LEFT(A13,8)*1,Hilfstabelle!$A$35:$E$38,2,FALSE)</f>
        <v>400</v>
      </c>
      <c r="R13" s="6">
        <f>VLOOKUP(LEFT(A13,8)*1,Hilfstabelle!$A$35:$E$38,3,FALSE)</f>
        <v>285</v>
      </c>
      <c r="S13" s="6">
        <f>VLOOKUP(LEFT(A13,8)*1,Hilfstabelle!$A$35:$E$38,4,FALSE)</f>
        <v>146</v>
      </c>
      <c r="T13" s="94">
        <f>VLOOKUP(H13,Preise!A:E,4,FALSE)</f>
        <v>1094.01</v>
      </c>
      <c r="U13" s="7" t="str">
        <f>IF(V13=50,"I",VLOOKUP(V13,Hilfstabelle!$A$3:$B$6,2))</f>
        <v>III</v>
      </c>
      <c r="V13" s="7">
        <f t="shared" si="7"/>
        <v>110</v>
      </c>
      <c r="W13" s="7" t="str">
        <f>IF(U13="I","I",VLOOKUP(V13,Hilfstabelle!$A$3:$B$6,2))</f>
        <v>III</v>
      </c>
      <c r="X13" s="7">
        <f>VLOOKUP(W13,Hilfstabelle!$B$10:$M$13,12,FALSE)</f>
        <v>4.3940147999999999</v>
      </c>
      <c r="Y13" s="7">
        <f>VLOOKUP(W13,Hilfstabelle!$B$10:$D$13,3,FALSE)</f>
        <v>63</v>
      </c>
      <c r="Z13" s="7">
        <f>VLOOKUP(W13,Hilfstabelle!$B$10:$E$13,4,FALSE)</f>
        <v>89</v>
      </c>
      <c r="AA13" s="7">
        <f>VLOOKUP(W13,Hilfstabelle!$B$10:$F$13,5,FALSE)</f>
        <v>89</v>
      </c>
      <c r="AB13" s="7">
        <f>VLOOKUP(W13,Hilfstabelle!$B$10:$G$13,6,FALSE)</f>
        <v>89</v>
      </c>
      <c r="AC13" s="7" t="str">
        <f>IF(AG13="50I","I",VLOOKUP(C13,Hilfstabelle!$A$3:$B$6,2))</f>
        <v>III</v>
      </c>
      <c r="AD13" s="7" t="str">
        <f>IF(U13="I","I",VLOOKUP(C13,Hilfstabelle!$A$3:$B$6,2))</f>
        <v>III</v>
      </c>
      <c r="AE13" s="7" t="str">
        <f t="shared" si="8"/>
        <v>110III</v>
      </c>
      <c r="AF13" s="7" t="str">
        <f t="shared" si="9"/>
        <v>110III</v>
      </c>
      <c r="AG13" s="106" t="b">
        <f t="shared" si="23"/>
        <v>0</v>
      </c>
      <c r="AH13" s="7">
        <f>VLOOKUP('Grundgerüst Konfigurator'!AE13,Hilfstabelle!$B$14:$M$25,12,FALSE)</f>
        <v>2.1127092000000003</v>
      </c>
      <c r="AI13" s="7">
        <f>VLOOKUP(AE13,Hilfstabelle!$B$14:$J$25,9,FALSE)</f>
        <v>65</v>
      </c>
      <c r="AJ13" s="7">
        <f>VLOOKUP(AE13,Hilfstabelle!$B$14:$K$25,10,FALSE)</f>
        <v>72</v>
      </c>
      <c r="AK13" s="7">
        <f>VLOOKUP(AE13,Hilfstabelle!$B$14:$I$25,8,FALSE)</f>
        <v>22</v>
      </c>
      <c r="AL13" s="7" t="str">
        <f>IF(AP13="50I","I",VLOOKUP(D13,Hilfstabelle!$A$3:$B$6,2))</f>
        <v>III</v>
      </c>
      <c r="AM13" s="7" t="str">
        <f>IF(U13="I","I",VLOOKUP(D13,Hilfstabelle!$A$3:$B$6,2))</f>
        <v>III</v>
      </c>
      <c r="AN13" s="7" t="str">
        <f t="shared" si="10"/>
        <v>110III</v>
      </c>
      <c r="AO13" s="7" t="str">
        <f t="shared" si="11"/>
        <v>110III</v>
      </c>
      <c r="AP13" s="106" t="b">
        <f t="shared" si="24"/>
        <v>0</v>
      </c>
      <c r="AQ13" s="7">
        <f>VLOOKUP('Grundgerüst Konfigurator'!AN13,Hilfstabelle!$B$14:$M$25,12,FALSE)</f>
        <v>2.1127092000000003</v>
      </c>
      <c r="AR13" s="7">
        <f>VLOOKUP(AN13,Hilfstabelle!$B$14:$J$25,9,FALSE)</f>
        <v>65</v>
      </c>
      <c r="AS13" s="7">
        <f>VLOOKUP(AN13,Hilfstabelle!$B$14:$K$25,10,FALSE)</f>
        <v>72</v>
      </c>
      <c r="AT13" s="7">
        <f>VLOOKUP(AN13,Hilfstabelle!$B$14:$I$25,8,FALSE)</f>
        <v>22</v>
      </c>
      <c r="AU13" s="7" t="str">
        <f>IF(AY13="50I","I",VLOOKUP(E13,Hilfstabelle!$A$3:$B$6,2))</f>
        <v>III</v>
      </c>
      <c r="AV13" s="7" t="str">
        <f>IF(U13="I","I",VLOOKUP(E13,Hilfstabelle!$A$3:$B$6,2))</f>
        <v>III</v>
      </c>
      <c r="AW13" s="7" t="str">
        <f t="shared" si="12"/>
        <v>110III</v>
      </c>
      <c r="AX13" s="7" t="str">
        <f t="shared" si="13"/>
        <v>110III</v>
      </c>
      <c r="AY13" s="106" t="b">
        <f t="shared" si="25"/>
        <v>0</v>
      </c>
      <c r="AZ13" s="7">
        <f>VLOOKUP('Grundgerüst Konfigurator'!AW13,Hilfstabelle!$B$14:$M$25,12,FALSE)</f>
        <v>2.1127092000000003</v>
      </c>
      <c r="BA13" s="7">
        <f>VLOOKUP(AW13,Hilfstabelle!$B$14:$J$25,9,FALSE)</f>
        <v>65</v>
      </c>
      <c r="BB13" s="7">
        <f>VLOOKUP(AW13,Hilfstabelle!$B$14:$K$25,10,FALSE)</f>
        <v>72</v>
      </c>
      <c r="BC13" s="7">
        <f>VLOOKUP(AW13,Hilfstabelle!$B$14:$I$25,8,FALSE)</f>
        <v>22</v>
      </c>
      <c r="BD13" s="7" t="str">
        <f t="shared" si="14"/>
        <v/>
      </c>
      <c r="BE13" s="7" t="str">
        <f t="shared" si="15"/>
        <v/>
      </c>
      <c r="BF13" s="7">
        <f>IFERROR(VLOOKUP(BD13,Hilfstabelle!$B$26:$M$31,12,FALSE),0)</f>
        <v>0</v>
      </c>
      <c r="BG13" s="7">
        <f>IFERROR(VLOOKUP(BD13,Hilfstabelle!$B$26:$H$31,7,FALSE),0)</f>
        <v>0</v>
      </c>
      <c r="BH13" s="7" t="str">
        <f t="shared" si="16"/>
        <v/>
      </c>
      <c r="BI13" s="7" t="str">
        <f t="shared" si="17"/>
        <v/>
      </c>
      <c r="BJ13" s="7">
        <f>IFERROR(VLOOKUP(BH13,Hilfstabelle!$B$26:$M$31,12,FALSE),0)</f>
        <v>0</v>
      </c>
      <c r="BK13" s="7">
        <f>IFERROR(VLOOKUP(BH13,Hilfstabelle!$B$26:$H$31,7,FALSE),0)</f>
        <v>0</v>
      </c>
      <c r="BL13" s="7" t="str">
        <f t="shared" si="18"/>
        <v/>
      </c>
      <c r="BM13" s="7" t="str">
        <f t="shared" si="19"/>
        <v/>
      </c>
      <c r="BN13" s="7">
        <f>IFERROR(VLOOKUP(BL13,Hilfstabelle!$B$26:$M$31,12,FALSE),0)</f>
        <v>0</v>
      </c>
      <c r="BO13" s="7">
        <f>IFERROR(VLOOKUP(BL13,Hilfstabelle!$B$26:$H$31,7,FALSE),0)</f>
        <v>0</v>
      </c>
      <c r="BP13" s="162">
        <v>924.24</v>
      </c>
      <c r="BQ13" s="7" t="s">
        <v>3860</v>
      </c>
    </row>
    <row r="14" spans="1:69" ht="15" thickBot="1" x14ac:dyDescent="0.25">
      <c r="A14" s="7">
        <v>16864441001</v>
      </c>
      <c r="B14" s="160" t="s">
        <v>98</v>
      </c>
      <c r="C14" s="8">
        <v>125</v>
      </c>
      <c r="D14" s="8">
        <v>125</v>
      </c>
      <c r="E14" s="8">
        <v>125</v>
      </c>
      <c r="F14" s="8" t="str">
        <f t="shared" si="20"/>
        <v>125 - 125 - 125</v>
      </c>
      <c r="G14" s="8" t="str">
        <f t="shared" si="21"/>
        <v>125-125-125</v>
      </c>
      <c r="H14" s="8">
        <f t="shared" si="22"/>
        <v>16864441001</v>
      </c>
      <c r="I14" s="6">
        <f t="shared" si="0"/>
        <v>21.807962400000001</v>
      </c>
      <c r="J14" s="6">
        <f>VLOOKUP(LEFT(A14,8)*1,Hilfstabelle!$A$35:$E$38,5,FALSE)</f>
        <v>0</v>
      </c>
      <c r="K14" s="6">
        <f t="shared" si="1"/>
        <v>395.6</v>
      </c>
      <c r="L14" s="6">
        <f t="shared" si="2"/>
        <v>277.8</v>
      </c>
      <c r="M14" s="6">
        <f t="shared" si="3"/>
        <v>160</v>
      </c>
      <c r="N14" s="19">
        <f t="shared" si="4"/>
        <v>147.80000000000001</v>
      </c>
      <c r="O14" s="19">
        <f t="shared" si="5"/>
        <v>147.80000000000001</v>
      </c>
      <c r="P14" s="19">
        <f t="shared" si="6"/>
        <v>147.80000000000001</v>
      </c>
      <c r="Q14" s="6" t="str">
        <f>VLOOKUP(LEFT(A14,8)*1,Hilfstabelle!$A$35:$E$38,2,FALSE)</f>
        <v>N.A.</v>
      </c>
      <c r="R14" s="6" t="str">
        <f>VLOOKUP(LEFT(A14,8)*1,Hilfstabelle!$A$35:$E$38,3,FALSE)</f>
        <v>N.A.</v>
      </c>
      <c r="S14" s="6" t="str">
        <f>VLOOKUP(LEFT(A14,8)*1,Hilfstabelle!$A$35:$E$38,4,FALSE)</f>
        <v>N.A.</v>
      </c>
      <c r="T14" s="94" t="e">
        <f>VLOOKUP(H14,Preise!A:E,4,FALSE)</f>
        <v>#N/A</v>
      </c>
      <c r="U14" s="7" t="str">
        <f>IF(V14=50,"I",VLOOKUP(V14,Hilfstabelle!$A$3:$B$6,2))</f>
        <v>IV</v>
      </c>
      <c r="V14" s="7">
        <f t="shared" si="7"/>
        <v>125</v>
      </c>
      <c r="W14" s="7" t="str">
        <f>IF(U14="I","I",VLOOKUP(V14,Hilfstabelle!$A$3:$B$6,2))</f>
        <v>IV</v>
      </c>
      <c r="X14" s="7">
        <f>VLOOKUP(W14,Hilfstabelle!$B$10:$M$13,12,FALSE)</f>
        <v>10.408540800000001</v>
      </c>
      <c r="Y14" s="7">
        <f>VLOOKUP(W14,Hilfstabelle!$B$10:$D$13,3,FALSE)</f>
        <v>80</v>
      </c>
      <c r="Z14" s="7">
        <f>VLOOKUP(W14,Hilfstabelle!$B$10:$E$13,4,FALSE)</f>
        <v>110.5</v>
      </c>
      <c r="AA14" s="7">
        <f>VLOOKUP(W14,Hilfstabelle!$B$10:$F$13,5,FALSE)</f>
        <v>110.5</v>
      </c>
      <c r="AB14" s="7">
        <f>VLOOKUP(W14,Hilfstabelle!$B$10:$G$13,6,FALSE)</f>
        <v>110.5</v>
      </c>
      <c r="AC14" s="7" t="str">
        <f>IF(AG14="50I","I",VLOOKUP(C14,Hilfstabelle!$A$3:$B$6,2))</f>
        <v>IV</v>
      </c>
      <c r="AD14" s="7" t="str">
        <f>IF(U14="I","I",VLOOKUP(C14,Hilfstabelle!$A$3:$B$6,2))</f>
        <v>IV</v>
      </c>
      <c r="AE14" s="7" t="str">
        <f t="shared" si="8"/>
        <v>125IV</v>
      </c>
      <c r="AF14" s="7" t="str">
        <f t="shared" si="9"/>
        <v>125IV</v>
      </c>
      <c r="AG14" s="106" t="b">
        <f t="shared" si="23"/>
        <v>0</v>
      </c>
      <c r="AH14" s="7">
        <f>VLOOKUP('Grundgerüst Konfigurator'!AE14,Hilfstabelle!$B$14:$M$25,12,FALSE)</f>
        <v>3.7998072000000001</v>
      </c>
      <c r="AI14" s="7">
        <f>VLOOKUP(AE14,Hilfstabelle!$B$14:$J$25,9,FALSE)</f>
        <v>72.5</v>
      </c>
      <c r="AJ14" s="7">
        <f>VLOOKUP(AE14,Hilfstabelle!$B$14:$K$25,10,FALSE)</f>
        <v>87.3</v>
      </c>
      <c r="AK14" s="7">
        <f>VLOOKUP(AE14,Hilfstabelle!$B$14:$I$25,8,FALSE)</f>
        <v>37.299999999999997</v>
      </c>
      <c r="AL14" s="7" t="str">
        <f>IF(AP14="50I","I",VLOOKUP(D14,Hilfstabelle!$A$3:$B$6,2))</f>
        <v>IV</v>
      </c>
      <c r="AM14" s="7" t="str">
        <f>IF(U14="I","I",VLOOKUP(D14,Hilfstabelle!$A$3:$B$6,2))</f>
        <v>IV</v>
      </c>
      <c r="AN14" s="7" t="str">
        <f t="shared" si="10"/>
        <v>125IV</v>
      </c>
      <c r="AO14" s="7" t="str">
        <f t="shared" si="11"/>
        <v>125IV</v>
      </c>
      <c r="AP14" s="106" t="b">
        <f t="shared" si="24"/>
        <v>0</v>
      </c>
      <c r="AQ14" s="7">
        <f>VLOOKUP('Grundgerüst Konfigurator'!AN14,Hilfstabelle!$B$14:$M$25,12,FALSE)</f>
        <v>3.7998072000000001</v>
      </c>
      <c r="AR14" s="7">
        <f>VLOOKUP(AN14,Hilfstabelle!$B$14:$J$25,9,FALSE)</f>
        <v>72.5</v>
      </c>
      <c r="AS14" s="7">
        <f>VLOOKUP(AN14,Hilfstabelle!$B$14:$K$25,10,FALSE)</f>
        <v>87.3</v>
      </c>
      <c r="AT14" s="7">
        <f>VLOOKUP(AN14,Hilfstabelle!$B$14:$I$25,8,FALSE)</f>
        <v>37.299999999999997</v>
      </c>
      <c r="AU14" s="7" t="str">
        <f>IF(AY14="50I","I",VLOOKUP(E14,Hilfstabelle!$A$3:$B$6,2))</f>
        <v>IV</v>
      </c>
      <c r="AV14" s="7" t="str">
        <f>IF(U14="I","I",VLOOKUP(E14,Hilfstabelle!$A$3:$B$6,2))</f>
        <v>IV</v>
      </c>
      <c r="AW14" s="7" t="str">
        <f t="shared" si="12"/>
        <v>125IV</v>
      </c>
      <c r="AX14" s="7" t="str">
        <f t="shared" si="13"/>
        <v>125IV</v>
      </c>
      <c r="AY14" s="106" t="b">
        <f t="shared" si="25"/>
        <v>0</v>
      </c>
      <c r="AZ14" s="7">
        <f>VLOOKUP('Grundgerüst Konfigurator'!AW14,Hilfstabelle!$B$14:$M$25,12,FALSE)</f>
        <v>3.7998072000000001</v>
      </c>
      <c r="BA14" s="7">
        <f>VLOOKUP(AW14,Hilfstabelle!$B$14:$J$25,9,FALSE)</f>
        <v>72.5</v>
      </c>
      <c r="BB14" s="7">
        <f>VLOOKUP(AW14,Hilfstabelle!$B$14:$K$25,10,FALSE)</f>
        <v>87.3</v>
      </c>
      <c r="BC14" s="7">
        <f>VLOOKUP(AW14,Hilfstabelle!$B$14:$I$25,8,FALSE)</f>
        <v>37.299999999999997</v>
      </c>
      <c r="BD14" s="7" t="str">
        <f t="shared" si="14"/>
        <v/>
      </c>
      <c r="BE14" s="7" t="str">
        <f t="shared" si="15"/>
        <v/>
      </c>
      <c r="BF14" s="7">
        <f>IFERROR(VLOOKUP(BD14,Hilfstabelle!$B$26:$M$31,12,FALSE),0)</f>
        <v>0</v>
      </c>
      <c r="BG14" s="7">
        <f>IFERROR(VLOOKUP(BD14,Hilfstabelle!$B$26:$H$31,7,FALSE),0)</f>
        <v>0</v>
      </c>
      <c r="BH14" s="7" t="str">
        <f t="shared" si="16"/>
        <v/>
      </c>
      <c r="BI14" s="7" t="str">
        <f t="shared" si="17"/>
        <v/>
      </c>
      <c r="BJ14" s="7">
        <f>IFERROR(VLOOKUP(BH14,Hilfstabelle!$B$26:$M$31,12,FALSE),0)</f>
        <v>0</v>
      </c>
      <c r="BK14" s="7">
        <f>IFERROR(VLOOKUP(BH14,Hilfstabelle!$B$26:$H$31,7,FALSE),0)</f>
        <v>0</v>
      </c>
      <c r="BL14" s="7" t="str">
        <f t="shared" si="18"/>
        <v/>
      </c>
      <c r="BM14" s="7" t="str">
        <f t="shared" si="19"/>
        <v/>
      </c>
      <c r="BN14" s="7">
        <f>IFERROR(VLOOKUP(BL14,Hilfstabelle!$B$26:$M$31,12,FALSE),0)</f>
        <v>0</v>
      </c>
      <c r="BO14" s="7">
        <f>IFERROR(VLOOKUP(BL14,Hilfstabelle!$B$26:$H$31,7,FALSE),0)</f>
        <v>0</v>
      </c>
      <c r="BP14" s="162" t="s">
        <v>3902</v>
      </c>
    </row>
    <row r="15" spans="1:69" ht="15" thickBot="1" x14ac:dyDescent="0.25">
      <c r="A15" s="7">
        <v>16864441002</v>
      </c>
      <c r="B15" s="160" t="s">
        <v>98</v>
      </c>
      <c r="C15" s="8">
        <v>140</v>
      </c>
      <c r="D15" s="8">
        <v>140</v>
      </c>
      <c r="E15" s="8">
        <v>140</v>
      </c>
      <c r="F15" s="8" t="str">
        <f t="shared" si="20"/>
        <v>140 - 140 - 140</v>
      </c>
      <c r="G15" s="8" t="str">
        <f t="shared" si="21"/>
        <v>140-140-140</v>
      </c>
      <c r="H15" s="8">
        <f t="shared" si="22"/>
        <v>16864441002</v>
      </c>
      <c r="I15" s="6">
        <f t="shared" si="0"/>
        <v>23.750252400000001</v>
      </c>
      <c r="J15" s="6">
        <f>VLOOKUP(LEFT(A15,8)*1,Hilfstabelle!$A$35:$E$38,5,FALSE)</f>
        <v>0</v>
      </c>
      <c r="K15" s="6">
        <f t="shared" si="1"/>
        <v>372.20000000000005</v>
      </c>
      <c r="L15" s="6">
        <f t="shared" si="2"/>
        <v>267.60000000000002</v>
      </c>
      <c r="M15" s="6">
        <f t="shared" si="3"/>
        <v>163</v>
      </c>
      <c r="N15" s="19">
        <f t="shared" si="4"/>
        <v>136.1</v>
      </c>
      <c r="O15" s="19">
        <f t="shared" si="5"/>
        <v>136.1</v>
      </c>
      <c r="P15" s="19">
        <f t="shared" si="6"/>
        <v>136.1</v>
      </c>
      <c r="Q15" s="6" t="str">
        <f>VLOOKUP(LEFT(A15,8)*1,Hilfstabelle!$A$35:$E$38,2,FALSE)</f>
        <v>N.A.</v>
      </c>
      <c r="R15" s="6" t="str">
        <f>VLOOKUP(LEFT(A15,8)*1,Hilfstabelle!$A$35:$E$38,3,FALSE)</f>
        <v>N.A.</v>
      </c>
      <c r="S15" s="6" t="str">
        <f>VLOOKUP(LEFT(A15,8)*1,Hilfstabelle!$A$35:$E$38,4,FALSE)</f>
        <v>N.A.</v>
      </c>
      <c r="T15" s="94" t="e">
        <f>VLOOKUP(H15,Preise!A:E,4,FALSE)</f>
        <v>#N/A</v>
      </c>
      <c r="U15" s="7" t="str">
        <f>IF(V15=50,"I",VLOOKUP(V15,Hilfstabelle!$A$3:$B$6,2))</f>
        <v>IV</v>
      </c>
      <c r="V15" s="7">
        <f t="shared" si="7"/>
        <v>140</v>
      </c>
      <c r="W15" s="7" t="str">
        <f>IF(U15="I","I",VLOOKUP(V15,Hilfstabelle!$A$3:$B$6,2))</f>
        <v>IV</v>
      </c>
      <c r="X15" s="7">
        <f>VLOOKUP(W15,Hilfstabelle!$B$10:$M$13,12,FALSE)</f>
        <v>10.408540800000001</v>
      </c>
      <c r="Y15" s="7">
        <f>VLOOKUP(W15,Hilfstabelle!$B$10:$D$13,3,FALSE)</f>
        <v>80</v>
      </c>
      <c r="Z15" s="7">
        <f>VLOOKUP(W15,Hilfstabelle!$B$10:$E$13,4,FALSE)</f>
        <v>110.5</v>
      </c>
      <c r="AA15" s="7">
        <f>VLOOKUP(W15,Hilfstabelle!$B$10:$F$13,5,FALSE)</f>
        <v>110.5</v>
      </c>
      <c r="AB15" s="7">
        <f>VLOOKUP(W15,Hilfstabelle!$B$10:$G$13,6,FALSE)</f>
        <v>110.5</v>
      </c>
      <c r="AC15" s="7" t="str">
        <f>IF(AG15="50I","I",VLOOKUP(C15,Hilfstabelle!$A$3:$B$6,2))</f>
        <v>IV</v>
      </c>
      <c r="AD15" s="7" t="str">
        <f>IF(U15="I","I",VLOOKUP(C15,Hilfstabelle!$A$3:$B$6,2))</f>
        <v>IV</v>
      </c>
      <c r="AE15" s="7" t="str">
        <f t="shared" si="8"/>
        <v>140IV</v>
      </c>
      <c r="AF15" s="7" t="str">
        <f t="shared" si="9"/>
        <v>140IV</v>
      </c>
      <c r="AG15" s="106" t="b">
        <f t="shared" si="23"/>
        <v>0</v>
      </c>
      <c r="AH15" s="7">
        <f>VLOOKUP('Grundgerüst Konfigurator'!AE15,Hilfstabelle!$B$14:$M$25,12,FALSE)</f>
        <v>4.4472372</v>
      </c>
      <c r="AI15" s="7">
        <f>VLOOKUP(AE15,Hilfstabelle!$B$14:$J$25,9,FALSE)</f>
        <v>81.5</v>
      </c>
      <c r="AJ15" s="7">
        <f>VLOOKUP(AE15,Hilfstabelle!$B$14:$K$25,10,FALSE)</f>
        <v>75.599999999999994</v>
      </c>
      <c r="AK15" s="7">
        <f>VLOOKUP(AE15,Hilfstabelle!$B$14:$I$25,8,FALSE)</f>
        <v>25.6</v>
      </c>
      <c r="AL15" s="7" t="str">
        <f>IF(AP15="50I","I",VLOOKUP(D15,Hilfstabelle!$A$3:$B$6,2))</f>
        <v>IV</v>
      </c>
      <c r="AM15" s="7" t="str">
        <f>IF(U15="I","I",VLOOKUP(D15,Hilfstabelle!$A$3:$B$6,2))</f>
        <v>IV</v>
      </c>
      <c r="AN15" s="7" t="str">
        <f t="shared" si="10"/>
        <v>140IV</v>
      </c>
      <c r="AO15" s="7" t="str">
        <f t="shared" si="11"/>
        <v>140IV</v>
      </c>
      <c r="AP15" s="106" t="b">
        <f t="shared" si="24"/>
        <v>0</v>
      </c>
      <c r="AQ15" s="7">
        <f>VLOOKUP('Grundgerüst Konfigurator'!AN15,Hilfstabelle!$B$14:$M$25,12,FALSE)</f>
        <v>4.4472372</v>
      </c>
      <c r="AR15" s="7">
        <f>VLOOKUP(AN15,Hilfstabelle!$B$14:$J$25,9,FALSE)</f>
        <v>81.5</v>
      </c>
      <c r="AS15" s="7">
        <f>VLOOKUP(AN15,Hilfstabelle!$B$14:$K$25,10,FALSE)</f>
        <v>75.599999999999994</v>
      </c>
      <c r="AT15" s="7">
        <f>VLOOKUP(AN15,Hilfstabelle!$B$14:$I$25,8,FALSE)</f>
        <v>25.6</v>
      </c>
      <c r="AU15" s="7" t="str">
        <f>IF(AY15="50I","I",VLOOKUP(E15,Hilfstabelle!$A$3:$B$6,2))</f>
        <v>IV</v>
      </c>
      <c r="AV15" s="7" t="str">
        <f>IF(U15="I","I",VLOOKUP(E15,Hilfstabelle!$A$3:$B$6,2))</f>
        <v>IV</v>
      </c>
      <c r="AW15" s="7" t="str">
        <f t="shared" si="12"/>
        <v>140IV</v>
      </c>
      <c r="AX15" s="7" t="str">
        <f t="shared" si="13"/>
        <v>140IV</v>
      </c>
      <c r="AY15" s="106" t="b">
        <f t="shared" si="25"/>
        <v>0</v>
      </c>
      <c r="AZ15" s="7">
        <f>VLOOKUP('Grundgerüst Konfigurator'!AW15,Hilfstabelle!$B$14:$M$25,12,FALSE)</f>
        <v>4.4472372</v>
      </c>
      <c r="BA15" s="7">
        <f>VLOOKUP(AW15,Hilfstabelle!$B$14:$J$25,9,FALSE)</f>
        <v>81.5</v>
      </c>
      <c r="BB15" s="7">
        <f>VLOOKUP(AW15,Hilfstabelle!$B$14:$K$25,10,FALSE)</f>
        <v>75.599999999999994</v>
      </c>
      <c r="BC15" s="7">
        <f>VLOOKUP(AW15,Hilfstabelle!$B$14:$I$25,8,FALSE)</f>
        <v>25.6</v>
      </c>
      <c r="BD15" s="7" t="str">
        <f t="shared" si="14"/>
        <v/>
      </c>
      <c r="BE15" s="7" t="str">
        <f t="shared" si="15"/>
        <v/>
      </c>
      <c r="BF15" s="7">
        <f>IFERROR(VLOOKUP(BD15,Hilfstabelle!$B$26:$M$31,12,FALSE),0)</f>
        <v>0</v>
      </c>
      <c r="BG15" s="7">
        <f>IFERROR(VLOOKUP(BD15,Hilfstabelle!$B$26:$H$31,7,FALSE),0)</f>
        <v>0</v>
      </c>
      <c r="BH15" s="7" t="str">
        <f t="shared" si="16"/>
        <v/>
      </c>
      <c r="BI15" s="7" t="str">
        <f t="shared" si="17"/>
        <v/>
      </c>
      <c r="BJ15" s="7">
        <f>IFERROR(VLOOKUP(BH15,Hilfstabelle!$B$26:$M$31,12,FALSE),0)</f>
        <v>0</v>
      </c>
      <c r="BK15" s="7">
        <f>IFERROR(VLOOKUP(BH15,Hilfstabelle!$B$26:$H$31,7,FALSE),0)</f>
        <v>0</v>
      </c>
      <c r="BL15" s="7" t="str">
        <f t="shared" si="18"/>
        <v/>
      </c>
      <c r="BM15" s="7" t="str">
        <f t="shared" si="19"/>
        <v/>
      </c>
      <c r="BN15" s="7">
        <f>IFERROR(VLOOKUP(BL15,Hilfstabelle!$B$26:$M$31,12,FALSE),0)</f>
        <v>0</v>
      </c>
      <c r="BO15" s="7">
        <f>IFERROR(VLOOKUP(BL15,Hilfstabelle!$B$26:$H$31,7,FALSE),0)</f>
        <v>0</v>
      </c>
      <c r="BP15" s="162" t="s">
        <v>3902</v>
      </c>
    </row>
    <row r="16" spans="1:69" ht="15" thickBot="1" x14ac:dyDescent="0.25">
      <c r="A16" s="7">
        <v>16864441003</v>
      </c>
      <c r="B16" s="160" t="s">
        <v>98</v>
      </c>
      <c r="C16" s="8">
        <v>160</v>
      </c>
      <c r="D16" s="8">
        <v>160</v>
      </c>
      <c r="E16" s="8">
        <v>160</v>
      </c>
      <c r="F16" s="8" t="str">
        <f t="shared" si="20"/>
        <v>160 - 160 - 160</v>
      </c>
      <c r="G16" s="8" t="str">
        <f t="shared" si="21"/>
        <v>160-160-160</v>
      </c>
      <c r="H16" s="8">
        <f t="shared" si="22"/>
        <v>16864441003</v>
      </c>
      <c r="I16" s="6">
        <f t="shared" si="0"/>
        <v>25.298212800000002</v>
      </c>
      <c r="J16" s="6">
        <f>VLOOKUP(LEFT(A16,8)*1,Hilfstabelle!$A$35:$E$38,5,FALSE)</f>
        <v>0</v>
      </c>
      <c r="K16" s="6">
        <f t="shared" si="1"/>
        <v>349</v>
      </c>
      <c r="L16" s="6">
        <f t="shared" si="2"/>
        <v>267</v>
      </c>
      <c r="M16" s="6">
        <f t="shared" si="3"/>
        <v>185</v>
      </c>
      <c r="N16" s="19">
        <f t="shared" si="4"/>
        <v>124.5</v>
      </c>
      <c r="O16" s="19">
        <f t="shared" si="5"/>
        <v>124.5</v>
      </c>
      <c r="P16" s="19">
        <f t="shared" si="6"/>
        <v>124.5</v>
      </c>
      <c r="Q16" s="6" t="str">
        <f>VLOOKUP(LEFT(A16,8)*1,Hilfstabelle!$A$35:$E$38,2,FALSE)</f>
        <v>N.A.</v>
      </c>
      <c r="R16" s="6" t="str">
        <f>VLOOKUP(LEFT(A16,8)*1,Hilfstabelle!$A$35:$E$38,3,FALSE)</f>
        <v>N.A.</v>
      </c>
      <c r="S16" s="6" t="str">
        <f>VLOOKUP(LEFT(A16,8)*1,Hilfstabelle!$A$35:$E$38,4,FALSE)</f>
        <v>N.A.</v>
      </c>
      <c r="T16" s="94" t="e">
        <f>VLOOKUP(H16,Preise!A:E,4,FALSE)</f>
        <v>#N/A</v>
      </c>
      <c r="U16" s="7" t="str">
        <f>IF(V16=50,"I",VLOOKUP(V16,Hilfstabelle!$A$3:$B$6,2))</f>
        <v>IV</v>
      </c>
      <c r="V16" s="7">
        <f t="shared" si="7"/>
        <v>160</v>
      </c>
      <c r="W16" s="7" t="str">
        <f>IF(U16="I","I",VLOOKUP(V16,Hilfstabelle!$A$3:$B$6,2))</f>
        <v>IV</v>
      </c>
      <c r="X16" s="7">
        <f>VLOOKUP(W16,Hilfstabelle!$B$10:$M$13,12,FALSE)</f>
        <v>10.408540800000001</v>
      </c>
      <c r="Y16" s="7">
        <f>VLOOKUP(W16,Hilfstabelle!$B$10:$D$13,3,FALSE)</f>
        <v>80</v>
      </c>
      <c r="Z16" s="7">
        <f>VLOOKUP(W16,Hilfstabelle!$B$10:$E$13,4,FALSE)</f>
        <v>110.5</v>
      </c>
      <c r="AA16" s="7">
        <f>VLOOKUP(W16,Hilfstabelle!$B$10:$F$13,5,FALSE)</f>
        <v>110.5</v>
      </c>
      <c r="AB16" s="7">
        <f>VLOOKUP(W16,Hilfstabelle!$B$10:$G$13,6,FALSE)</f>
        <v>110.5</v>
      </c>
      <c r="AC16" s="7" t="str">
        <f>IF(AG16="50I","I",VLOOKUP(C16,Hilfstabelle!$A$3:$B$6,2))</f>
        <v>IV</v>
      </c>
      <c r="AD16" s="7" t="str">
        <f>IF(U16="I","I",VLOOKUP(C16,Hilfstabelle!$A$3:$B$6,2))</f>
        <v>IV</v>
      </c>
      <c r="AE16" s="7" t="str">
        <f t="shared" si="8"/>
        <v>160IV</v>
      </c>
      <c r="AF16" s="7" t="str">
        <f t="shared" si="9"/>
        <v>160IV</v>
      </c>
      <c r="AG16" s="106" t="b">
        <f t="shared" si="23"/>
        <v>0</v>
      </c>
      <c r="AH16" s="7">
        <f>VLOOKUP('Grundgerüst Konfigurator'!AE16,Hilfstabelle!$B$14:$M$25,12,FALSE)</f>
        <v>4.9632240000000003</v>
      </c>
      <c r="AI16" s="7">
        <f>VLOOKUP(AE16,Hilfstabelle!$B$14:$J$25,9,FALSE)</f>
        <v>92.5</v>
      </c>
      <c r="AJ16" s="7">
        <f>VLOOKUP(AE16,Hilfstabelle!$B$14:$K$25,10,FALSE)</f>
        <v>64</v>
      </c>
      <c r="AK16" s="7">
        <f>VLOOKUP(AE16,Hilfstabelle!$B$14:$I$25,8,FALSE)</f>
        <v>14</v>
      </c>
      <c r="AL16" s="7" t="str">
        <f>IF(AP16="50I","I",VLOOKUP(D16,Hilfstabelle!$A$3:$B$6,2))</f>
        <v>IV</v>
      </c>
      <c r="AM16" s="7" t="str">
        <f>IF(U16="I","I",VLOOKUP(D16,Hilfstabelle!$A$3:$B$6,2))</f>
        <v>IV</v>
      </c>
      <c r="AN16" s="7" t="str">
        <f t="shared" si="10"/>
        <v>160IV</v>
      </c>
      <c r="AO16" s="7" t="str">
        <f t="shared" si="11"/>
        <v>160IV</v>
      </c>
      <c r="AP16" s="106" t="b">
        <f t="shared" si="24"/>
        <v>0</v>
      </c>
      <c r="AQ16" s="7">
        <f>VLOOKUP('Grundgerüst Konfigurator'!AN16,Hilfstabelle!$B$14:$M$25,12,FALSE)</f>
        <v>4.9632240000000003</v>
      </c>
      <c r="AR16" s="7">
        <f>VLOOKUP(AN16,Hilfstabelle!$B$14:$J$25,9,FALSE)</f>
        <v>92.5</v>
      </c>
      <c r="AS16" s="7">
        <f>VLOOKUP(AN16,Hilfstabelle!$B$14:$K$25,10,FALSE)</f>
        <v>64</v>
      </c>
      <c r="AT16" s="7">
        <f>VLOOKUP(AN16,Hilfstabelle!$B$14:$I$25,8,FALSE)</f>
        <v>14</v>
      </c>
      <c r="AU16" s="7" t="str">
        <f>IF(AY16="50I","I",VLOOKUP(E16,Hilfstabelle!$A$3:$B$6,2))</f>
        <v>IV</v>
      </c>
      <c r="AV16" s="7" t="str">
        <f>IF(U16="I","I",VLOOKUP(E16,Hilfstabelle!$A$3:$B$6,2))</f>
        <v>IV</v>
      </c>
      <c r="AW16" s="7" t="str">
        <f t="shared" si="12"/>
        <v>160IV</v>
      </c>
      <c r="AX16" s="7" t="str">
        <f t="shared" si="13"/>
        <v>160IV</v>
      </c>
      <c r="AY16" s="106" t="b">
        <f>IF(AX16="50II",IF(U16&lt;&gt;"II","50I","50II"))</f>
        <v>0</v>
      </c>
      <c r="AZ16" s="7">
        <f>VLOOKUP('Grundgerüst Konfigurator'!AW16,Hilfstabelle!$B$14:$M$25,12,FALSE)</f>
        <v>4.9632240000000003</v>
      </c>
      <c r="BA16" s="7">
        <f>VLOOKUP(AW16,Hilfstabelle!$B$14:$J$25,9,FALSE)</f>
        <v>92.5</v>
      </c>
      <c r="BB16" s="7">
        <f>VLOOKUP(AW16,Hilfstabelle!$B$14:$K$25,10,FALSE)</f>
        <v>64</v>
      </c>
      <c r="BC16" s="7">
        <f>VLOOKUP(AW16,Hilfstabelle!$B$14:$I$25,8,FALSE)</f>
        <v>14</v>
      </c>
      <c r="BD16" s="7" t="str">
        <f t="shared" si="14"/>
        <v/>
      </c>
      <c r="BE16" s="7" t="str">
        <f t="shared" si="15"/>
        <v/>
      </c>
      <c r="BF16" s="7">
        <f>IFERROR(VLOOKUP(BD16,Hilfstabelle!$B$26:$M$31,12,FALSE),0)</f>
        <v>0</v>
      </c>
      <c r="BG16" s="7">
        <f>IFERROR(VLOOKUP(BD16,Hilfstabelle!$B$26:$H$31,7,FALSE),0)</f>
        <v>0</v>
      </c>
      <c r="BH16" s="7" t="str">
        <f t="shared" si="16"/>
        <v/>
      </c>
      <c r="BI16" s="7" t="str">
        <f t="shared" si="17"/>
        <v/>
      </c>
      <c r="BJ16" s="7">
        <f>IFERROR(VLOOKUP(BH16,Hilfstabelle!$B$26:$M$31,12,FALSE),0)</f>
        <v>0</v>
      </c>
      <c r="BK16" s="7">
        <f>IFERROR(VLOOKUP(BH16,Hilfstabelle!$B$26:$H$31,7,FALSE),0)</f>
        <v>0</v>
      </c>
      <c r="BL16" s="7" t="str">
        <f t="shared" si="18"/>
        <v/>
      </c>
      <c r="BM16" s="7" t="str">
        <f t="shared" si="19"/>
        <v/>
      </c>
      <c r="BN16" s="7">
        <f>IFERROR(VLOOKUP(BL16,Hilfstabelle!$B$26:$M$31,12,FALSE),0)</f>
        <v>0</v>
      </c>
      <c r="BO16" s="7">
        <f>IFERROR(VLOOKUP(BL16,Hilfstabelle!$B$26:$H$31,7,FALSE),0)</f>
        <v>0</v>
      </c>
      <c r="BP16" s="162" t="s">
        <v>3902</v>
      </c>
    </row>
    <row r="17" spans="1:69" x14ac:dyDescent="0.2">
      <c r="B17" s="160"/>
      <c r="C17" s="8"/>
      <c r="E17" s="3"/>
      <c r="F17" s="8"/>
      <c r="G17" s="8"/>
      <c r="H17" s="8"/>
      <c r="I17" s="1"/>
      <c r="J17" s="1"/>
      <c r="K17" s="1"/>
      <c r="L17" s="1"/>
      <c r="M17" s="1"/>
      <c r="N17" s="40"/>
      <c r="O17" s="40"/>
      <c r="P17" s="40"/>
      <c r="Q17" s="1"/>
      <c r="R17" s="1"/>
      <c r="S17" s="1"/>
      <c r="T17" s="108"/>
      <c r="BP17" s="162" t="s">
        <v>3902</v>
      </c>
    </row>
    <row r="18" spans="1:69" ht="20.25" x14ac:dyDescent="0.3">
      <c r="B18" s="160"/>
      <c r="C18" s="10" t="s">
        <v>71</v>
      </c>
      <c r="F18" s="8"/>
      <c r="G18" s="8"/>
      <c r="H18" s="8"/>
      <c r="I18" s="3"/>
      <c r="J18" s="3"/>
      <c r="K18" s="3"/>
      <c r="L18" s="3"/>
      <c r="M18" s="3"/>
      <c r="N18" s="39"/>
      <c r="O18" s="39"/>
      <c r="P18" s="39"/>
      <c r="Q18" s="3"/>
      <c r="R18" s="3"/>
      <c r="S18" s="3"/>
      <c r="T18" s="107"/>
      <c r="BP18" s="162" t="s">
        <v>3902</v>
      </c>
    </row>
    <row r="19" spans="1:69" ht="15" thickBot="1" x14ac:dyDescent="0.25">
      <c r="B19" s="160"/>
      <c r="C19" s="8"/>
      <c r="E19" s="3"/>
      <c r="F19" s="8"/>
      <c r="G19" s="8"/>
      <c r="H19" s="8"/>
      <c r="I19" s="4"/>
      <c r="J19" s="4"/>
      <c r="K19" s="4"/>
      <c r="L19" s="4"/>
      <c r="M19" s="4"/>
      <c r="N19" s="41"/>
      <c r="O19" s="41"/>
      <c r="P19" s="41"/>
      <c r="Q19" s="4"/>
      <c r="R19" s="4"/>
      <c r="S19" s="4"/>
      <c r="T19" s="109"/>
      <c r="BP19" s="162" t="s">
        <v>3902</v>
      </c>
    </row>
    <row r="20" spans="1:69" ht="15" thickBot="1" x14ac:dyDescent="0.25">
      <c r="A20" s="7">
        <v>16861111005</v>
      </c>
      <c r="B20" s="160">
        <v>11690611001</v>
      </c>
      <c r="C20" s="8">
        <v>32</v>
      </c>
      <c r="D20" s="8">
        <v>25</v>
      </c>
      <c r="E20" s="8">
        <v>32</v>
      </c>
      <c r="F20" s="8" t="str">
        <f t="shared" si="20"/>
        <v>32 - 25 - 32</v>
      </c>
      <c r="G20" s="8" t="str">
        <f t="shared" si="21"/>
        <v>32-25-32</v>
      </c>
      <c r="H20" s="8">
        <f t="shared" si="22"/>
        <v>16861111005</v>
      </c>
      <c r="I20" s="6">
        <f t="shared" ref="I20:I51" si="26">SUM(X20,AH20,AQ20,AZ20,BF20,BJ20,BN20)</f>
        <v>1.1584272000000002</v>
      </c>
      <c r="J20" s="6">
        <f>VLOOKUP(LEFT(A20,8)*1,Hilfstabelle!$A$35:$E$38,5,FALSE)</f>
        <v>0.4</v>
      </c>
      <c r="K20" s="6">
        <f t="shared" ref="K20:K51" si="27">SUM(Z20,AA20,AJ20,BB20,BG20,BO20)</f>
        <v>171</v>
      </c>
      <c r="L20" s="6">
        <f t="shared" ref="L20:L51" si="28">MAX(Y20,AI20,BA20)+SUM(AB20,AS20,BK20)</f>
        <v>105</v>
      </c>
      <c r="M20" s="6">
        <f t="shared" ref="M20:M51" si="29">MAX(Y20,AI20,AR20,BA20)*2</f>
        <v>52</v>
      </c>
      <c r="N20" s="19">
        <f t="shared" si="4"/>
        <v>58.5</v>
      </c>
      <c r="O20" s="19">
        <f t="shared" si="5"/>
        <v>57.5</v>
      </c>
      <c r="P20" s="19">
        <f t="shared" si="6"/>
        <v>58.5</v>
      </c>
      <c r="Q20" s="6">
        <f>VLOOKUP(LEFT(A20,8)*1,Hilfstabelle!$A$35:$E$38,2,FALSE)</f>
        <v>222</v>
      </c>
      <c r="R20" s="6">
        <f>VLOOKUP(LEFT(A20,8)*1,Hilfstabelle!$A$35:$E$38,3,FALSE)</f>
        <v>152</v>
      </c>
      <c r="S20" s="6">
        <f>VLOOKUP(LEFT(A20,8)*1,Hilfstabelle!$A$35:$E$38,4,FALSE)</f>
        <v>77</v>
      </c>
      <c r="T20" s="94">
        <f>VLOOKUP(H20,Preise!A:E,4,FALSE)</f>
        <v>283.94</v>
      </c>
      <c r="U20" s="7" t="str">
        <f>IF(V20=50,"I",VLOOKUP(V20,Hilfstabelle!$A$3:$B$6,2))</f>
        <v>I</v>
      </c>
      <c r="V20" s="7">
        <f t="shared" ref="V20:V51" si="30">MAX(C20,D20,E20)</f>
        <v>32</v>
      </c>
      <c r="W20" s="7" t="str">
        <f>IF(U20="I","I",VLOOKUP(V20,Hilfstabelle!$A$3:$B$6,2))</f>
        <v>I</v>
      </c>
      <c r="X20" s="7">
        <f>VLOOKUP(W20,Hilfstabelle!$B$10:$M$13,12,FALSE)</f>
        <v>0.53917080000000006</v>
      </c>
      <c r="Y20" s="7">
        <f>VLOOKUP(W20,Hilfstabelle!$B$10:$D$13,3,FALSE)</f>
        <v>26</v>
      </c>
      <c r="Z20" s="7">
        <f>VLOOKUP(W20,Hilfstabelle!$B$10:$E$13,4,FALSE)</f>
        <v>38.5</v>
      </c>
      <c r="AA20" s="7">
        <f>VLOOKUP(W20,Hilfstabelle!$B$10:$F$13,5,FALSE)</f>
        <v>38.5</v>
      </c>
      <c r="AB20" s="7">
        <f>VLOOKUP(W20,Hilfstabelle!$B$10:$G$13,6,FALSE)</f>
        <v>38.5</v>
      </c>
      <c r="AC20" s="7" t="str">
        <f>IF(AG20="50I","I",VLOOKUP(C20,Hilfstabelle!$A$3:$B$6,2))</f>
        <v>I</v>
      </c>
      <c r="AD20" s="7" t="str">
        <f>IF(U20="I","I",VLOOKUP(C20,Hilfstabelle!$A$3:$B$6,2))</f>
        <v>I</v>
      </c>
      <c r="AE20" s="7" t="str">
        <f t="shared" si="8"/>
        <v>32I</v>
      </c>
      <c r="AF20" s="7" t="str">
        <f t="shared" ref="AF20:AF51" si="31">CONCATENATE(C20,AD20)</f>
        <v>32I</v>
      </c>
      <c r="AG20" s="106" t="b">
        <f t="shared" ref="AG20:AG74" si="32">IF(AF20="50II",IF(U20&lt;&gt;"II","50I","50II"))</f>
        <v>0</v>
      </c>
      <c r="AH20" s="7">
        <f>VLOOKUP('Grundgerüst Konfigurator'!AE20,Hilfstabelle!$B$14:$M$25,12,FALSE)</f>
        <v>0.22388520000000001</v>
      </c>
      <c r="AI20" s="7">
        <f>VLOOKUP(AE20,Hilfstabelle!$B$14:$J$25,9,FALSE)</f>
        <v>20</v>
      </c>
      <c r="AJ20" s="7">
        <f>VLOOKUP(AE20,Hilfstabelle!$B$14:$K$25,10,FALSE)</f>
        <v>47</v>
      </c>
      <c r="AK20" s="7">
        <f>VLOOKUP(AE20,Hilfstabelle!$B$14:$I$25,8,FALSE)</f>
        <v>20</v>
      </c>
      <c r="AL20" s="7" t="str">
        <f>IF(AP20="50I","I",VLOOKUP(D20,Hilfstabelle!$A$3:$B$6,2))</f>
        <v>I</v>
      </c>
      <c r="AM20" s="7" t="str">
        <f>IF(U20="I","I",VLOOKUP(D20,Hilfstabelle!$A$3:$B$6,2))</f>
        <v>I</v>
      </c>
      <c r="AN20" s="7" t="str">
        <f t="shared" si="10"/>
        <v>25I</v>
      </c>
      <c r="AO20" s="7" t="str">
        <f t="shared" ref="AO20:AO51" si="33">CONCATENATE(D20,AM20)</f>
        <v>25I</v>
      </c>
      <c r="AP20" s="106" t="b">
        <f t="shared" ref="AP20:AP74" si="34">IF(AO20="50II",IF(U20&lt;&gt;"II","50I","50II"))</f>
        <v>0</v>
      </c>
      <c r="AQ20" s="7">
        <f>VLOOKUP('Grundgerüst Konfigurator'!AN20,Hilfstabelle!$B$14:$M$25,12,FALSE)</f>
        <v>0.171486</v>
      </c>
      <c r="AR20" s="7">
        <f>VLOOKUP(AN20,Hilfstabelle!$B$14:$J$25,9,FALSE)</f>
        <v>15.25</v>
      </c>
      <c r="AS20" s="7">
        <f>VLOOKUP(AN20,Hilfstabelle!$B$14:$K$25,10,FALSE)</f>
        <v>40.5</v>
      </c>
      <c r="AT20" s="7">
        <f>VLOOKUP(AN20,Hilfstabelle!$B$14:$I$25,8,FALSE)</f>
        <v>19</v>
      </c>
      <c r="AU20" s="7" t="str">
        <f>IF(AY20="50I","I",VLOOKUP(E20,Hilfstabelle!$A$3:$B$6,2))</f>
        <v>I</v>
      </c>
      <c r="AV20" s="7" t="str">
        <f>IF(U20="I","I",VLOOKUP(E20,Hilfstabelle!$A$3:$B$6,2))</f>
        <v>I</v>
      </c>
      <c r="AW20" s="7" t="str">
        <f t="shared" si="12"/>
        <v>32I</v>
      </c>
      <c r="AX20" s="7" t="str">
        <f t="shared" ref="AX20:AX51" si="35">CONCATENATE(E20,AV20)</f>
        <v>32I</v>
      </c>
      <c r="AY20" s="106" t="b">
        <f t="shared" ref="AY20:AY73" si="36">IF(AX20="50II",IF(U20&lt;&gt;"II","50I","50II"))</f>
        <v>0</v>
      </c>
      <c r="AZ20" s="7">
        <f>VLOOKUP('Grundgerüst Konfigurator'!AW20,Hilfstabelle!$B$14:$M$25,12,FALSE)</f>
        <v>0.22388520000000001</v>
      </c>
      <c r="BA20" s="7">
        <f>VLOOKUP(AW20,Hilfstabelle!$B$14:$J$25,9,FALSE)</f>
        <v>20</v>
      </c>
      <c r="BB20" s="7">
        <f>VLOOKUP(AW20,Hilfstabelle!$B$14:$K$25,10,FALSE)</f>
        <v>47</v>
      </c>
      <c r="BC20" s="7">
        <f>VLOOKUP(AW20,Hilfstabelle!$B$14:$I$25,8,FALSE)</f>
        <v>20</v>
      </c>
      <c r="BD20" s="7" t="str">
        <f t="shared" ref="BD20:BD51" si="37">IF(W20=AC20,"",CONCATENATE(W20,"-",AC20))</f>
        <v/>
      </c>
      <c r="BE20" s="7" t="str">
        <f t="shared" si="15"/>
        <v/>
      </c>
      <c r="BF20" s="7">
        <f>IFERROR(VLOOKUP(BD20,Hilfstabelle!$B$26:$M$31,12,FALSE),0)</f>
        <v>0</v>
      </c>
      <c r="BG20" s="7">
        <f>IFERROR(VLOOKUP(BD20,Hilfstabelle!$B$26:$H$31,7,FALSE),0)</f>
        <v>0</v>
      </c>
      <c r="BH20" s="7" t="str">
        <f t="shared" ref="BH20:BH51" si="38">IF(W20=AL20,"",CONCATENATE(W20,"-",AL20))</f>
        <v/>
      </c>
      <c r="BI20" s="7" t="str">
        <f t="shared" si="17"/>
        <v/>
      </c>
      <c r="BJ20" s="7">
        <f>IFERROR(VLOOKUP(BH20,Hilfstabelle!$B$26:$M$31,12,FALSE),0)</f>
        <v>0</v>
      </c>
      <c r="BK20" s="7">
        <f>IFERROR(VLOOKUP(BH20,Hilfstabelle!$B$26:$H$31,7,FALSE),0)</f>
        <v>0</v>
      </c>
      <c r="BL20" s="7" t="str">
        <f t="shared" ref="BL20:BL51" si="39">IF(W20=AU20,"",CONCATENATE(W20,"-",AU20))</f>
        <v/>
      </c>
      <c r="BM20" s="7" t="str">
        <f t="shared" si="19"/>
        <v/>
      </c>
      <c r="BN20" s="7">
        <f>IFERROR(VLOOKUP(BL20,Hilfstabelle!$B$26:$M$31,12,FALSE),0)</f>
        <v>0</v>
      </c>
      <c r="BO20" s="7">
        <f>IFERROR(VLOOKUP(BL20,Hilfstabelle!$B$26:$H$31,7,FALSE),0)</f>
        <v>0</v>
      </c>
      <c r="BP20" s="162">
        <v>35.68</v>
      </c>
      <c r="BQ20" s="7" t="s">
        <v>3862</v>
      </c>
    </row>
    <row r="21" spans="1:69" ht="15" thickBot="1" x14ac:dyDescent="0.25">
      <c r="A21" s="7">
        <v>16861111006</v>
      </c>
      <c r="B21" s="160">
        <v>11690691001</v>
      </c>
      <c r="C21" s="8">
        <v>40</v>
      </c>
      <c r="D21" s="8">
        <v>25</v>
      </c>
      <c r="E21" s="8">
        <v>40</v>
      </c>
      <c r="F21" s="8" t="str">
        <f t="shared" si="20"/>
        <v>40 - 25 - 40</v>
      </c>
      <c r="G21" s="8" t="str">
        <f t="shared" si="21"/>
        <v>40-25-40</v>
      </c>
      <c r="H21" s="8">
        <f t="shared" si="22"/>
        <v>16861111006</v>
      </c>
      <c r="I21" s="6">
        <f t="shared" si="26"/>
        <v>1.3776336</v>
      </c>
      <c r="J21" s="6">
        <f>VLOOKUP(LEFT(A21,8)*1,Hilfstabelle!$A$35:$E$38,5,FALSE)</f>
        <v>0.4</v>
      </c>
      <c r="K21" s="6">
        <f t="shared" si="27"/>
        <v>185</v>
      </c>
      <c r="L21" s="6">
        <f t="shared" si="28"/>
        <v>105</v>
      </c>
      <c r="M21" s="6">
        <f t="shared" si="29"/>
        <v>52</v>
      </c>
      <c r="N21" s="19">
        <f t="shared" si="4"/>
        <v>60.5</v>
      </c>
      <c r="O21" s="19">
        <f t="shared" si="5"/>
        <v>57.5</v>
      </c>
      <c r="P21" s="19">
        <f t="shared" si="6"/>
        <v>60.5</v>
      </c>
      <c r="Q21" s="6">
        <f>VLOOKUP(LEFT(A21,8)*1,Hilfstabelle!$A$35:$E$38,2,FALSE)</f>
        <v>222</v>
      </c>
      <c r="R21" s="6">
        <f>VLOOKUP(LEFT(A21,8)*1,Hilfstabelle!$A$35:$E$38,3,FALSE)</f>
        <v>152</v>
      </c>
      <c r="S21" s="6">
        <f>VLOOKUP(LEFT(A21,8)*1,Hilfstabelle!$A$35:$E$38,4,FALSE)</f>
        <v>77</v>
      </c>
      <c r="T21" s="94">
        <f>VLOOKUP(H21,Preise!A:E,4,FALSE)</f>
        <v>298.7</v>
      </c>
      <c r="U21" s="7" t="str">
        <f>IF(V21=50,"I",VLOOKUP(V21,Hilfstabelle!$A$3:$B$6,2))</f>
        <v>I</v>
      </c>
      <c r="V21" s="7">
        <f t="shared" si="30"/>
        <v>40</v>
      </c>
      <c r="W21" s="7" t="str">
        <f>IF(U21="I","I",VLOOKUP(V21,Hilfstabelle!$A$3:$B$6,2))</f>
        <v>I</v>
      </c>
      <c r="X21" s="7">
        <f>VLOOKUP(W21,Hilfstabelle!$B$10:$M$13,12,FALSE)</f>
        <v>0.53917080000000006</v>
      </c>
      <c r="Y21" s="7">
        <f>VLOOKUP(W21,Hilfstabelle!$B$10:$D$13,3,FALSE)</f>
        <v>26</v>
      </c>
      <c r="Z21" s="7">
        <f>VLOOKUP(W21,Hilfstabelle!$B$10:$E$13,4,FALSE)</f>
        <v>38.5</v>
      </c>
      <c r="AA21" s="7">
        <f>VLOOKUP(W21,Hilfstabelle!$B$10:$F$13,5,FALSE)</f>
        <v>38.5</v>
      </c>
      <c r="AB21" s="7">
        <f>VLOOKUP(W21,Hilfstabelle!$B$10:$G$13,6,FALSE)</f>
        <v>38.5</v>
      </c>
      <c r="AC21" s="7" t="str">
        <f>IF(AG21="50I","I",VLOOKUP(C21,Hilfstabelle!$A$3:$B$6,2))</f>
        <v>I</v>
      </c>
      <c r="AD21" s="7" t="str">
        <f>IF(U21="I","I",VLOOKUP(C21,Hilfstabelle!$A$3:$B$6,2))</f>
        <v>I</v>
      </c>
      <c r="AE21" s="7" t="str">
        <f t="shared" si="8"/>
        <v>40I</v>
      </c>
      <c r="AF21" s="7" t="str">
        <f t="shared" si="31"/>
        <v>40I</v>
      </c>
      <c r="AG21" s="106" t="b">
        <f t="shared" si="32"/>
        <v>0</v>
      </c>
      <c r="AH21" s="7">
        <f>VLOOKUP('Grundgerüst Konfigurator'!AE21,Hilfstabelle!$B$14:$M$25,12,FALSE)</f>
        <v>0.33348840000000002</v>
      </c>
      <c r="AI21" s="7">
        <f>VLOOKUP(AE21,Hilfstabelle!$B$14:$J$25,9,FALSE)</f>
        <v>24.5</v>
      </c>
      <c r="AJ21" s="7">
        <f>VLOOKUP(AE21,Hilfstabelle!$B$14:$K$25,10,FALSE)</f>
        <v>54</v>
      </c>
      <c r="AK21" s="7">
        <f>VLOOKUP(AE21,Hilfstabelle!$B$14:$I$25,8,FALSE)</f>
        <v>22</v>
      </c>
      <c r="AL21" s="7" t="str">
        <f>IF(AP21="50I","I",VLOOKUP(D21,Hilfstabelle!$A$3:$B$6,2))</f>
        <v>I</v>
      </c>
      <c r="AM21" s="7" t="str">
        <f>IF(U21="I","I",VLOOKUP(D21,Hilfstabelle!$A$3:$B$6,2))</f>
        <v>I</v>
      </c>
      <c r="AN21" s="7" t="str">
        <f t="shared" si="10"/>
        <v>25I</v>
      </c>
      <c r="AO21" s="7" t="str">
        <f t="shared" si="33"/>
        <v>25I</v>
      </c>
      <c r="AP21" s="106" t="b">
        <f t="shared" si="34"/>
        <v>0</v>
      </c>
      <c r="AQ21" s="7">
        <f>VLOOKUP('Grundgerüst Konfigurator'!AN21,Hilfstabelle!$B$14:$M$25,12,FALSE)</f>
        <v>0.171486</v>
      </c>
      <c r="AR21" s="7">
        <f>VLOOKUP(AN21,Hilfstabelle!$B$14:$J$25,9,FALSE)</f>
        <v>15.25</v>
      </c>
      <c r="AS21" s="7">
        <f>VLOOKUP(AN21,Hilfstabelle!$B$14:$K$25,10,FALSE)</f>
        <v>40.5</v>
      </c>
      <c r="AT21" s="7">
        <f>VLOOKUP(AN21,Hilfstabelle!$B$14:$I$25,8,FALSE)</f>
        <v>19</v>
      </c>
      <c r="AU21" s="7" t="str">
        <f>IF(AY21="50I","I",VLOOKUP(E21,Hilfstabelle!$A$3:$B$6,2))</f>
        <v>I</v>
      </c>
      <c r="AV21" s="7" t="str">
        <f>IF(U21="I","I",VLOOKUP(E21,Hilfstabelle!$A$3:$B$6,2))</f>
        <v>I</v>
      </c>
      <c r="AW21" s="7" t="str">
        <f t="shared" si="12"/>
        <v>40I</v>
      </c>
      <c r="AX21" s="7" t="str">
        <f t="shared" si="35"/>
        <v>40I</v>
      </c>
      <c r="AY21" s="106" t="b">
        <f t="shared" si="36"/>
        <v>0</v>
      </c>
      <c r="AZ21" s="7">
        <f>VLOOKUP('Grundgerüst Konfigurator'!AW21,Hilfstabelle!$B$14:$M$25,12,FALSE)</f>
        <v>0.33348840000000002</v>
      </c>
      <c r="BA21" s="7">
        <f>VLOOKUP(AW21,Hilfstabelle!$B$14:$J$25,9,FALSE)</f>
        <v>24.5</v>
      </c>
      <c r="BB21" s="7">
        <f>VLOOKUP(AW21,Hilfstabelle!$B$14:$K$25,10,FALSE)</f>
        <v>54</v>
      </c>
      <c r="BC21" s="7">
        <f>VLOOKUP(AW21,Hilfstabelle!$B$14:$I$25,8,FALSE)</f>
        <v>22</v>
      </c>
      <c r="BD21" s="7" t="str">
        <f t="shared" si="37"/>
        <v/>
      </c>
      <c r="BE21" s="7" t="str">
        <f t="shared" si="15"/>
        <v/>
      </c>
      <c r="BF21" s="7">
        <f>IFERROR(VLOOKUP(BD21,Hilfstabelle!$B$26:$M$31,12,FALSE),0)</f>
        <v>0</v>
      </c>
      <c r="BG21" s="7">
        <f>IFERROR(VLOOKUP(BD21,Hilfstabelle!$B$26:$H$31,7,FALSE),0)</f>
        <v>0</v>
      </c>
      <c r="BH21" s="7" t="str">
        <f t="shared" si="38"/>
        <v/>
      </c>
      <c r="BI21" s="7" t="str">
        <f t="shared" si="17"/>
        <v/>
      </c>
      <c r="BJ21" s="7">
        <f>IFERROR(VLOOKUP(BH21,Hilfstabelle!$B$26:$M$31,12,FALSE),0)</f>
        <v>0</v>
      </c>
      <c r="BK21" s="7">
        <f>IFERROR(VLOOKUP(BH21,Hilfstabelle!$B$26:$H$31,7,FALSE),0)</f>
        <v>0</v>
      </c>
      <c r="BL21" s="7" t="str">
        <f t="shared" si="39"/>
        <v/>
      </c>
      <c r="BM21" s="7" t="str">
        <f t="shared" si="19"/>
        <v/>
      </c>
      <c r="BN21" s="7">
        <f>IFERROR(VLOOKUP(BL21,Hilfstabelle!$B$26:$M$31,12,FALSE),0)</f>
        <v>0</v>
      </c>
      <c r="BO21" s="7">
        <f>IFERROR(VLOOKUP(BL21,Hilfstabelle!$B$26:$H$31,7,FALSE),0)</f>
        <v>0</v>
      </c>
      <c r="BP21" s="162">
        <v>66.08</v>
      </c>
      <c r="BQ21" s="7" t="s">
        <v>3865</v>
      </c>
    </row>
    <row r="22" spans="1:69" ht="15" thickBot="1" x14ac:dyDescent="0.25">
      <c r="A22" s="7">
        <v>16861111007</v>
      </c>
      <c r="B22" s="160">
        <v>11690711001</v>
      </c>
      <c r="C22" s="8">
        <v>40</v>
      </c>
      <c r="D22" s="8">
        <v>32</v>
      </c>
      <c r="E22" s="8">
        <v>40</v>
      </c>
      <c r="F22" s="8" t="str">
        <f t="shared" si="20"/>
        <v>40 - 32 - 40</v>
      </c>
      <c r="G22" s="8" t="str">
        <f t="shared" si="21"/>
        <v>40-32-40</v>
      </c>
      <c r="H22" s="8">
        <f t="shared" si="22"/>
        <v>16861111007</v>
      </c>
      <c r="I22" s="6">
        <f t="shared" si="26"/>
        <v>1.4300328</v>
      </c>
      <c r="J22" s="6">
        <f>VLOOKUP(LEFT(A22,8)*1,Hilfstabelle!$A$35:$E$38,5,FALSE)</f>
        <v>0.4</v>
      </c>
      <c r="K22" s="6">
        <f t="shared" si="27"/>
        <v>185</v>
      </c>
      <c r="L22" s="6">
        <f t="shared" si="28"/>
        <v>111.5</v>
      </c>
      <c r="M22" s="6">
        <f t="shared" si="29"/>
        <v>52</v>
      </c>
      <c r="N22" s="19">
        <f t="shared" si="4"/>
        <v>60.5</v>
      </c>
      <c r="O22" s="19">
        <f t="shared" si="5"/>
        <v>58.5</v>
      </c>
      <c r="P22" s="19">
        <f t="shared" si="6"/>
        <v>60.5</v>
      </c>
      <c r="Q22" s="6">
        <f>VLOOKUP(LEFT(A22,8)*1,Hilfstabelle!$A$35:$E$38,2,FALSE)</f>
        <v>222</v>
      </c>
      <c r="R22" s="6">
        <f>VLOOKUP(LEFT(A22,8)*1,Hilfstabelle!$A$35:$E$38,3,FALSE)</f>
        <v>152</v>
      </c>
      <c r="S22" s="6">
        <f>VLOOKUP(LEFT(A22,8)*1,Hilfstabelle!$A$35:$E$38,4,FALSE)</f>
        <v>77</v>
      </c>
      <c r="T22" s="94">
        <f>VLOOKUP(H22,Preise!A:E,4,FALSE)</f>
        <v>304.02999999999997</v>
      </c>
      <c r="U22" s="7" t="str">
        <f>IF(V22=50,"I",VLOOKUP(V22,Hilfstabelle!$A$3:$B$6,2))</f>
        <v>I</v>
      </c>
      <c r="V22" s="7">
        <f t="shared" si="30"/>
        <v>40</v>
      </c>
      <c r="W22" s="7" t="str">
        <f>IF(U22="I","I",VLOOKUP(V22,Hilfstabelle!$A$3:$B$6,2))</f>
        <v>I</v>
      </c>
      <c r="X22" s="7">
        <f>VLOOKUP(W22,Hilfstabelle!$B$10:$M$13,12,FALSE)</f>
        <v>0.53917080000000006</v>
      </c>
      <c r="Y22" s="7">
        <f>VLOOKUP(W22,Hilfstabelle!$B$10:$D$13,3,FALSE)</f>
        <v>26</v>
      </c>
      <c r="Z22" s="7">
        <f>VLOOKUP(W22,Hilfstabelle!$B$10:$E$13,4,FALSE)</f>
        <v>38.5</v>
      </c>
      <c r="AA22" s="7">
        <f>VLOOKUP(W22,Hilfstabelle!$B$10:$F$13,5,FALSE)</f>
        <v>38.5</v>
      </c>
      <c r="AB22" s="7">
        <f>VLOOKUP(W22,Hilfstabelle!$B$10:$G$13,6,FALSE)</f>
        <v>38.5</v>
      </c>
      <c r="AC22" s="7" t="str">
        <f>IF(AG22="50I","I",VLOOKUP(C22,Hilfstabelle!$A$3:$B$6,2))</f>
        <v>I</v>
      </c>
      <c r="AD22" s="7" t="str">
        <f>IF(U22="I","I",VLOOKUP(C22,Hilfstabelle!$A$3:$B$6,2))</f>
        <v>I</v>
      </c>
      <c r="AE22" s="7" t="str">
        <f t="shared" si="8"/>
        <v>40I</v>
      </c>
      <c r="AF22" s="7" t="str">
        <f t="shared" si="31"/>
        <v>40I</v>
      </c>
      <c r="AG22" s="106" t="b">
        <f t="shared" si="32"/>
        <v>0</v>
      </c>
      <c r="AH22" s="7">
        <f>VLOOKUP('Grundgerüst Konfigurator'!AE22,Hilfstabelle!$B$14:$M$25,12,FALSE)</f>
        <v>0.33348840000000002</v>
      </c>
      <c r="AI22" s="7">
        <f>VLOOKUP(AE22,Hilfstabelle!$B$14:$J$25,9,FALSE)</f>
        <v>24.5</v>
      </c>
      <c r="AJ22" s="7">
        <f>VLOOKUP(AE22,Hilfstabelle!$B$14:$K$25,10,FALSE)</f>
        <v>54</v>
      </c>
      <c r="AK22" s="7">
        <f>VLOOKUP(AE22,Hilfstabelle!$B$14:$I$25,8,FALSE)</f>
        <v>22</v>
      </c>
      <c r="AL22" s="7" t="str">
        <f>IF(AP22="50I","I",VLOOKUP(D22,Hilfstabelle!$A$3:$B$6,2))</f>
        <v>I</v>
      </c>
      <c r="AM22" s="7" t="str">
        <f>IF(U22="I","I",VLOOKUP(D22,Hilfstabelle!$A$3:$B$6,2))</f>
        <v>I</v>
      </c>
      <c r="AN22" s="7" t="str">
        <f t="shared" si="10"/>
        <v>32I</v>
      </c>
      <c r="AO22" s="7" t="str">
        <f t="shared" si="33"/>
        <v>32I</v>
      </c>
      <c r="AP22" s="106" t="b">
        <f t="shared" si="34"/>
        <v>0</v>
      </c>
      <c r="AQ22" s="7">
        <f>VLOOKUP('Grundgerüst Konfigurator'!AN22,Hilfstabelle!$B$14:$M$25,12,FALSE)</f>
        <v>0.22388520000000001</v>
      </c>
      <c r="AR22" s="7">
        <f>VLOOKUP(AN22,Hilfstabelle!$B$14:$J$25,9,FALSE)</f>
        <v>20</v>
      </c>
      <c r="AS22" s="7">
        <f>VLOOKUP(AN22,Hilfstabelle!$B$14:$K$25,10,FALSE)</f>
        <v>47</v>
      </c>
      <c r="AT22" s="7">
        <f>VLOOKUP(AN22,Hilfstabelle!$B$14:$I$25,8,FALSE)</f>
        <v>20</v>
      </c>
      <c r="AU22" s="7" t="str">
        <f>IF(AY22="50I","I",VLOOKUP(E22,Hilfstabelle!$A$3:$B$6,2))</f>
        <v>I</v>
      </c>
      <c r="AV22" s="7" t="str">
        <f>IF(U22="I","I",VLOOKUP(E22,Hilfstabelle!$A$3:$B$6,2))</f>
        <v>I</v>
      </c>
      <c r="AW22" s="7" t="str">
        <f t="shared" si="12"/>
        <v>40I</v>
      </c>
      <c r="AX22" s="7" t="str">
        <f t="shared" si="35"/>
        <v>40I</v>
      </c>
      <c r="AY22" s="106" t="b">
        <f t="shared" si="36"/>
        <v>0</v>
      </c>
      <c r="AZ22" s="7">
        <f>VLOOKUP('Grundgerüst Konfigurator'!AW22,Hilfstabelle!$B$14:$M$25,12,FALSE)</f>
        <v>0.33348840000000002</v>
      </c>
      <c r="BA22" s="7">
        <f>VLOOKUP(AW22,Hilfstabelle!$B$14:$J$25,9,FALSE)</f>
        <v>24.5</v>
      </c>
      <c r="BB22" s="7">
        <f>VLOOKUP(AW22,Hilfstabelle!$B$14:$K$25,10,FALSE)</f>
        <v>54</v>
      </c>
      <c r="BC22" s="7">
        <f>VLOOKUP(AW22,Hilfstabelle!$B$14:$I$25,8,FALSE)</f>
        <v>22</v>
      </c>
      <c r="BD22" s="7" t="str">
        <f t="shared" si="37"/>
        <v/>
      </c>
      <c r="BE22" s="7" t="str">
        <f t="shared" si="15"/>
        <v/>
      </c>
      <c r="BF22" s="7">
        <f>IFERROR(VLOOKUP(BD22,Hilfstabelle!$B$26:$M$31,12,FALSE),0)</f>
        <v>0</v>
      </c>
      <c r="BG22" s="7">
        <f>IFERROR(VLOOKUP(BD22,Hilfstabelle!$B$26:$H$31,7,FALSE),0)</f>
        <v>0</v>
      </c>
      <c r="BH22" s="7" t="str">
        <f t="shared" si="38"/>
        <v/>
      </c>
      <c r="BI22" s="7" t="str">
        <f t="shared" si="17"/>
        <v/>
      </c>
      <c r="BJ22" s="7">
        <f>IFERROR(VLOOKUP(BH22,Hilfstabelle!$B$26:$M$31,12,FALSE),0)</f>
        <v>0</v>
      </c>
      <c r="BK22" s="7">
        <f>IFERROR(VLOOKUP(BH22,Hilfstabelle!$B$26:$H$31,7,FALSE),0)</f>
        <v>0</v>
      </c>
      <c r="BL22" s="7" t="str">
        <f t="shared" si="39"/>
        <v/>
      </c>
      <c r="BM22" s="7" t="str">
        <f t="shared" si="19"/>
        <v/>
      </c>
      <c r="BN22" s="7">
        <f>IFERROR(VLOOKUP(BL22,Hilfstabelle!$B$26:$M$31,12,FALSE),0)</f>
        <v>0</v>
      </c>
      <c r="BO22" s="7">
        <f>IFERROR(VLOOKUP(BL22,Hilfstabelle!$B$26:$H$31,7,FALSE),0)</f>
        <v>0</v>
      </c>
      <c r="BP22" s="162">
        <v>66.08</v>
      </c>
      <c r="BQ22" s="7" t="s">
        <v>3866</v>
      </c>
    </row>
    <row r="23" spans="1:69" ht="15" thickBot="1" x14ac:dyDescent="0.25">
      <c r="A23" s="7">
        <v>16861111008</v>
      </c>
      <c r="B23" s="160">
        <v>11691521001</v>
      </c>
      <c r="C23" s="8">
        <v>50</v>
      </c>
      <c r="D23" s="8">
        <v>25</v>
      </c>
      <c r="E23" s="8">
        <v>50</v>
      </c>
      <c r="F23" s="8" t="str">
        <f t="shared" si="20"/>
        <v>50 - 25 - 50</v>
      </c>
      <c r="G23" s="8" t="str">
        <f t="shared" si="21"/>
        <v>50-25-50</v>
      </c>
      <c r="H23" s="8">
        <f t="shared" si="22"/>
        <v>16861111008</v>
      </c>
      <c r="I23" s="6">
        <f t="shared" si="26"/>
        <v>1.6122624000000001</v>
      </c>
      <c r="J23" s="6">
        <f>VLOOKUP(LEFT(A23,8)*1,Hilfstabelle!$A$35:$E$38,5,FALSE)</f>
        <v>0.4</v>
      </c>
      <c r="K23" s="6">
        <f t="shared" si="27"/>
        <v>199</v>
      </c>
      <c r="L23" s="6">
        <f t="shared" si="28"/>
        <v>109.5</v>
      </c>
      <c r="M23" s="6">
        <f t="shared" si="29"/>
        <v>61</v>
      </c>
      <c r="N23" s="19">
        <f t="shared" si="4"/>
        <v>60.5</v>
      </c>
      <c r="O23" s="19">
        <f t="shared" si="5"/>
        <v>57.5</v>
      </c>
      <c r="P23" s="19">
        <f t="shared" si="6"/>
        <v>60.5</v>
      </c>
      <c r="Q23" s="6">
        <f>VLOOKUP(LEFT(A23,8)*1,Hilfstabelle!$A$35:$E$38,2,FALSE)</f>
        <v>222</v>
      </c>
      <c r="R23" s="6">
        <f>VLOOKUP(LEFT(A23,8)*1,Hilfstabelle!$A$35:$E$38,3,FALSE)</f>
        <v>152</v>
      </c>
      <c r="S23" s="6">
        <f>VLOOKUP(LEFT(A23,8)*1,Hilfstabelle!$A$35:$E$38,4,FALSE)</f>
        <v>77</v>
      </c>
      <c r="T23" s="94">
        <f>VLOOKUP(H23,Preise!A:E,4,FALSE)</f>
        <v>318.07</v>
      </c>
      <c r="U23" s="7" t="str">
        <f>IF(V23=50,"I",VLOOKUP(V23,Hilfstabelle!$A$3:$B$6,2))</f>
        <v>I</v>
      </c>
      <c r="V23" s="7">
        <f t="shared" si="30"/>
        <v>50</v>
      </c>
      <c r="W23" s="7" t="str">
        <f>IF(U23="I","I",VLOOKUP(V23,Hilfstabelle!$A$3:$B$6,2))</f>
        <v>I</v>
      </c>
      <c r="X23" s="7">
        <f>VLOOKUP(W23,Hilfstabelle!$B$10:$M$13,12,FALSE)</f>
        <v>0.53917080000000006</v>
      </c>
      <c r="Y23" s="7">
        <f>VLOOKUP(W23,Hilfstabelle!$B$10:$D$13,3,FALSE)</f>
        <v>26</v>
      </c>
      <c r="Z23" s="7">
        <f>VLOOKUP(W23,Hilfstabelle!$B$10:$E$13,4,FALSE)</f>
        <v>38.5</v>
      </c>
      <c r="AA23" s="7">
        <f>VLOOKUP(W23,Hilfstabelle!$B$10:$F$13,5,FALSE)</f>
        <v>38.5</v>
      </c>
      <c r="AB23" s="7">
        <f>VLOOKUP(W23,Hilfstabelle!$B$10:$G$13,6,FALSE)</f>
        <v>38.5</v>
      </c>
      <c r="AC23" s="7" t="str">
        <f>IF(AG23="50I","I",VLOOKUP(C23,Hilfstabelle!$A$3:$B$6,2))</f>
        <v>II</v>
      </c>
      <c r="AD23" s="7" t="str">
        <f>IF(U23="I","I",VLOOKUP(C23,Hilfstabelle!$A$3:$B$6,2))</f>
        <v>I</v>
      </c>
      <c r="AE23" s="7" t="str">
        <f t="shared" si="8"/>
        <v>50I</v>
      </c>
      <c r="AF23" s="7" t="str">
        <f t="shared" si="31"/>
        <v>50I</v>
      </c>
      <c r="AG23" s="106" t="b">
        <f t="shared" si="32"/>
        <v>0</v>
      </c>
      <c r="AH23" s="7">
        <f>VLOOKUP('Grundgerüst Konfigurator'!AE23,Hilfstabelle!$B$14:$M$25,12,FALSE)</f>
        <v>0.45080280000000006</v>
      </c>
      <c r="AI23" s="7">
        <f>VLOOKUP(AE23,Hilfstabelle!$B$14:$J$25,9,FALSE)</f>
        <v>30.5</v>
      </c>
      <c r="AJ23" s="7">
        <f>VLOOKUP(AE23,Hilfstabelle!$B$14:$K$25,10,FALSE)</f>
        <v>61</v>
      </c>
      <c r="AK23" s="7">
        <f>VLOOKUP(AE23,Hilfstabelle!$B$14:$I$25,8,FALSE)</f>
        <v>22</v>
      </c>
      <c r="AL23" s="7" t="str">
        <f>IF(AP23="50I","I",VLOOKUP(D23,Hilfstabelle!$A$3:$B$6,2))</f>
        <v>I</v>
      </c>
      <c r="AM23" s="7" t="str">
        <f>IF(U23="I","I",VLOOKUP(D23,Hilfstabelle!$A$3:$B$6,2))</f>
        <v>I</v>
      </c>
      <c r="AN23" s="7" t="str">
        <f t="shared" si="10"/>
        <v>25I</v>
      </c>
      <c r="AO23" s="7" t="str">
        <f t="shared" si="33"/>
        <v>25I</v>
      </c>
      <c r="AP23" s="106" t="b">
        <f t="shared" si="34"/>
        <v>0</v>
      </c>
      <c r="AQ23" s="7">
        <f>VLOOKUP('Grundgerüst Konfigurator'!AN23,Hilfstabelle!$B$14:$M$25,12,FALSE)</f>
        <v>0.171486</v>
      </c>
      <c r="AR23" s="7">
        <f>VLOOKUP(AN23,Hilfstabelle!$B$14:$J$25,9,FALSE)</f>
        <v>15.25</v>
      </c>
      <c r="AS23" s="7">
        <f>VLOOKUP(AN23,Hilfstabelle!$B$14:$K$25,10,FALSE)</f>
        <v>40.5</v>
      </c>
      <c r="AT23" s="7">
        <f>VLOOKUP(AN23,Hilfstabelle!$B$14:$I$25,8,FALSE)</f>
        <v>19</v>
      </c>
      <c r="AU23" s="7" t="str">
        <f>IF(AY23="50I","I",VLOOKUP(E23,Hilfstabelle!$A$3:$B$6,2))</f>
        <v>II</v>
      </c>
      <c r="AV23" s="7" t="str">
        <f>IF(U23="I","I",VLOOKUP(E23,Hilfstabelle!$A$3:$B$6,2))</f>
        <v>I</v>
      </c>
      <c r="AW23" s="7" t="str">
        <f t="shared" si="12"/>
        <v>50I</v>
      </c>
      <c r="AX23" s="7" t="str">
        <f t="shared" si="35"/>
        <v>50I</v>
      </c>
      <c r="AY23" s="106" t="b">
        <f t="shared" si="36"/>
        <v>0</v>
      </c>
      <c r="AZ23" s="7">
        <f>VLOOKUP('Grundgerüst Konfigurator'!AW23,Hilfstabelle!$B$14:$M$25,12,FALSE)</f>
        <v>0.45080280000000006</v>
      </c>
      <c r="BA23" s="7">
        <f>VLOOKUP(AW23,Hilfstabelle!$B$14:$J$25,9,FALSE)</f>
        <v>30.5</v>
      </c>
      <c r="BB23" s="7">
        <f>VLOOKUP(AW23,Hilfstabelle!$B$14:$K$25,10,FALSE)</f>
        <v>61</v>
      </c>
      <c r="BC23" s="7">
        <f>VLOOKUP(AW23,Hilfstabelle!$B$14:$I$25,8,FALSE)</f>
        <v>22</v>
      </c>
      <c r="BD23" s="7" t="str">
        <f t="shared" si="37"/>
        <v>I-II</v>
      </c>
      <c r="BE23" s="7" t="str">
        <f t="shared" si="15"/>
        <v/>
      </c>
      <c r="BF23" s="7">
        <f>IFERROR(VLOOKUP(BD23,Hilfstabelle!$B$26:$M$31,12,FALSE),0)</f>
        <v>0</v>
      </c>
      <c r="BG23" s="7">
        <f>IFERROR(VLOOKUP(BD23,Hilfstabelle!$B$26:$H$31,7,FALSE),0)</f>
        <v>0</v>
      </c>
      <c r="BH23" s="7" t="str">
        <f t="shared" si="38"/>
        <v/>
      </c>
      <c r="BI23" s="7" t="str">
        <f t="shared" si="17"/>
        <v/>
      </c>
      <c r="BJ23" s="7">
        <f>IFERROR(VLOOKUP(BH23,Hilfstabelle!$B$26:$M$31,12,FALSE),0)</f>
        <v>0</v>
      </c>
      <c r="BK23" s="7">
        <f>IFERROR(VLOOKUP(BH23,Hilfstabelle!$B$26:$H$31,7,FALSE),0)</f>
        <v>0</v>
      </c>
      <c r="BL23" s="7" t="str">
        <f t="shared" si="39"/>
        <v>I-II</v>
      </c>
      <c r="BM23" s="7" t="str">
        <f t="shared" si="19"/>
        <v/>
      </c>
      <c r="BN23" s="7">
        <f>IFERROR(VLOOKUP(BL23,Hilfstabelle!$B$26:$M$31,12,FALSE),0)</f>
        <v>0</v>
      </c>
      <c r="BO23" s="7">
        <f>IFERROR(VLOOKUP(BL23,Hilfstabelle!$B$26:$H$31,7,FALSE),0)</f>
        <v>0</v>
      </c>
      <c r="BP23" s="162">
        <v>84.94</v>
      </c>
      <c r="BQ23" s="7" t="s">
        <v>3868</v>
      </c>
    </row>
    <row r="24" spans="1:69" ht="15" thickBot="1" x14ac:dyDescent="0.25">
      <c r="A24" s="7">
        <v>16861111009</v>
      </c>
      <c r="B24" s="160">
        <v>11691541001</v>
      </c>
      <c r="C24" s="8">
        <v>50</v>
      </c>
      <c r="D24" s="8">
        <v>32</v>
      </c>
      <c r="E24" s="8">
        <v>50</v>
      </c>
      <c r="F24" s="8" t="str">
        <f t="shared" si="20"/>
        <v>50 - 32 - 50</v>
      </c>
      <c r="G24" s="8" t="str">
        <f t="shared" si="21"/>
        <v>50-32-50</v>
      </c>
      <c r="H24" s="8">
        <f t="shared" si="22"/>
        <v>16861111009</v>
      </c>
      <c r="I24" s="6">
        <f t="shared" si="26"/>
        <v>1.6646616000000001</v>
      </c>
      <c r="J24" s="6">
        <f>VLOOKUP(LEFT(A24,8)*1,Hilfstabelle!$A$35:$E$38,5,FALSE)</f>
        <v>0.4</v>
      </c>
      <c r="K24" s="6">
        <f t="shared" si="27"/>
        <v>199</v>
      </c>
      <c r="L24" s="6">
        <f t="shared" si="28"/>
        <v>116</v>
      </c>
      <c r="M24" s="6">
        <f t="shared" si="29"/>
        <v>61</v>
      </c>
      <c r="N24" s="19">
        <f t="shared" si="4"/>
        <v>60.5</v>
      </c>
      <c r="O24" s="19">
        <f t="shared" si="5"/>
        <v>58.5</v>
      </c>
      <c r="P24" s="19">
        <f t="shared" si="6"/>
        <v>60.5</v>
      </c>
      <c r="Q24" s="6">
        <f>VLOOKUP(LEFT(A24,8)*1,Hilfstabelle!$A$35:$E$38,2,FALSE)</f>
        <v>222</v>
      </c>
      <c r="R24" s="6">
        <f>VLOOKUP(LEFT(A24,8)*1,Hilfstabelle!$A$35:$E$38,3,FALSE)</f>
        <v>152</v>
      </c>
      <c r="S24" s="6">
        <f>VLOOKUP(LEFT(A24,8)*1,Hilfstabelle!$A$35:$E$38,4,FALSE)</f>
        <v>77</v>
      </c>
      <c r="T24" s="94">
        <f>VLOOKUP(H24,Preise!A:E,4,FALSE)</f>
        <v>323.41000000000003</v>
      </c>
      <c r="U24" s="7" t="str">
        <f>IF(V24=50,"I",VLOOKUP(V24,Hilfstabelle!$A$3:$B$6,2))</f>
        <v>I</v>
      </c>
      <c r="V24" s="7">
        <f t="shared" si="30"/>
        <v>50</v>
      </c>
      <c r="W24" s="7" t="str">
        <f>IF(U24="I","I",VLOOKUP(V24,Hilfstabelle!$A$3:$B$6,2))</f>
        <v>I</v>
      </c>
      <c r="X24" s="7">
        <f>VLOOKUP(W24,Hilfstabelle!$B$10:$M$13,12,FALSE)</f>
        <v>0.53917080000000006</v>
      </c>
      <c r="Y24" s="7">
        <f>VLOOKUP(W24,Hilfstabelle!$B$10:$D$13,3,FALSE)</f>
        <v>26</v>
      </c>
      <c r="Z24" s="7">
        <f>VLOOKUP(W24,Hilfstabelle!$B$10:$E$13,4,FALSE)</f>
        <v>38.5</v>
      </c>
      <c r="AA24" s="7">
        <f>VLOOKUP(W24,Hilfstabelle!$B$10:$F$13,5,FALSE)</f>
        <v>38.5</v>
      </c>
      <c r="AB24" s="7">
        <f>VLOOKUP(W24,Hilfstabelle!$B$10:$G$13,6,FALSE)</f>
        <v>38.5</v>
      </c>
      <c r="AC24" s="7" t="str">
        <f>IF(AG24="50I","I",VLOOKUP(C24,Hilfstabelle!$A$3:$B$6,2))</f>
        <v>II</v>
      </c>
      <c r="AD24" s="7" t="str">
        <f>IF(U24="I","I",VLOOKUP(C24,Hilfstabelle!$A$3:$B$6,2))</f>
        <v>I</v>
      </c>
      <c r="AE24" s="7" t="str">
        <f t="shared" si="8"/>
        <v>50I</v>
      </c>
      <c r="AF24" s="7" t="str">
        <f t="shared" si="31"/>
        <v>50I</v>
      </c>
      <c r="AG24" s="106" t="b">
        <f t="shared" si="32"/>
        <v>0</v>
      </c>
      <c r="AH24" s="7">
        <f>VLOOKUP('Grundgerüst Konfigurator'!AE24,Hilfstabelle!$B$14:$M$25,12,FALSE)</f>
        <v>0.45080280000000006</v>
      </c>
      <c r="AI24" s="7">
        <f>VLOOKUP(AE24,Hilfstabelle!$B$14:$J$25,9,FALSE)</f>
        <v>30.5</v>
      </c>
      <c r="AJ24" s="7">
        <f>VLOOKUP(AE24,Hilfstabelle!$B$14:$K$25,10,FALSE)</f>
        <v>61</v>
      </c>
      <c r="AK24" s="7">
        <f>VLOOKUP(AE24,Hilfstabelle!$B$14:$I$25,8,FALSE)</f>
        <v>22</v>
      </c>
      <c r="AL24" s="7" t="str">
        <f>IF(AP24="50I","I",VLOOKUP(D24,Hilfstabelle!$A$3:$B$6,2))</f>
        <v>I</v>
      </c>
      <c r="AM24" s="7" t="str">
        <f>IF(U24="I","I",VLOOKUP(D24,Hilfstabelle!$A$3:$B$6,2))</f>
        <v>I</v>
      </c>
      <c r="AN24" s="7" t="str">
        <f t="shared" si="10"/>
        <v>32I</v>
      </c>
      <c r="AO24" s="7" t="str">
        <f t="shared" si="33"/>
        <v>32I</v>
      </c>
      <c r="AP24" s="106" t="b">
        <f t="shared" si="34"/>
        <v>0</v>
      </c>
      <c r="AQ24" s="7">
        <f>VLOOKUP('Grundgerüst Konfigurator'!AN24,Hilfstabelle!$B$14:$M$25,12,FALSE)</f>
        <v>0.22388520000000001</v>
      </c>
      <c r="AR24" s="7">
        <f>VLOOKUP(AN24,Hilfstabelle!$B$14:$J$25,9,FALSE)</f>
        <v>20</v>
      </c>
      <c r="AS24" s="7">
        <f>VLOOKUP(AN24,Hilfstabelle!$B$14:$K$25,10,FALSE)</f>
        <v>47</v>
      </c>
      <c r="AT24" s="7">
        <f>VLOOKUP(AN24,Hilfstabelle!$B$14:$I$25,8,FALSE)</f>
        <v>20</v>
      </c>
      <c r="AU24" s="7" t="str">
        <f>IF(AY24="50I","I",VLOOKUP(E24,Hilfstabelle!$A$3:$B$6,2))</f>
        <v>II</v>
      </c>
      <c r="AV24" s="7" t="str">
        <f>IF(U24="I","I",VLOOKUP(E24,Hilfstabelle!$A$3:$B$6,2))</f>
        <v>I</v>
      </c>
      <c r="AW24" s="7" t="str">
        <f t="shared" si="12"/>
        <v>50I</v>
      </c>
      <c r="AX24" s="7" t="str">
        <f t="shared" si="35"/>
        <v>50I</v>
      </c>
      <c r="AY24" s="106" t="b">
        <f t="shared" si="36"/>
        <v>0</v>
      </c>
      <c r="AZ24" s="7">
        <f>VLOOKUP('Grundgerüst Konfigurator'!AW24,Hilfstabelle!$B$14:$M$25,12,FALSE)</f>
        <v>0.45080280000000006</v>
      </c>
      <c r="BA24" s="7">
        <f>VLOOKUP(AW24,Hilfstabelle!$B$14:$J$25,9,FALSE)</f>
        <v>30.5</v>
      </c>
      <c r="BB24" s="7">
        <f>VLOOKUP(AW24,Hilfstabelle!$B$14:$K$25,10,FALSE)</f>
        <v>61</v>
      </c>
      <c r="BC24" s="7">
        <f>VLOOKUP(AW24,Hilfstabelle!$B$14:$I$25,8,FALSE)</f>
        <v>22</v>
      </c>
      <c r="BD24" s="7" t="str">
        <f t="shared" si="37"/>
        <v>I-II</v>
      </c>
      <c r="BE24" s="7" t="str">
        <f t="shared" si="15"/>
        <v/>
      </c>
      <c r="BF24" s="7">
        <f>IFERROR(VLOOKUP(BD24,Hilfstabelle!$B$26:$M$31,12,FALSE),0)</f>
        <v>0</v>
      </c>
      <c r="BG24" s="7">
        <f>IFERROR(VLOOKUP(BD24,Hilfstabelle!$B$26:$H$31,7,FALSE),0)</f>
        <v>0</v>
      </c>
      <c r="BH24" s="7" t="str">
        <f t="shared" si="38"/>
        <v/>
      </c>
      <c r="BI24" s="7" t="str">
        <f t="shared" si="17"/>
        <v/>
      </c>
      <c r="BJ24" s="7">
        <f>IFERROR(VLOOKUP(BH24,Hilfstabelle!$B$26:$M$31,12,FALSE),0)</f>
        <v>0</v>
      </c>
      <c r="BK24" s="7">
        <f>IFERROR(VLOOKUP(BH24,Hilfstabelle!$B$26:$H$31,7,FALSE),0)</f>
        <v>0</v>
      </c>
      <c r="BL24" s="7" t="str">
        <f t="shared" si="39"/>
        <v>I-II</v>
      </c>
      <c r="BM24" s="7" t="str">
        <f t="shared" si="19"/>
        <v/>
      </c>
      <c r="BN24" s="7">
        <f>IFERROR(VLOOKUP(BL24,Hilfstabelle!$B$26:$M$31,12,FALSE),0)</f>
        <v>0</v>
      </c>
      <c r="BO24" s="7">
        <f>IFERROR(VLOOKUP(BL24,Hilfstabelle!$B$26:$H$31,7,FALSE),0)</f>
        <v>0</v>
      </c>
      <c r="BP24" s="162">
        <v>90.89</v>
      </c>
      <c r="BQ24" s="7" t="s">
        <v>3867</v>
      </c>
    </row>
    <row r="25" spans="1:69" ht="15" thickBot="1" x14ac:dyDescent="0.25">
      <c r="A25" s="7">
        <v>16861111010</v>
      </c>
      <c r="B25" s="160">
        <v>11691551001</v>
      </c>
      <c r="C25" s="8">
        <v>50</v>
      </c>
      <c r="D25" s="8">
        <v>40</v>
      </c>
      <c r="E25" s="8">
        <v>50</v>
      </c>
      <c r="F25" s="8" t="str">
        <f t="shared" si="20"/>
        <v>50 - 40 - 50</v>
      </c>
      <c r="G25" s="8" t="str">
        <f t="shared" si="21"/>
        <v>50-40-50</v>
      </c>
      <c r="H25" s="8">
        <f t="shared" si="22"/>
        <v>16861111010</v>
      </c>
      <c r="I25" s="6">
        <f t="shared" si="26"/>
        <v>1.7742648000000001</v>
      </c>
      <c r="J25" s="6">
        <f>VLOOKUP(LEFT(A25,8)*1,Hilfstabelle!$A$35:$E$38,5,FALSE)</f>
        <v>0.4</v>
      </c>
      <c r="K25" s="6">
        <f t="shared" si="27"/>
        <v>199</v>
      </c>
      <c r="L25" s="6">
        <f t="shared" si="28"/>
        <v>123</v>
      </c>
      <c r="M25" s="6">
        <f t="shared" si="29"/>
        <v>61</v>
      </c>
      <c r="N25" s="19">
        <f t="shared" si="4"/>
        <v>60.5</v>
      </c>
      <c r="O25" s="19">
        <f t="shared" si="5"/>
        <v>60.5</v>
      </c>
      <c r="P25" s="19">
        <f t="shared" si="6"/>
        <v>60.5</v>
      </c>
      <c r="Q25" s="6">
        <f>VLOOKUP(LEFT(A25,8)*1,Hilfstabelle!$A$35:$E$38,2,FALSE)</f>
        <v>222</v>
      </c>
      <c r="R25" s="6">
        <f>VLOOKUP(LEFT(A25,8)*1,Hilfstabelle!$A$35:$E$38,3,FALSE)</f>
        <v>152</v>
      </c>
      <c r="S25" s="6">
        <f>VLOOKUP(LEFT(A25,8)*1,Hilfstabelle!$A$35:$E$38,4,FALSE)</f>
        <v>77</v>
      </c>
      <c r="T25" s="94">
        <f>VLOOKUP(H25,Preise!A:E,4,FALSE)</f>
        <v>330.8</v>
      </c>
      <c r="U25" s="7" t="str">
        <f>IF(V25=50,"I",VLOOKUP(V25,Hilfstabelle!$A$3:$B$6,2))</f>
        <v>I</v>
      </c>
      <c r="V25" s="7">
        <f t="shared" si="30"/>
        <v>50</v>
      </c>
      <c r="W25" s="7" t="str">
        <f>IF(U25="I","I",VLOOKUP(V25,Hilfstabelle!$A$3:$B$6,2))</f>
        <v>I</v>
      </c>
      <c r="X25" s="7">
        <f>VLOOKUP(W25,Hilfstabelle!$B$10:$M$13,12,FALSE)</f>
        <v>0.53917080000000006</v>
      </c>
      <c r="Y25" s="7">
        <f>VLOOKUP(W25,Hilfstabelle!$B$10:$D$13,3,FALSE)</f>
        <v>26</v>
      </c>
      <c r="Z25" s="7">
        <f>VLOOKUP(W25,Hilfstabelle!$B$10:$E$13,4,FALSE)</f>
        <v>38.5</v>
      </c>
      <c r="AA25" s="7">
        <f>VLOOKUP(W25,Hilfstabelle!$B$10:$F$13,5,FALSE)</f>
        <v>38.5</v>
      </c>
      <c r="AB25" s="7">
        <f>VLOOKUP(W25,Hilfstabelle!$B$10:$G$13,6,FALSE)</f>
        <v>38.5</v>
      </c>
      <c r="AC25" s="7" t="str">
        <f>IF(AG25="50I","I",VLOOKUP(C25,Hilfstabelle!$A$3:$B$6,2))</f>
        <v>II</v>
      </c>
      <c r="AD25" s="7" t="str">
        <f>IF(U25="I","I",VLOOKUP(C25,Hilfstabelle!$A$3:$B$6,2))</f>
        <v>I</v>
      </c>
      <c r="AE25" s="7" t="str">
        <f t="shared" si="8"/>
        <v>50I</v>
      </c>
      <c r="AF25" s="7" t="str">
        <f t="shared" si="31"/>
        <v>50I</v>
      </c>
      <c r="AG25" s="106" t="b">
        <f t="shared" si="32"/>
        <v>0</v>
      </c>
      <c r="AH25" s="7">
        <f>VLOOKUP('Grundgerüst Konfigurator'!AE25,Hilfstabelle!$B$14:$M$25,12,FALSE)</f>
        <v>0.45080280000000006</v>
      </c>
      <c r="AI25" s="7">
        <f>VLOOKUP(AE25,Hilfstabelle!$B$14:$J$25,9,FALSE)</f>
        <v>30.5</v>
      </c>
      <c r="AJ25" s="7">
        <f>VLOOKUP(AE25,Hilfstabelle!$B$14:$K$25,10,FALSE)</f>
        <v>61</v>
      </c>
      <c r="AK25" s="7">
        <f>VLOOKUP(AE25,Hilfstabelle!$B$14:$I$25,8,FALSE)</f>
        <v>22</v>
      </c>
      <c r="AL25" s="7" t="str">
        <f>IF(AP25="50I","I",VLOOKUP(D25,Hilfstabelle!$A$3:$B$6,2))</f>
        <v>I</v>
      </c>
      <c r="AM25" s="7" t="str">
        <f>IF(U25="I","I",VLOOKUP(D25,Hilfstabelle!$A$3:$B$6,2))</f>
        <v>I</v>
      </c>
      <c r="AN25" s="7" t="str">
        <f t="shared" si="10"/>
        <v>40I</v>
      </c>
      <c r="AO25" s="7" t="str">
        <f t="shared" si="33"/>
        <v>40I</v>
      </c>
      <c r="AP25" s="106" t="b">
        <f t="shared" si="34"/>
        <v>0</v>
      </c>
      <c r="AQ25" s="7">
        <f>VLOOKUP('Grundgerüst Konfigurator'!AN25,Hilfstabelle!$B$14:$M$25,12,FALSE)</f>
        <v>0.33348840000000002</v>
      </c>
      <c r="AR25" s="7">
        <f>VLOOKUP(AN25,Hilfstabelle!$B$14:$J$25,9,FALSE)</f>
        <v>24.5</v>
      </c>
      <c r="AS25" s="7">
        <f>VLOOKUP(AN25,Hilfstabelle!$B$14:$K$25,10,FALSE)</f>
        <v>54</v>
      </c>
      <c r="AT25" s="7">
        <f>VLOOKUP(AN25,Hilfstabelle!$B$14:$I$25,8,FALSE)</f>
        <v>22</v>
      </c>
      <c r="AU25" s="7" t="str">
        <f>IF(AY25="50I","I",VLOOKUP(E25,Hilfstabelle!$A$3:$B$6,2))</f>
        <v>II</v>
      </c>
      <c r="AV25" s="7" t="str">
        <f>IF(U25="I","I",VLOOKUP(E25,Hilfstabelle!$A$3:$B$6,2))</f>
        <v>I</v>
      </c>
      <c r="AW25" s="7" t="str">
        <f t="shared" si="12"/>
        <v>50I</v>
      </c>
      <c r="AX25" s="7" t="str">
        <f t="shared" si="35"/>
        <v>50I</v>
      </c>
      <c r="AY25" s="106" t="b">
        <f t="shared" si="36"/>
        <v>0</v>
      </c>
      <c r="AZ25" s="7">
        <f>VLOOKUP('Grundgerüst Konfigurator'!AW25,Hilfstabelle!$B$14:$M$25,12,FALSE)</f>
        <v>0.45080280000000006</v>
      </c>
      <c r="BA25" s="7">
        <f>VLOOKUP(AW25,Hilfstabelle!$B$14:$J$25,9,FALSE)</f>
        <v>30.5</v>
      </c>
      <c r="BB25" s="7">
        <f>VLOOKUP(AW25,Hilfstabelle!$B$14:$K$25,10,FALSE)</f>
        <v>61</v>
      </c>
      <c r="BC25" s="7">
        <f>VLOOKUP(AW25,Hilfstabelle!$B$14:$I$25,8,FALSE)</f>
        <v>22</v>
      </c>
      <c r="BD25" s="7" t="str">
        <f t="shared" si="37"/>
        <v>I-II</v>
      </c>
      <c r="BE25" s="7" t="str">
        <f t="shared" si="15"/>
        <v/>
      </c>
      <c r="BF25" s="7">
        <f>IFERROR(VLOOKUP(BD25,Hilfstabelle!$B$26:$M$31,12,FALSE),0)</f>
        <v>0</v>
      </c>
      <c r="BG25" s="7">
        <f>IFERROR(VLOOKUP(BD25,Hilfstabelle!$B$26:$H$31,7,FALSE),0)</f>
        <v>0</v>
      </c>
      <c r="BH25" s="7" t="str">
        <f t="shared" si="38"/>
        <v/>
      </c>
      <c r="BI25" s="7" t="str">
        <f t="shared" si="17"/>
        <v/>
      </c>
      <c r="BJ25" s="7">
        <f>IFERROR(VLOOKUP(BH25,Hilfstabelle!$B$26:$M$31,12,FALSE),0)</f>
        <v>0</v>
      </c>
      <c r="BK25" s="7">
        <f>IFERROR(VLOOKUP(BH25,Hilfstabelle!$B$26:$H$31,7,FALSE),0)</f>
        <v>0</v>
      </c>
      <c r="BL25" s="7" t="str">
        <f t="shared" si="39"/>
        <v>I-II</v>
      </c>
      <c r="BM25" s="7" t="str">
        <f t="shared" si="19"/>
        <v/>
      </c>
      <c r="BN25" s="7">
        <f>IFERROR(VLOOKUP(BL25,Hilfstabelle!$B$26:$M$31,12,FALSE),0)</f>
        <v>0</v>
      </c>
      <c r="BO25" s="7">
        <f>IFERROR(VLOOKUP(BL25,Hilfstabelle!$B$26:$H$31,7,FALSE),0)</f>
        <v>0</v>
      </c>
      <c r="BP25" s="162">
        <v>97.6</v>
      </c>
      <c r="BQ25" s="7" t="s">
        <v>3870</v>
      </c>
    </row>
    <row r="26" spans="1:69" ht="15" thickBot="1" x14ac:dyDescent="0.25">
      <c r="A26" s="7">
        <v>16862221003</v>
      </c>
      <c r="B26" s="160">
        <v>11691591001</v>
      </c>
      <c r="C26" s="8">
        <v>63</v>
      </c>
      <c r="D26" s="8">
        <v>25</v>
      </c>
      <c r="E26" s="8">
        <v>63</v>
      </c>
      <c r="F26" s="8" t="str">
        <f t="shared" si="20"/>
        <v>63 - 25 - 63</v>
      </c>
      <c r="G26" s="8" t="str">
        <f t="shared" si="21"/>
        <v>63-25-63</v>
      </c>
      <c r="H26" s="8">
        <f t="shared" si="22"/>
        <v>16862221003</v>
      </c>
      <c r="I26" s="6">
        <f t="shared" si="26"/>
        <v>4.3251684000000008</v>
      </c>
      <c r="J26" s="6">
        <f>VLOOKUP(LEFT(A26,8)*1,Hilfstabelle!$A$35:$E$38,5,FALSE)</f>
        <v>0.85</v>
      </c>
      <c r="K26" s="6">
        <f t="shared" si="27"/>
        <v>263</v>
      </c>
      <c r="L26" s="6">
        <f t="shared" si="28"/>
        <v>170</v>
      </c>
      <c r="M26" s="6">
        <f t="shared" si="29"/>
        <v>87</v>
      </c>
      <c r="N26" s="19">
        <f t="shared" si="4"/>
        <v>85.5</v>
      </c>
      <c r="O26" s="19">
        <f t="shared" si="5"/>
        <v>105</v>
      </c>
      <c r="P26" s="19">
        <f t="shared" si="6"/>
        <v>85.5</v>
      </c>
      <c r="Q26" s="6">
        <f>VLOOKUP(LEFT(A26,8)*1,Hilfstabelle!$A$35:$E$38,2,FALSE)</f>
        <v>310</v>
      </c>
      <c r="R26" s="6">
        <f>VLOOKUP(LEFT(A26,8)*1,Hilfstabelle!$A$35:$E$38,3,FALSE)</f>
        <v>220</v>
      </c>
      <c r="S26" s="6">
        <f>VLOOKUP(LEFT(A26,8)*1,Hilfstabelle!$A$35:$E$38,4,FALSE)</f>
        <v>107</v>
      </c>
      <c r="T26" s="94">
        <f>VLOOKUP(H26,Preise!A:E,4,FALSE)</f>
        <v>615.33000000000004</v>
      </c>
      <c r="U26" s="7" t="str">
        <f>IF(V26=50,"I",VLOOKUP(V26,Hilfstabelle!$A$3:$B$6,2))</f>
        <v>II</v>
      </c>
      <c r="V26" s="7">
        <f t="shared" si="30"/>
        <v>63</v>
      </c>
      <c r="W26" s="7" t="str">
        <f>IF(U26="I","I",VLOOKUP(V26,Hilfstabelle!$A$3:$B$6,2))</f>
        <v>II</v>
      </c>
      <c r="X26" s="7">
        <f>VLOOKUP(W26,Hilfstabelle!$B$10:$M$13,12,FALSE)</f>
        <v>1.7994396000000001</v>
      </c>
      <c r="Y26" s="7">
        <f>VLOOKUP(W26,Hilfstabelle!$B$10:$D$13,3,FALSE)</f>
        <v>43.5</v>
      </c>
      <c r="Z26" s="7">
        <f>VLOOKUP(W26,Hilfstabelle!$B$10:$E$13,4,FALSE)</f>
        <v>63</v>
      </c>
      <c r="AA26" s="7">
        <f>VLOOKUP(W26,Hilfstabelle!$B$10:$F$13,5,FALSE)</f>
        <v>63</v>
      </c>
      <c r="AB26" s="7">
        <f>VLOOKUP(W26,Hilfstabelle!$B$10:$G$13,6,FALSE)</f>
        <v>63</v>
      </c>
      <c r="AC26" s="7" t="str">
        <f>IF(AG26="50I","I",VLOOKUP(C26,Hilfstabelle!$A$3:$B$6,2))</f>
        <v>II</v>
      </c>
      <c r="AD26" s="7" t="str">
        <f>IF(U26="I","I",VLOOKUP(C26,Hilfstabelle!$A$3:$B$6,2))</f>
        <v>II</v>
      </c>
      <c r="AE26" s="7" t="str">
        <f t="shared" si="8"/>
        <v>63II</v>
      </c>
      <c r="AF26" s="7" t="str">
        <f t="shared" si="31"/>
        <v>63II</v>
      </c>
      <c r="AG26" s="106" t="b">
        <f t="shared" si="32"/>
        <v>0</v>
      </c>
      <c r="AH26" s="7">
        <f>VLOOKUP('Grundgerüst Konfigurator'!AE26,Hilfstabelle!$B$14:$M$25,12,FALSE)</f>
        <v>0.84948360000000012</v>
      </c>
      <c r="AI26" s="7">
        <f>VLOOKUP(AE26,Hilfstabelle!$B$14:$J$25,9,FALSE)</f>
        <v>37</v>
      </c>
      <c r="AJ26" s="7">
        <f>VLOOKUP(AE26,Hilfstabelle!$B$14:$K$25,10,FALSE)</f>
        <v>68.5</v>
      </c>
      <c r="AK26" s="7">
        <f>VLOOKUP(AE26,Hilfstabelle!$B$14:$I$25,8,FALSE)</f>
        <v>22.5</v>
      </c>
      <c r="AL26" s="7" t="str">
        <f>IF(AP26="50I","I",VLOOKUP(D26,Hilfstabelle!$A$3:$B$6,2))</f>
        <v>I</v>
      </c>
      <c r="AM26" s="7" t="str">
        <f>IF(U26="I","I",VLOOKUP(D26,Hilfstabelle!$A$3:$B$6,2))</f>
        <v>I</v>
      </c>
      <c r="AN26" s="7" t="str">
        <f t="shared" si="10"/>
        <v>25I</v>
      </c>
      <c r="AO26" s="7" t="str">
        <f t="shared" si="33"/>
        <v>25I</v>
      </c>
      <c r="AP26" s="106" t="b">
        <f t="shared" si="34"/>
        <v>0</v>
      </c>
      <c r="AQ26" s="7">
        <f>VLOOKUP('Grundgerüst Konfigurator'!AN26,Hilfstabelle!$B$14:$M$25,12,FALSE)</f>
        <v>0.171486</v>
      </c>
      <c r="AR26" s="7">
        <f>VLOOKUP(AN26,Hilfstabelle!$B$14:$J$25,9,FALSE)</f>
        <v>15.25</v>
      </c>
      <c r="AS26" s="7">
        <f>VLOOKUP(AN26,Hilfstabelle!$B$14:$K$25,10,FALSE)</f>
        <v>40.5</v>
      </c>
      <c r="AT26" s="7">
        <f>VLOOKUP(AN26,Hilfstabelle!$B$14:$I$25,8,FALSE)</f>
        <v>19</v>
      </c>
      <c r="AU26" s="7" t="str">
        <f>IF(AY26="50I","I",VLOOKUP(E26,Hilfstabelle!$A$3:$B$6,2))</f>
        <v>II</v>
      </c>
      <c r="AV26" s="7" t="str">
        <f>IF(U26="I","I",VLOOKUP(E26,Hilfstabelle!$A$3:$B$6,2))</f>
        <v>II</v>
      </c>
      <c r="AW26" s="7" t="str">
        <f t="shared" si="12"/>
        <v>63II</v>
      </c>
      <c r="AX26" s="7" t="str">
        <f t="shared" si="35"/>
        <v>63II</v>
      </c>
      <c r="AY26" s="106" t="b">
        <f t="shared" si="36"/>
        <v>0</v>
      </c>
      <c r="AZ26" s="7">
        <f>VLOOKUP('Grundgerüst Konfigurator'!AW26,Hilfstabelle!$B$14:$M$25,12,FALSE)</f>
        <v>0.84948360000000012</v>
      </c>
      <c r="BA26" s="7">
        <f>VLOOKUP(AW26,Hilfstabelle!$B$14:$J$25,9,FALSE)</f>
        <v>37</v>
      </c>
      <c r="BB26" s="7">
        <f>VLOOKUP(AW26,Hilfstabelle!$B$14:$K$25,10,FALSE)</f>
        <v>68.5</v>
      </c>
      <c r="BC26" s="7">
        <f>VLOOKUP(AW26,Hilfstabelle!$B$14:$I$25,8,FALSE)</f>
        <v>22.5</v>
      </c>
      <c r="BD26" s="7" t="str">
        <f t="shared" si="37"/>
        <v/>
      </c>
      <c r="BE26" s="7" t="str">
        <f t="shared" si="15"/>
        <v/>
      </c>
      <c r="BF26" s="7">
        <f>IFERROR(VLOOKUP(BD26,Hilfstabelle!$B$26:$M$31,12,FALSE),0)</f>
        <v>0</v>
      </c>
      <c r="BG26" s="7">
        <f>IFERROR(VLOOKUP(BD26,Hilfstabelle!$B$26:$H$31,7,FALSE),0)</f>
        <v>0</v>
      </c>
      <c r="BH26" s="7" t="str">
        <f t="shared" si="38"/>
        <v>II-I</v>
      </c>
      <c r="BI26" s="7" t="str">
        <f t="shared" si="17"/>
        <v>II-I</v>
      </c>
      <c r="BJ26" s="7">
        <f>IFERROR(VLOOKUP(BH26,Hilfstabelle!$B$26:$M$31,12,FALSE),0)</f>
        <v>0.65527559999999996</v>
      </c>
      <c r="BK26" s="7">
        <f>IFERROR(VLOOKUP(BH26,Hilfstabelle!$B$26:$H$31,7,FALSE),0)</f>
        <v>23</v>
      </c>
      <c r="BL26" s="7" t="str">
        <f t="shared" si="39"/>
        <v/>
      </c>
      <c r="BM26" s="7" t="str">
        <f t="shared" si="19"/>
        <v/>
      </c>
      <c r="BN26" s="7">
        <f>IFERROR(VLOOKUP(BL26,Hilfstabelle!$B$26:$M$31,12,FALSE),0)</f>
        <v>0</v>
      </c>
      <c r="BO26" s="7">
        <f>IFERROR(VLOOKUP(BL26,Hilfstabelle!$B$26:$H$31,7,FALSE),0)</f>
        <v>0</v>
      </c>
      <c r="BP26" s="162">
        <v>123.68</v>
      </c>
      <c r="BQ26" s="7" t="s">
        <v>3871</v>
      </c>
    </row>
    <row r="27" spans="1:69" ht="15" thickBot="1" x14ac:dyDescent="0.25">
      <c r="A27" s="7">
        <v>16862221004</v>
      </c>
      <c r="B27" s="160">
        <v>11691611001</v>
      </c>
      <c r="C27" s="8">
        <v>63</v>
      </c>
      <c r="D27" s="8">
        <v>32</v>
      </c>
      <c r="E27" s="8">
        <v>63</v>
      </c>
      <c r="F27" s="8" t="str">
        <f t="shared" si="20"/>
        <v>63 - 32 - 63</v>
      </c>
      <c r="G27" s="8" t="str">
        <f t="shared" si="21"/>
        <v>63-32-63</v>
      </c>
      <c r="H27" s="8">
        <f t="shared" si="22"/>
        <v>16862221004</v>
      </c>
      <c r="I27" s="6">
        <f t="shared" si="26"/>
        <v>4.3775676000000008</v>
      </c>
      <c r="J27" s="6">
        <f>VLOOKUP(LEFT(A27,8)*1,Hilfstabelle!$A$35:$E$38,5,FALSE)</f>
        <v>0.85</v>
      </c>
      <c r="K27" s="6">
        <f t="shared" si="27"/>
        <v>263</v>
      </c>
      <c r="L27" s="6">
        <f t="shared" si="28"/>
        <v>176.5</v>
      </c>
      <c r="M27" s="6">
        <f t="shared" si="29"/>
        <v>87</v>
      </c>
      <c r="N27" s="19">
        <f t="shared" si="4"/>
        <v>85.5</v>
      </c>
      <c r="O27" s="19">
        <f t="shared" si="5"/>
        <v>106</v>
      </c>
      <c r="P27" s="19">
        <f t="shared" si="6"/>
        <v>85.5</v>
      </c>
      <c r="Q27" s="6">
        <f>VLOOKUP(LEFT(A27,8)*1,Hilfstabelle!$A$35:$E$38,2,FALSE)</f>
        <v>310</v>
      </c>
      <c r="R27" s="6">
        <f>VLOOKUP(LEFT(A27,8)*1,Hilfstabelle!$A$35:$E$38,3,FALSE)</f>
        <v>220</v>
      </c>
      <c r="S27" s="6">
        <f>VLOOKUP(LEFT(A27,8)*1,Hilfstabelle!$A$35:$E$38,4,FALSE)</f>
        <v>107</v>
      </c>
      <c r="T27" s="94">
        <f>VLOOKUP(H27,Preise!A:E,4,FALSE)</f>
        <v>620.66999999999996</v>
      </c>
      <c r="U27" s="7" t="str">
        <f>IF(V27=50,"I",VLOOKUP(V27,Hilfstabelle!$A$3:$B$6,2))</f>
        <v>II</v>
      </c>
      <c r="V27" s="7">
        <f t="shared" si="30"/>
        <v>63</v>
      </c>
      <c r="W27" s="7" t="str">
        <f>IF(U27="I","I",VLOOKUP(V27,Hilfstabelle!$A$3:$B$6,2))</f>
        <v>II</v>
      </c>
      <c r="X27" s="7">
        <f>VLOOKUP(W27,Hilfstabelle!$B$10:$M$13,12,FALSE)</f>
        <v>1.7994396000000001</v>
      </c>
      <c r="Y27" s="7">
        <f>VLOOKUP(W27,Hilfstabelle!$B$10:$D$13,3,FALSE)</f>
        <v>43.5</v>
      </c>
      <c r="Z27" s="7">
        <f>VLOOKUP(W27,Hilfstabelle!$B$10:$E$13,4,FALSE)</f>
        <v>63</v>
      </c>
      <c r="AA27" s="7">
        <f>VLOOKUP(W27,Hilfstabelle!$B$10:$F$13,5,FALSE)</f>
        <v>63</v>
      </c>
      <c r="AB27" s="7">
        <f>VLOOKUP(W27,Hilfstabelle!$B$10:$G$13,6,FALSE)</f>
        <v>63</v>
      </c>
      <c r="AC27" s="7" t="str">
        <f>IF(AG27="50I","I",VLOOKUP(C27,Hilfstabelle!$A$3:$B$6,2))</f>
        <v>II</v>
      </c>
      <c r="AD27" s="7" t="str">
        <f>IF(U27="I","I",VLOOKUP(C27,Hilfstabelle!$A$3:$B$6,2))</f>
        <v>II</v>
      </c>
      <c r="AE27" s="7" t="str">
        <f t="shared" si="8"/>
        <v>63II</v>
      </c>
      <c r="AF27" s="7" t="str">
        <f t="shared" si="31"/>
        <v>63II</v>
      </c>
      <c r="AG27" s="106" t="b">
        <f t="shared" si="32"/>
        <v>0</v>
      </c>
      <c r="AH27" s="7">
        <f>VLOOKUP('Grundgerüst Konfigurator'!AE27,Hilfstabelle!$B$14:$M$25,12,FALSE)</f>
        <v>0.84948360000000012</v>
      </c>
      <c r="AI27" s="7">
        <f>VLOOKUP(AE27,Hilfstabelle!$B$14:$J$25,9,FALSE)</f>
        <v>37</v>
      </c>
      <c r="AJ27" s="7">
        <f>VLOOKUP(AE27,Hilfstabelle!$B$14:$K$25,10,FALSE)</f>
        <v>68.5</v>
      </c>
      <c r="AK27" s="7">
        <f>VLOOKUP(AE27,Hilfstabelle!$B$14:$I$25,8,FALSE)</f>
        <v>22.5</v>
      </c>
      <c r="AL27" s="7" t="str">
        <f>IF(AP27="50I","I",VLOOKUP(D27,Hilfstabelle!$A$3:$B$6,2))</f>
        <v>I</v>
      </c>
      <c r="AM27" s="7" t="str">
        <f>IF(U27="I","I",VLOOKUP(D27,Hilfstabelle!$A$3:$B$6,2))</f>
        <v>I</v>
      </c>
      <c r="AN27" s="7" t="str">
        <f t="shared" si="10"/>
        <v>32I</v>
      </c>
      <c r="AO27" s="7" t="str">
        <f t="shared" si="33"/>
        <v>32I</v>
      </c>
      <c r="AP27" s="106" t="b">
        <f t="shared" si="34"/>
        <v>0</v>
      </c>
      <c r="AQ27" s="7">
        <f>VLOOKUP('Grundgerüst Konfigurator'!AN27,Hilfstabelle!$B$14:$M$25,12,FALSE)</f>
        <v>0.22388520000000001</v>
      </c>
      <c r="AR27" s="7">
        <f>VLOOKUP(AN27,Hilfstabelle!$B$14:$J$25,9,FALSE)</f>
        <v>20</v>
      </c>
      <c r="AS27" s="7">
        <f>VLOOKUP(AN27,Hilfstabelle!$B$14:$K$25,10,FALSE)</f>
        <v>47</v>
      </c>
      <c r="AT27" s="7">
        <f>VLOOKUP(AN27,Hilfstabelle!$B$14:$I$25,8,FALSE)</f>
        <v>20</v>
      </c>
      <c r="AU27" s="7" t="str">
        <f>IF(AY27="50I","I",VLOOKUP(E27,Hilfstabelle!$A$3:$B$6,2))</f>
        <v>II</v>
      </c>
      <c r="AV27" s="7" t="str">
        <f>IF(U27="I","I",VLOOKUP(E27,Hilfstabelle!$A$3:$B$6,2))</f>
        <v>II</v>
      </c>
      <c r="AW27" s="7" t="str">
        <f t="shared" si="12"/>
        <v>63II</v>
      </c>
      <c r="AX27" s="7" t="str">
        <f t="shared" si="35"/>
        <v>63II</v>
      </c>
      <c r="AY27" s="106" t="b">
        <f t="shared" si="36"/>
        <v>0</v>
      </c>
      <c r="AZ27" s="7">
        <f>VLOOKUP('Grundgerüst Konfigurator'!AW27,Hilfstabelle!$B$14:$M$25,12,FALSE)</f>
        <v>0.84948360000000012</v>
      </c>
      <c r="BA27" s="7">
        <f>VLOOKUP(AW27,Hilfstabelle!$B$14:$J$25,9,FALSE)</f>
        <v>37</v>
      </c>
      <c r="BB27" s="7">
        <f>VLOOKUP(AW27,Hilfstabelle!$B$14:$K$25,10,FALSE)</f>
        <v>68.5</v>
      </c>
      <c r="BC27" s="7">
        <f>VLOOKUP(AW27,Hilfstabelle!$B$14:$I$25,8,FALSE)</f>
        <v>22.5</v>
      </c>
      <c r="BD27" s="7" t="str">
        <f t="shared" si="37"/>
        <v/>
      </c>
      <c r="BE27" s="7" t="str">
        <f t="shared" si="15"/>
        <v/>
      </c>
      <c r="BF27" s="7">
        <f>IFERROR(VLOOKUP(BD27,Hilfstabelle!$B$26:$M$31,12,FALSE),0)</f>
        <v>0</v>
      </c>
      <c r="BG27" s="7">
        <f>IFERROR(VLOOKUP(BD27,Hilfstabelle!$B$26:$H$31,7,FALSE),0)</f>
        <v>0</v>
      </c>
      <c r="BH27" s="7" t="str">
        <f t="shared" si="38"/>
        <v>II-I</v>
      </c>
      <c r="BI27" s="7" t="str">
        <f t="shared" si="17"/>
        <v>II-I</v>
      </c>
      <c r="BJ27" s="7">
        <f>IFERROR(VLOOKUP(BH27,Hilfstabelle!$B$26:$M$31,12,FALSE),0)</f>
        <v>0.65527559999999996</v>
      </c>
      <c r="BK27" s="7">
        <f>IFERROR(VLOOKUP(BH27,Hilfstabelle!$B$26:$H$31,7,FALSE),0)</f>
        <v>23</v>
      </c>
      <c r="BL27" s="7" t="str">
        <f t="shared" si="39"/>
        <v/>
      </c>
      <c r="BM27" s="7" t="str">
        <f t="shared" si="19"/>
        <v/>
      </c>
      <c r="BN27" s="7">
        <f>IFERROR(VLOOKUP(BL27,Hilfstabelle!$B$26:$M$31,12,FALSE),0)</f>
        <v>0</v>
      </c>
      <c r="BO27" s="7">
        <f>IFERROR(VLOOKUP(BL27,Hilfstabelle!$B$26:$H$31,7,FALSE),0)</f>
        <v>0</v>
      </c>
      <c r="BP27" s="162">
        <v>135.6</v>
      </c>
      <c r="BQ27" s="7" t="s">
        <v>3871</v>
      </c>
    </row>
    <row r="28" spans="1:69" ht="15" thickBot="1" x14ac:dyDescent="0.25">
      <c r="A28" s="7">
        <v>16862221005</v>
      </c>
      <c r="B28" s="160">
        <v>11691641001</v>
      </c>
      <c r="C28" s="8">
        <v>63</v>
      </c>
      <c r="D28" s="8">
        <v>40</v>
      </c>
      <c r="E28" s="8">
        <v>63</v>
      </c>
      <c r="F28" s="8" t="str">
        <f t="shared" si="20"/>
        <v>63 - 40 - 63</v>
      </c>
      <c r="G28" s="8" t="str">
        <f t="shared" si="21"/>
        <v>63-40-63</v>
      </c>
      <c r="H28" s="8">
        <f t="shared" si="22"/>
        <v>16862221005</v>
      </c>
      <c r="I28" s="6">
        <f t="shared" si="26"/>
        <v>4.4871708000000012</v>
      </c>
      <c r="J28" s="6">
        <f>VLOOKUP(LEFT(A28,8)*1,Hilfstabelle!$A$35:$E$38,5,FALSE)</f>
        <v>0.85</v>
      </c>
      <c r="K28" s="6">
        <f t="shared" si="27"/>
        <v>263</v>
      </c>
      <c r="L28" s="6">
        <f t="shared" si="28"/>
        <v>183.5</v>
      </c>
      <c r="M28" s="6">
        <f t="shared" si="29"/>
        <v>87</v>
      </c>
      <c r="N28" s="19">
        <f t="shared" si="4"/>
        <v>85.5</v>
      </c>
      <c r="O28" s="19">
        <f t="shared" si="5"/>
        <v>108</v>
      </c>
      <c r="P28" s="19">
        <f t="shared" si="6"/>
        <v>85.5</v>
      </c>
      <c r="Q28" s="6">
        <f>VLOOKUP(LEFT(A28,8)*1,Hilfstabelle!$A$35:$E$38,2,FALSE)</f>
        <v>310</v>
      </c>
      <c r="R28" s="6">
        <f>VLOOKUP(LEFT(A28,8)*1,Hilfstabelle!$A$35:$E$38,3,FALSE)</f>
        <v>220</v>
      </c>
      <c r="S28" s="6">
        <f>VLOOKUP(LEFT(A28,8)*1,Hilfstabelle!$A$35:$E$38,4,FALSE)</f>
        <v>107</v>
      </c>
      <c r="T28" s="94">
        <f>VLOOKUP(H28,Preise!A:E,4,FALSE)</f>
        <v>628.04</v>
      </c>
      <c r="U28" s="7" t="str">
        <f>IF(V28=50,"I",VLOOKUP(V28,Hilfstabelle!$A$3:$B$6,2))</f>
        <v>II</v>
      </c>
      <c r="V28" s="7">
        <f t="shared" si="30"/>
        <v>63</v>
      </c>
      <c r="W28" s="7" t="str">
        <f>IF(U28="I","I",VLOOKUP(V28,Hilfstabelle!$A$3:$B$6,2))</f>
        <v>II</v>
      </c>
      <c r="X28" s="7">
        <f>VLOOKUP(W28,Hilfstabelle!$B$10:$M$13,12,FALSE)</f>
        <v>1.7994396000000001</v>
      </c>
      <c r="Y28" s="7">
        <f>VLOOKUP(W28,Hilfstabelle!$B$10:$D$13,3,FALSE)</f>
        <v>43.5</v>
      </c>
      <c r="Z28" s="7">
        <f>VLOOKUP(W28,Hilfstabelle!$B$10:$E$13,4,FALSE)</f>
        <v>63</v>
      </c>
      <c r="AA28" s="7">
        <f>VLOOKUP(W28,Hilfstabelle!$B$10:$F$13,5,FALSE)</f>
        <v>63</v>
      </c>
      <c r="AB28" s="7">
        <f>VLOOKUP(W28,Hilfstabelle!$B$10:$G$13,6,FALSE)</f>
        <v>63</v>
      </c>
      <c r="AC28" s="7" t="str">
        <f>IF(AG28="50I","I",VLOOKUP(C28,Hilfstabelle!$A$3:$B$6,2))</f>
        <v>II</v>
      </c>
      <c r="AD28" s="7" t="str">
        <f>IF(U28="I","I",VLOOKUP(C28,Hilfstabelle!$A$3:$B$6,2))</f>
        <v>II</v>
      </c>
      <c r="AE28" s="7" t="str">
        <f t="shared" si="8"/>
        <v>63II</v>
      </c>
      <c r="AF28" s="7" t="str">
        <f t="shared" si="31"/>
        <v>63II</v>
      </c>
      <c r="AG28" s="106" t="b">
        <f t="shared" si="32"/>
        <v>0</v>
      </c>
      <c r="AH28" s="7">
        <f>VLOOKUP('Grundgerüst Konfigurator'!AE28,Hilfstabelle!$B$14:$M$25,12,FALSE)</f>
        <v>0.84948360000000012</v>
      </c>
      <c r="AI28" s="7">
        <f>VLOOKUP(AE28,Hilfstabelle!$B$14:$J$25,9,FALSE)</f>
        <v>37</v>
      </c>
      <c r="AJ28" s="7">
        <f>VLOOKUP(AE28,Hilfstabelle!$B$14:$K$25,10,FALSE)</f>
        <v>68.5</v>
      </c>
      <c r="AK28" s="7">
        <f>VLOOKUP(AE28,Hilfstabelle!$B$14:$I$25,8,FALSE)</f>
        <v>22.5</v>
      </c>
      <c r="AL28" s="7" t="str">
        <f>IF(AP28="50I","I",VLOOKUP(D28,Hilfstabelle!$A$3:$B$6,2))</f>
        <v>I</v>
      </c>
      <c r="AM28" s="7" t="str">
        <f>IF(U28="I","I",VLOOKUP(D28,Hilfstabelle!$A$3:$B$6,2))</f>
        <v>I</v>
      </c>
      <c r="AN28" s="7" t="str">
        <f t="shared" si="10"/>
        <v>40I</v>
      </c>
      <c r="AO28" s="7" t="str">
        <f t="shared" si="33"/>
        <v>40I</v>
      </c>
      <c r="AP28" s="106" t="b">
        <f t="shared" si="34"/>
        <v>0</v>
      </c>
      <c r="AQ28" s="7">
        <f>VLOOKUP('Grundgerüst Konfigurator'!AN28,Hilfstabelle!$B$14:$M$25,12,FALSE)</f>
        <v>0.33348840000000002</v>
      </c>
      <c r="AR28" s="7">
        <f>VLOOKUP(AN28,Hilfstabelle!$B$14:$J$25,9,FALSE)</f>
        <v>24.5</v>
      </c>
      <c r="AS28" s="7">
        <f>VLOOKUP(AN28,Hilfstabelle!$B$14:$K$25,10,FALSE)</f>
        <v>54</v>
      </c>
      <c r="AT28" s="7">
        <f>VLOOKUP(AN28,Hilfstabelle!$B$14:$I$25,8,FALSE)</f>
        <v>22</v>
      </c>
      <c r="AU28" s="7" t="str">
        <f>IF(AY28="50I","I",VLOOKUP(E28,Hilfstabelle!$A$3:$B$6,2))</f>
        <v>II</v>
      </c>
      <c r="AV28" s="7" t="str">
        <f>IF(U28="I","I",VLOOKUP(E28,Hilfstabelle!$A$3:$B$6,2))</f>
        <v>II</v>
      </c>
      <c r="AW28" s="7" t="str">
        <f t="shared" si="12"/>
        <v>63II</v>
      </c>
      <c r="AX28" s="7" t="str">
        <f t="shared" si="35"/>
        <v>63II</v>
      </c>
      <c r="AY28" s="106" t="b">
        <f t="shared" si="36"/>
        <v>0</v>
      </c>
      <c r="AZ28" s="7">
        <f>VLOOKUP('Grundgerüst Konfigurator'!AW28,Hilfstabelle!$B$14:$M$25,12,FALSE)</f>
        <v>0.84948360000000012</v>
      </c>
      <c r="BA28" s="7">
        <f>VLOOKUP(AW28,Hilfstabelle!$B$14:$J$25,9,FALSE)</f>
        <v>37</v>
      </c>
      <c r="BB28" s="7">
        <f>VLOOKUP(AW28,Hilfstabelle!$B$14:$K$25,10,FALSE)</f>
        <v>68.5</v>
      </c>
      <c r="BC28" s="7">
        <f>VLOOKUP(AW28,Hilfstabelle!$B$14:$I$25,8,FALSE)</f>
        <v>22.5</v>
      </c>
      <c r="BD28" s="7" t="str">
        <f t="shared" si="37"/>
        <v/>
      </c>
      <c r="BE28" s="7" t="str">
        <f t="shared" si="15"/>
        <v/>
      </c>
      <c r="BF28" s="7">
        <f>IFERROR(VLOOKUP(BD28,Hilfstabelle!$B$26:$M$31,12,FALSE),0)</f>
        <v>0</v>
      </c>
      <c r="BG28" s="7">
        <f>IFERROR(VLOOKUP(BD28,Hilfstabelle!$B$26:$H$31,7,FALSE),0)</f>
        <v>0</v>
      </c>
      <c r="BH28" s="7" t="str">
        <f t="shared" si="38"/>
        <v>II-I</v>
      </c>
      <c r="BI28" s="7" t="str">
        <f t="shared" si="17"/>
        <v>II-I</v>
      </c>
      <c r="BJ28" s="7">
        <f>IFERROR(VLOOKUP(BH28,Hilfstabelle!$B$26:$M$31,12,FALSE),0)</f>
        <v>0.65527559999999996</v>
      </c>
      <c r="BK28" s="7">
        <f>IFERROR(VLOOKUP(BH28,Hilfstabelle!$B$26:$H$31,7,FALSE),0)</f>
        <v>23</v>
      </c>
      <c r="BL28" s="7" t="str">
        <f t="shared" si="39"/>
        <v/>
      </c>
      <c r="BM28" s="7" t="str">
        <f t="shared" si="19"/>
        <v/>
      </c>
      <c r="BN28" s="7">
        <f>IFERROR(VLOOKUP(BL28,Hilfstabelle!$B$26:$M$31,12,FALSE),0)</f>
        <v>0</v>
      </c>
      <c r="BO28" s="7">
        <f>IFERROR(VLOOKUP(BL28,Hilfstabelle!$B$26:$H$31,7,FALSE),0)</f>
        <v>0</v>
      </c>
      <c r="BP28" s="162">
        <v>153.1</v>
      </c>
      <c r="BQ28" s="7" t="s">
        <v>3874</v>
      </c>
    </row>
    <row r="29" spans="1:69" ht="15" thickBot="1" x14ac:dyDescent="0.25">
      <c r="A29" s="7">
        <v>16862221006</v>
      </c>
      <c r="B29" s="160">
        <v>11691661001</v>
      </c>
      <c r="C29" s="8">
        <v>63</v>
      </c>
      <c r="D29" s="8">
        <v>50</v>
      </c>
      <c r="E29" s="8">
        <v>63</v>
      </c>
      <c r="F29" s="8" t="str">
        <f t="shared" si="20"/>
        <v>63 - 50 - 63</v>
      </c>
      <c r="G29" s="8" t="str">
        <f t="shared" si="21"/>
        <v>63-50-63</v>
      </c>
      <c r="H29" s="8">
        <f t="shared" si="22"/>
        <v>16862221006</v>
      </c>
      <c r="I29" s="6">
        <f t="shared" si="26"/>
        <v>4.1954388000000007</v>
      </c>
      <c r="J29" s="6">
        <f>VLOOKUP(LEFT(A29,8)*1,Hilfstabelle!$A$35:$E$38,5,FALSE)</f>
        <v>0.85</v>
      </c>
      <c r="K29" s="6">
        <f t="shared" si="27"/>
        <v>263</v>
      </c>
      <c r="L29" s="6">
        <f t="shared" si="28"/>
        <v>167.6</v>
      </c>
      <c r="M29" s="6">
        <f t="shared" si="29"/>
        <v>87</v>
      </c>
      <c r="N29" s="19">
        <f t="shared" si="4"/>
        <v>85.5</v>
      </c>
      <c r="O29" s="19">
        <f t="shared" si="5"/>
        <v>85.1</v>
      </c>
      <c r="P29" s="19">
        <f t="shared" si="6"/>
        <v>85.5</v>
      </c>
      <c r="Q29" s="6">
        <f>VLOOKUP(LEFT(A29,8)*1,Hilfstabelle!$A$35:$E$38,2,FALSE)</f>
        <v>310</v>
      </c>
      <c r="R29" s="6">
        <f>VLOOKUP(LEFT(A29,8)*1,Hilfstabelle!$A$35:$E$38,3,FALSE)</f>
        <v>220</v>
      </c>
      <c r="S29" s="6">
        <f>VLOOKUP(LEFT(A29,8)*1,Hilfstabelle!$A$35:$E$38,4,FALSE)</f>
        <v>107</v>
      </c>
      <c r="T29" s="94">
        <f>VLOOKUP(H29,Preise!A:E,4,FALSE)</f>
        <v>582.57000000000005</v>
      </c>
      <c r="U29" s="7" t="str">
        <f>IF(V29=50,"I",VLOOKUP(V29,Hilfstabelle!$A$3:$B$6,2))</f>
        <v>II</v>
      </c>
      <c r="V29" s="7">
        <f t="shared" si="30"/>
        <v>63</v>
      </c>
      <c r="W29" s="7" t="str">
        <f>IF(U29="I","I",VLOOKUP(V29,Hilfstabelle!$A$3:$B$6,2))</f>
        <v>II</v>
      </c>
      <c r="X29" s="7">
        <f>VLOOKUP(W29,Hilfstabelle!$B$10:$M$13,12,FALSE)</f>
        <v>1.7994396000000001</v>
      </c>
      <c r="Y29" s="7">
        <f>VLOOKUP(W29,Hilfstabelle!$B$10:$D$13,3,FALSE)</f>
        <v>43.5</v>
      </c>
      <c r="Z29" s="7">
        <f>VLOOKUP(W29,Hilfstabelle!$B$10:$E$13,4,FALSE)</f>
        <v>63</v>
      </c>
      <c r="AA29" s="7">
        <f>VLOOKUP(W29,Hilfstabelle!$B$10:$F$13,5,FALSE)</f>
        <v>63</v>
      </c>
      <c r="AB29" s="7">
        <f>VLOOKUP(W29,Hilfstabelle!$B$10:$G$13,6,FALSE)</f>
        <v>63</v>
      </c>
      <c r="AC29" s="7" t="str">
        <f>IF(AG29="50I","I",VLOOKUP(C29,Hilfstabelle!$A$3:$B$6,2))</f>
        <v>II</v>
      </c>
      <c r="AD29" s="7" t="str">
        <f>IF(U29="I","I",VLOOKUP(C29,Hilfstabelle!$A$3:$B$6,2))</f>
        <v>II</v>
      </c>
      <c r="AE29" s="7" t="str">
        <f t="shared" si="8"/>
        <v>63II</v>
      </c>
      <c r="AF29" s="7" t="str">
        <f t="shared" si="31"/>
        <v>63II</v>
      </c>
      <c r="AG29" s="106" t="b">
        <f t="shared" si="32"/>
        <v>0</v>
      </c>
      <c r="AH29" s="7">
        <f>VLOOKUP('Grundgerüst Konfigurator'!AE29,Hilfstabelle!$B$14:$M$25,12,FALSE)</f>
        <v>0.84948360000000012</v>
      </c>
      <c r="AI29" s="7">
        <f>VLOOKUP(AE29,Hilfstabelle!$B$14:$J$25,9,FALSE)</f>
        <v>37</v>
      </c>
      <c r="AJ29" s="7">
        <f>VLOOKUP(AE29,Hilfstabelle!$B$14:$K$25,10,FALSE)</f>
        <v>68.5</v>
      </c>
      <c r="AK29" s="7">
        <f>VLOOKUP(AE29,Hilfstabelle!$B$14:$I$25,8,FALSE)</f>
        <v>22.5</v>
      </c>
      <c r="AL29" s="7" t="str">
        <f>IF(AP29="50I","I",VLOOKUP(D29,Hilfstabelle!$A$3:$B$6,2))</f>
        <v>II</v>
      </c>
      <c r="AM29" s="7" t="str">
        <f>IF(U29="I","I",VLOOKUP(D29,Hilfstabelle!$A$3:$B$6,2))</f>
        <v>II</v>
      </c>
      <c r="AN29" s="7" t="str">
        <f t="shared" si="10"/>
        <v>50II</v>
      </c>
      <c r="AO29" s="7" t="str">
        <f t="shared" si="33"/>
        <v>50II</v>
      </c>
      <c r="AP29" s="106" t="str">
        <f t="shared" si="34"/>
        <v>50II</v>
      </c>
      <c r="AQ29" s="7">
        <f>VLOOKUP('Grundgerüst Konfigurator'!AN29,Hilfstabelle!$B$14:$M$25,12,FALSE)</f>
        <v>0.69703199999999998</v>
      </c>
      <c r="AR29" s="7">
        <f>VLOOKUP(AN29,Hilfstabelle!$B$14:$J$25,9,FALSE)</f>
        <v>30.5</v>
      </c>
      <c r="AS29" s="7">
        <f>VLOOKUP(AN29,Hilfstabelle!$B$14:$K$25,10,FALSE)</f>
        <v>61.1</v>
      </c>
      <c r="AT29" s="7">
        <f>VLOOKUP(AN29,Hilfstabelle!$B$14:$I$25,8,FALSE)</f>
        <v>22.1</v>
      </c>
      <c r="AU29" s="7" t="str">
        <f>IF(AY29="50I","I",VLOOKUP(E29,Hilfstabelle!$A$3:$B$6,2))</f>
        <v>II</v>
      </c>
      <c r="AV29" s="7" t="str">
        <f>IF(U29="I","I",VLOOKUP(E29,Hilfstabelle!$A$3:$B$6,2))</f>
        <v>II</v>
      </c>
      <c r="AW29" s="7" t="str">
        <f t="shared" si="12"/>
        <v>63II</v>
      </c>
      <c r="AX29" s="7" t="str">
        <f t="shared" si="35"/>
        <v>63II</v>
      </c>
      <c r="AY29" s="106" t="b">
        <f t="shared" si="36"/>
        <v>0</v>
      </c>
      <c r="AZ29" s="7">
        <f>VLOOKUP('Grundgerüst Konfigurator'!AW29,Hilfstabelle!$B$14:$M$25,12,FALSE)</f>
        <v>0.84948360000000012</v>
      </c>
      <c r="BA29" s="7">
        <f>VLOOKUP(AW29,Hilfstabelle!$B$14:$J$25,9,FALSE)</f>
        <v>37</v>
      </c>
      <c r="BB29" s="7">
        <f>VLOOKUP(AW29,Hilfstabelle!$B$14:$K$25,10,FALSE)</f>
        <v>68.5</v>
      </c>
      <c r="BC29" s="7">
        <f>VLOOKUP(AW29,Hilfstabelle!$B$14:$I$25,8,FALSE)</f>
        <v>22.5</v>
      </c>
      <c r="BD29" s="7" t="str">
        <f t="shared" si="37"/>
        <v/>
      </c>
      <c r="BE29" s="7" t="str">
        <f t="shared" si="15"/>
        <v/>
      </c>
      <c r="BF29" s="7">
        <f>IFERROR(VLOOKUP(BD29,Hilfstabelle!$B$26:$M$31,12,FALSE),0)</f>
        <v>0</v>
      </c>
      <c r="BG29" s="7">
        <f>IFERROR(VLOOKUP(BD29,Hilfstabelle!$B$26:$H$31,7,FALSE),0)</f>
        <v>0</v>
      </c>
      <c r="BH29" s="7" t="str">
        <f t="shared" si="38"/>
        <v/>
      </c>
      <c r="BI29" s="7" t="str">
        <f t="shared" si="17"/>
        <v/>
      </c>
      <c r="BJ29" s="7">
        <f>IFERROR(VLOOKUP(BH29,Hilfstabelle!$B$26:$M$31,12,FALSE),0)</f>
        <v>0</v>
      </c>
      <c r="BK29" s="7">
        <f>IFERROR(VLOOKUP(BH29,Hilfstabelle!$B$26:$H$31,7,FALSE),0)</f>
        <v>0</v>
      </c>
      <c r="BL29" s="7" t="str">
        <f t="shared" si="39"/>
        <v/>
      </c>
      <c r="BM29" s="7" t="str">
        <f t="shared" si="19"/>
        <v/>
      </c>
      <c r="BN29" s="7">
        <f>IFERROR(VLOOKUP(BL29,Hilfstabelle!$B$26:$M$31,12,FALSE),0)</f>
        <v>0</v>
      </c>
      <c r="BO29" s="7">
        <f>IFERROR(VLOOKUP(BL29,Hilfstabelle!$B$26:$H$31,7,FALSE),0)</f>
        <v>0</v>
      </c>
      <c r="BP29" s="162">
        <v>153.1</v>
      </c>
      <c r="BQ29" s="7" t="s">
        <v>3875</v>
      </c>
    </row>
    <row r="30" spans="1:69" ht="15" thickBot="1" x14ac:dyDescent="0.25">
      <c r="A30" s="7">
        <v>16862221007</v>
      </c>
      <c r="B30" s="160">
        <v>12219341001</v>
      </c>
      <c r="C30" s="8">
        <v>75</v>
      </c>
      <c r="D30" s="8">
        <v>25</v>
      </c>
      <c r="E30" s="8">
        <v>75</v>
      </c>
      <c r="F30" s="8" t="str">
        <f t="shared" si="20"/>
        <v>75 - 25 - 75</v>
      </c>
      <c r="G30" s="8" t="str">
        <f t="shared" si="21"/>
        <v>75-25-75</v>
      </c>
      <c r="H30" s="8">
        <f t="shared" si="22"/>
        <v>16862221007</v>
      </c>
      <c r="I30" s="6">
        <f t="shared" si="26"/>
        <v>4.7639340000000008</v>
      </c>
      <c r="J30" s="6">
        <f>VLOOKUP(LEFT(A30,8)*1,Hilfstabelle!$A$35:$E$38,5,FALSE)</f>
        <v>0.85</v>
      </c>
      <c r="K30" s="6">
        <f t="shared" si="27"/>
        <v>270</v>
      </c>
      <c r="L30" s="6">
        <f t="shared" si="28"/>
        <v>171.5</v>
      </c>
      <c r="M30" s="6">
        <f t="shared" si="29"/>
        <v>90</v>
      </c>
      <c r="N30" s="19">
        <f t="shared" si="4"/>
        <v>85</v>
      </c>
      <c r="O30" s="19">
        <f t="shared" si="5"/>
        <v>105</v>
      </c>
      <c r="P30" s="19">
        <f t="shared" si="6"/>
        <v>85</v>
      </c>
      <c r="Q30" s="6">
        <f>VLOOKUP(LEFT(A30,8)*1,Hilfstabelle!$A$35:$E$38,2,FALSE)</f>
        <v>310</v>
      </c>
      <c r="R30" s="6">
        <f>VLOOKUP(LEFT(A30,8)*1,Hilfstabelle!$A$35:$E$38,3,FALSE)</f>
        <v>220</v>
      </c>
      <c r="S30" s="6">
        <f>VLOOKUP(LEFT(A30,8)*1,Hilfstabelle!$A$35:$E$38,4,FALSE)</f>
        <v>107</v>
      </c>
      <c r="T30" s="94">
        <f>VLOOKUP(H30,Preise!A:E,4,FALSE)</f>
        <v>652.74</v>
      </c>
      <c r="U30" s="7" t="str">
        <f>IF(V30=50,"I",VLOOKUP(V30,Hilfstabelle!$A$3:$B$6,2))</f>
        <v>II</v>
      </c>
      <c r="V30" s="7">
        <f t="shared" si="30"/>
        <v>75</v>
      </c>
      <c r="W30" s="7" t="str">
        <f>IF(U30="I","I",VLOOKUP(V30,Hilfstabelle!$A$3:$B$6,2))</f>
        <v>II</v>
      </c>
      <c r="X30" s="7">
        <f>VLOOKUP(W30,Hilfstabelle!$B$10:$M$13,12,FALSE)</f>
        <v>1.7994396000000001</v>
      </c>
      <c r="Y30" s="7">
        <f>VLOOKUP(W30,Hilfstabelle!$B$10:$D$13,3,FALSE)</f>
        <v>43.5</v>
      </c>
      <c r="Z30" s="7">
        <f>VLOOKUP(W30,Hilfstabelle!$B$10:$E$13,4,FALSE)</f>
        <v>63</v>
      </c>
      <c r="AA30" s="7">
        <f>VLOOKUP(W30,Hilfstabelle!$B$10:$F$13,5,FALSE)</f>
        <v>63</v>
      </c>
      <c r="AB30" s="7">
        <f>VLOOKUP(W30,Hilfstabelle!$B$10:$G$13,6,FALSE)</f>
        <v>63</v>
      </c>
      <c r="AC30" s="7" t="str">
        <f>IF(AG30="50I","I",VLOOKUP(C30,Hilfstabelle!$A$3:$B$6,2))</f>
        <v>II</v>
      </c>
      <c r="AD30" s="7" t="str">
        <f>IF(U30="I","I",VLOOKUP(C30,Hilfstabelle!$A$3:$B$6,2))</f>
        <v>II</v>
      </c>
      <c r="AE30" s="7" t="str">
        <f t="shared" si="8"/>
        <v>75II</v>
      </c>
      <c r="AF30" s="7" t="str">
        <f t="shared" si="31"/>
        <v>75II</v>
      </c>
      <c r="AG30" s="106" t="b">
        <f t="shared" si="32"/>
        <v>0</v>
      </c>
      <c r="AH30" s="7">
        <f>VLOOKUP('Grundgerüst Konfigurator'!AE30,Hilfstabelle!$B$14:$M$25,12,FALSE)</f>
        <v>1.0688664000000001</v>
      </c>
      <c r="AI30" s="7">
        <f>VLOOKUP(AE30,Hilfstabelle!$B$14:$J$25,9,FALSE)</f>
        <v>45</v>
      </c>
      <c r="AJ30" s="7">
        <f>VLOOKUP(AE30,Hilfstabelle!$B$14:$K$25,10,FALSE)</f>
        <v>72</v>
      </c>
      <c r="AK30" s="7">
        <f>VLOOKUP(AE30,Hilfstabelle!$B$14:$I$25,8,FALSE)</f>
        <v>22</v>
      </c>
      <c r="AL30" s="7" t="str">
        <f>IF(AP30="50I","I",VLOOKUP(D30,Hilfstabelle!$A$3:$B$6,2))</f>
        <v>I</v>
      </c>
      <c r="AM30" s="7" t="str">
        <f>IF(U30="I","I",VLOOKUP(D30,Hilfstabelle!$A$3:$B$6,2))</f>
        <v>I</v>
      </c>
      <c r="AN30" s="7" t="str">
        <f t="shared" si="10"/>
        <v>25I</v>
      </c>
      <c r="AO30" s="7" t="str">
        <f t="shared" si="33"/>
        <v>25I</v>
      </c>
      <c r="AP30" s="106" t="b">
        <f t="shared" si="34"/>
        <v>0</v>
      </c>
      <c r="AQ30" s="7">
        <f>VLOOKUP('Grundgerüst Konfigurator'!AN30,Hilfstabelle!$B$14:$M$25,12,FALSE)</f>
        <v>0.171486</v>
      </c>
      <c r="AR30" s="7">
        <f>VLOOKUP(AN30,Hilfstabelle!$B$14:$J$25,9,FALSE)</f>
        <v>15.25</v>
      </c>
      <c r="AS30" s="7">
        <f>VLOOKUP(AN30,Hilfstabelle!$B$14:$K$25,10,FALSE)</f>
        <v>40.5</v>
      </c>
      <c r="AT30" s="7">
        <f>VLOOKUP(AN30,Hilfstabelle!$B$14:$I$25,8,FALSE)</f>
        <v>19</v>
      </c>
      <c r="AU30" s="7" t="str">
        <f>IF(AY30="50I","I",VLOOKUP(E30,Hilfstabelle!$A$3:$B$6,2))</f>
        <v>II</v>
      </c>
      <c r="AV30" s="7" t="str">
        <f>IF(U30="I","I",VLOOKUP(E30,Hilfstabelle!$A$3:$B$6,2))</f>
        <v>II</v>
      </c>
      <c r="AW30" s="7" t="str">
        <f t="shared" si="12"/>
        <v>75II</v>
      </c>
      <c r="AX30" s="7" t="str">
        <f t="shared" si="35"/>
        <v>75II</v>
      </c>
      <c r="AY30" s="106" t="b">
        <f t="shared" si="36"/>
        <v>0</v>
      </c>
      <c r="AZ30" s="7">
        <f>VLOOKUP('Grundgerüst Konfigurator'!AW30,Hilfstabelle!$B$14:$M$25,12,FALSE)</f>
        <v>1.0688664000000001</v>
      </c>
      <c r="BA30" s="7">
        <f>VLOOKUP(AW30,Hilfstabelle!$B$14:$J$25,9,FALSE)</f>
        <v>45</v>
      </c>
      <c r="BB30" s="7">
        <f>VLOOKUP(AW30,Hilfstabelle!$B$14:$K$25,10,FALSE)</f>
        <v>72</v>
      </c>
      <c r="BC30" s="7">
        <f>VLOOKUP(AW30,Hilfstabelle!$B$14:$I$25,8,FALSE)</f>
        <v>22</v>
      </c>
      <c r="BD30" s="7" t="str">
        <f t="shared" si="37"/>
        <v/>
      </c>
      <c r="BE30" s="7" t="str">
        <f t="shared" si="15"/>
        <v/>
      </c>
      <c r="BF30" s="7">
        <f>IFERROR(VLOOKUP(BD30,Hilfstabelle!$B$26:$M$31,12,FALSE),0)</f>
        <v>0</v>
      </c>
      <c r="BG30" s="7">
        <f>IFERROR(VLOOKUP(BD30,Hilfstabelle!$B$26:$H$31,7,FALSE),0)</f>
        <v>0</v>
      </c>
      <c r="BH30" s="7" t="str">
        <f t="shared" si="38"/>
        <v>II-I</v>
      </c>
      <c r="BI30" s="7" t="str">
        <f t="shared" si="17"/>
        <v>II-I</v>
      </c>
      <c r="BJ30" s="7">
        <f>IFERROR(VLOOKUP(BH30,Hilfstabelle!$B$26:$M$31,12,FALSE),0)</f>
        <v>0.65527559999999996</v>
      </c>
      <c r="BK30" s="7">
        <f>IFERROR(VLOOKUP(BH30,Hilfstabelle!$B$26:$H$31,7,FALSE),0)</f>
        <v>23</v>
      </c>
      <c r="BL30" s="7" t="str">
        <f t="shared" si="39"/>
        <v/>
      </c>
      <c r="BM30" s="7" t="str">
        <f t="shared" si="19"/>
        <v/>
      </c>
      <c r="BN30" s="7">
        <f>IFERROR(VLOOKUP(BL30,Hilfstabelle!$B$26:$M$31,12,FALSE),0)</f>
        <v>0</v>
      </c>
      <c r="BO30" s="7">
        <f>IFERROR(VLOOKUP(BL30,Hilfstabelle!$B$26:$H$31,7,FALSE),0)</f>
        <v>0</v>
      </c>
      <c r="BP30" s="162">
        <v>342.73</v>
      </c>
      <c r="BQ30" s="7" t="s">
        <v>3857</v>
      </c>
    </row>
    <row r="31" spans="1:69" ht="15" thickBot="1" x14ac:dyDescent="0.25">
      <c r="A31" s="7">
        <v>16862221008</v>
      </c>
      <c r="B31" s="160">
        <v>12677911001</v>
      </c>
      <c r="C31" s="8">
        <v>75</v>
      </c>
      <c r="D31" s="8">
        <v>32</v>
      </c>
      <c r="E31" s="8">
        <v>75</v>
      </c>
      <c r="F31" s="8" t="str">
        <f t="shared" si="20"/>
        <v>75 - 32 - 75</v>
      </c>
      <c r="G31" s="8" t="str">
        <f t="shared" si="21"/>
        <v>75-32-75</v>
      </c>
      <c r="H31" s="8">
        <f t="shared" si="22"/>
        <v>16862221008</v>
      </c>
      <c r="I31" s="6">
        <f t="shared" si="26"/>
        <v>4.8163332000000008</v>
      </c>
      <c r="J31" s="6">
        <f>VLOOKUP(LEFT(A31,8)*1,Hilfstabelle!$A$35:$E$38,5,FALSE)</f>
        <v>0.85</v>
      </c>
      <c r="K31" s="6">
        <f t="shared" si="27"/>
        <v>270</v>
      </c>
      <c r="L31" s="6">
        <f t="shared" si="28"/>
        <v>178</v>
      </c>
      <c r="M31" s="6">
        <f t="shared" si="29"/>
        <v>90</v>
      </c>
      <c r="N31" s="19">
        <f t="shared" si="4"/>
        <v>85</v>
      </c>
      <c r="O31" s="19">
        <f t="shared" si="5"/>
        <v>106</v>
      </c>
      <c r="P31" s="19">
        <f t="shared" si="6"/>
        <v>85</v>
      </c>
      <c r="Q31" s="6">
        <f>VLOOKUP(LEFT(A31,8)*1,Hilfstabelle!$A$35:$E$38,2,FALSE)</f>
        <v>310</v>
      </c>
      <c r="R31" s="6">
        <f>VLOOKUP(LEFT(A31,8)*1,Hilfstabelle!$A$35:$E$38,3,FALSE)</f>
        <v>220</v>
      </c>
      <c r="S31" s="6">
        <f>VLOOKUP(LEFT(A31,8)*1,Hilfstabelle!$A$35:$E$38,4,FALSE)</f>
        <v>107</v>
      </c>
      <c r="T31" s="94">
        <f>VLOOKUP(H31,Preise!A:E,4,FALSE)</f>
        <v>658.08</v>
      </c>
      <c r="U31" s="7" t="str">
        <f>IF(V31=50,"I",VLOOKUP(V31,Hilfstabelle!$A$3:$B$6,2))</f>
        <v>II</v>
      </c>
      <c r="V31" s="7">
        <f t="shared" si="30"/>
        <v>75</v>
      </c>
      <c r="W31" s="7" t="str">
        <f>IF(U31="I","I",VLOOKUP(V31,Hilfstabelle!$A$3:$B$6,2))</f>
        <v>II</v>
      </c>
      <c r="X31" s="7">
        <f>VLOOKUP(W31,Hilfstabelle!$B$10:$M$13,12,FALSE)</f>
        <v>1.7994396000000001</v>
      </c>
      <c r="Y31" s="7">
        <f>VLOOKUP(W31,Hilfstabelle!$B$10:$D$13,3,FALSE)</f>
        <v>43.5</v>
      </c>
      <c r="Z31" s="7">
        <f>VLOOKUP(W31,Hilfstabelle!$B$10:$E$13,4,FALSE)</f>
        <v>63</v>
      </c>
      <c r="AA31" s="7">
        <f>VLOOKUP(W31,Hilfstabelle!$B$10:$F$13,5,FALSE)</f>
        <v>63</v>
      </c>
      <c r="AB31" s="7">
        <f>VLOOKUP(W31,Hilfstabelle!$B$10:$G$13,6,FALSE)</f>
        <v>63</v>
      </c>
      <c r="AC31" s="7" t="str">
        <f>IF(AG31="50I","I",VLOOKUP(C31,Hilfstabelle!$A$3:$B$6,2))</f>
        <v>II</v>
      </c>
      <c r="AD31" s="7" t="str">
        <f>IF(U31="I","I",VLOOKUP(C31,Hilfstabelle!$A$3:$B$6,2))</f>
        <v>II</v>
      </c>
      <c r="AE31" s="7" t="str">
        <f t="shared" si="8"/>
        <v>75II</v>
      </c>
      <c r="AF31" s="7" t="str">
        <f t="shared" si="31"/>
        <v>75II</v>
      </c>
      <c r="AG31" s="106" t="b">
        <f t="shared" si="32"/>
        <v>0</v>
      </c>
      <c r="AH31" s="7">
        <f>VLOOKUP('Grundgerüst Konfigurator'!AE31,Hilfstabelle!$B$14:$M$25,12,FALSE)</f>
        <v>1.0688664000000001</v>
      </c>
      <c r="AI31" s="7">
        <f>VLOOKUP(AE31,Hilfstabelle!$B$14:$J$25,9,FALSE)</f>
        <v>45</v>
      </c>
      <c r="AJ31" s="7">
        <f>VLOOKUP(AE31,Hilfstabelle!$B$14:$K$25,10,FALSE)</f>
        <v>72</v>
      </c>
      <c r="AK31" s="7">
        <f>VLOOKUP(AE31,Hilfstabelle!$B$14:$I$25,8,FALSE)</f>
        <v>22</v>
      </c>
      <c r="AL31" s="7" t="str">
        <f>IF(AP31="50I","I",VLOOKUP(D31,Hilfstabelle!$A$3:$B$6,2))</f>
        <v>I</v>
      </c>
      <c r="AM31" s="7" t="str">
        <f>IF(U31="I","I",VLOOKUP(D31,Hilfstabelle!$A$3:$B$6,2))</f>
        <v>I</v>
      </c>
      <c r="AN31" s="7" t="str">
        <f t="shared" si="10"/>
        <v>32I</v>
      </c>
      <c r="AO31" s="7" t="str">
        <f t="shared" si="33"/>
        <v>32I</v>
      </c>
      <c r="AP31" s="106" t="b">
        <f t="shared" si="34"/>
        <v>0</v>
      </c>
      <c r="AQ31" s="7">
        <f>VLOOKUP('Grundgerüst Konfigurator'!AN31,Hilfstabelle!$B$14:$M$25,12,FALSE)</f>
        <v>0.22388520000000001</v>
      </c>
      <c r="AR31" s="7">
        <f>VLOOKUP(AN31,Hilfstabelle!$B$14:$J$25,9,FALSE)</f>
        <v>20</v>
      </c>
      <c r="AS31" s="7">
        <f>VLOOKUP(AN31,Hilfstabelle!$B$14:$K$25,10,FALSE)</f>
        <v>47</v>
      </c>
      <c r="AT31" s="7">
        <f>VLOOKUP(AN31,Hilfstabelle!$B$14:$I$25,8,FALSE)</f>
        <v>20</v>
      </c>
      <c r="AU31" s="7" t="str">
        <f>IF(AY31="50I","I",VLOOKUP(E31,Hilfstabelle!$A$3:$B$6,2))</f>
        <v>II</v>
      </c>
      <c r="AV31" s="7" t="str">
        <f>IF(U31="I","I",VLOOKUP(E31,Hilfstabelle!$A$3:$B$6,2))</f>
        <v>II</v>
      </c>
      <c r="AW31" s="7" t="str">
        <f t="shared" si="12"/>
        <v>75II</v>
      </c>
      <c r="AX31" s="7" t="str">
        <f t="shared" si="35"/>
        <v>75II</v>
      </c>
      <c r="AY31" s="106" t="b">
        <f t="shared" si="36"/>
        <v>0</v>
      </c>
      <c r="AZ31" s="7">
        <f>VLOOKUP('Grundgerüst Konfigurator'!AW31,Hilfstabelle!$B$14:$M$25,12,FALSE)</f>
        <v>1.0688664000000001</v>
      </c>
      <c r="BA31" s="7">
        <f>VLOOKUP(AW31,Hilfstabelle!$B$14:$J$25,9,FALSE)</f>
        <v>45</v>
      </c>
      <c r="BB31" s="7">
        <f>VLOOKUP(AW31,Hilfstabelle!$B$14:$K$25,10,FALSE)</f>
        <v>72</v>
      </c>
      <c r="BC31" s="7">
        <f>VLOOKUP(AW31,Hilfstabelle!$B$14:$I$25,8,FALSE)</f>
        <v>22</v>
      </c>
      <c r="BD31" s="7" t="str">
        <f t="shared" si="37"/>
        <v/>
      </c>
      <c r="BE31" s="7" t="str">
        <f t="shared" si="15"/>
        <v/>
      </c>
      <c r="BF31" s="7">
        <f>IFERROR(VLOOKUP(BD31,Hilfstabelle!$B$26:$M$31,12,FALSE),0)</f>
        <v>0</v>
      </c>
      <c r="BG31" s="7">
        <f>IFERROR(VLOOKUP(BD31,Hilfstabelle!$B$26:$H$31,7,FALSE),0)</f>
        <v>0</v>
      </c>
      <c r="BH31" s="7" t="str">
        <f t="shared" si="38"/>
        <v>II-I</v>
      </c>
      <c r="BI31" s="7" t="str">
        <f t="shared" si="17"/>
        <v>II-I</v>
      </c>
      <c r="BJ31" s="7">
        <f>IFERROR(VLOOKUP(BH31,Hilfstabelle!$B$26:$M$31,12,FALSE),0)</f>
        <v>0.65527559999999996</v>
      </c>
      <c r="BK31" s="7">
        <f>IFERROR(VLOOKUP(BH31,Hilfstabelle!$B$26:$H$31,7,FALSE),0)</f>
        <v>23</v>
      </c>
      <c r="BL31" s="7" t="str">
        <f t="shared" si="39"/>
        <v/>
      </c>
      <c r="BM31" s="7" t="str">
        <f t="shared" si="19"/>
        <v/>
      </c>
      <c r="BN31" s="7">
        <f>IFERROR(VLOOKUP(BL31,Hilfstabelle!$B$26:$M$31,12,FALSE),0)</f>
        <v>0</v>
      </c>
      <c r="BO31" s="7">
        <f>IFERROR(VLOOKUP(BL31,Hilfstabelle!$B$26:$H$31,7,FALSE),0)</f>
        <v>0</v>
      </c>
      <c r="BP31" s="162">
        <v>342.73</v>
      </c>
      <c r="BQ31" s="7" t="s">
        <v>3857</v>
      </c>
    </row>
    <row r="32" spans="1:69" ht="15" thickBot="1" x14ac:dyDescent="0.25">
      <c r="A32" s="7">
        <v>16862221009</v>
      </c>
      <c r="B32" s="160">
        <v>12219361001</v>
      </c>
      <c r="C32" s="8">
        <v>75</v>
      </c>
      <c r="D32" s="8">
        <v>40</v>
      </c>
      <c r="E32" s="8">
        <v>75</v>
      </c>
      <c r="F32" s="8" t="str">
        <f t="shared" si="20"/>
        <v>75 - 40 - 75</v>
      </c>
      <c r="G32" s="8" t="str">
        <f t="shared" si="21"/>
        <v>75-40-75</v>
      </c>
      <c r="H32" s="8">
        <f t="shared" si="22"/>
        <v>16862221009</v>
      </c>
      <c r="I32" s="6">
        <f t="shared" si="26"/>
        <v>4.9259364000000012</v>
      </c>
      <c r="J32" s="6">
        <f>VLOOKUP(LEFT(A32,8)*1,Hilfstabelle!$A$35:$E$38,5,FALSE)</f>
        <v>0.85</v>
      </c>
      <c r="K32" s="6">
        <f t="shared" si="27"/>
        <v>270</v>
      </c>
      <c r="L32" s="6">
        <f t="shared" si="28"/>
        <v>185</v>
      </c>
      <c r="M32" s="6">
        <f t="shared" si="29"/>
        <v>90</v>
      </c>
      <c r="N32" s="19">
        <f t="shared" si="4"/>
        <v>85</v>
      </c>
      <c r="O32" s="19">
        <f t="shared" si="5"/>
        <v>108</v>
      </c>
      <c r="P32" s="19">
        <f t="shared" si="6"/>
        <v>85</v>
      </c>
      <c r="Q32" s="6">
        <f>VLOOKUP(LEFT(A32,8)*1,Hilfstabelle!$A$35:$E$38,2,FALSE)</f>
        <v>310</v>
      </c>
      <c r="R32" s="6">
        <f>VLOOKUP(LEFT(A32,8)*1,Hilfstabelle!$A$35:$E$38,3,FALSE)</f>
        <v>220</v>
      </c>
      <c r="S32" s="6">
        <f>VLOOKUP(LEFT(A32,8)*1,Hilfstabelle!$A$35:$E$38,4,FALSE)</f>
        <v>107</v>
      </c>
      <c r="T32" s="94">
        <f>VLOOKUP(H32,Preise!A:E,4,FALSE)</f>
        <v>665.48</v>
      </c>
      <c r="U32" s="7" t="str">
        <f>IF(V32=50,"I",VLOOKUP(V32,Hilfstabelle!$A$3:$B$6,2))</f>
        <v>II</v>
      </c>
      <c r="V32" s="7">
        <f t="shared" si="30"/>
        <v>75</v>
      </c>
      <c r="W32" s="7" t="str">
        <f>IF(U32="I","I",VLOOKUP(V32,Hilfstabelle!$A$3:$B$6,2))</f>
        <v>II</v>
      </c>
      <c r="X32" s="7">
        <f>VLOOKUP(W32,Hilfstabelle!$B$10:$M$13,12,FALSE)</f>
        <v>1.7994396000000001</v>
      </c>
      <c r="Y32" s="7">
        <f>VLOOKUP(W32,Hilfstabelle!$B$10:$D$13,3,FALSE)</f>
        <v>43.5</v>
      </c>
      <c r="Z32" s="7">
        <f>VLOOKUP(W32,Hilfstabelle!$B$10:$E$13,4,FALSE)</f>
        <v>63</v>
      </c>
      <c r="AA32" s="7">
        <f>VLOOKUP(W32,Hilfstabelle!$B$10:$F$13,5,FALSE)</f>
        <v>63</v>
      </c>
      <c r="AB32" s="7">
        <f>VLOOKUP(W32,Hilfstabelle!$B$10:$G$13,6,FALSE)</f>
        <v>63</v>
      </c>
      <c r="AC32" s="7" t="str">
        <f>IF(AG32="50I","I",VLOOKUP(C32,Hilfstabelle!$A$3:$B$6,2))</f>
        <v>II</v>
      </c>
      <c r="AD32" s="7" t="str">
        <f>IF(U32="I","I",VLOOKUP(C32,Hilfstabelle!$A$3:$B$6,2))</f>
        <v>II</v>
      </c>
      <c r="AE32" s="7" t="str">
        <f t="shared" si="8"/>
        <v>75II</v>
      </c>
      <c r="AF32" s="7" t="str">
        <f t="shared" si="31"/>
        <v>75II</v>
      </c>
      <c r="AG32" s="106" t="b">
        <f t="shared" si="32"/>
        <v>0</v>
      </c>
      <c r="AH32" s="7">
        <f>VLOOKUP('Grundgerüst Konfigurator'!AE32,Hilfstabelle!$B$14:$M$25,12,FALSE)</f>
        <v>1.0688664000000001</v>
      </c>
      <c r="AI32" s="7">
        <f>VLOOKUP(AE32,Hilfstabelle!$B$14:$J$25,9,FALSE)</f>
        <v>45</v>
      </c>
      <c r="AJ32" s="7">
        <f>VLOOKUP(AE32,Hilfstabelle!$B$14:$K$25,10,FALSE)</f>
        <v>72</v>
      </c>
      <c r="AK32" s="7">
        <f>VLOOKUP(AE32,Hilfstabelle!$B$14:$I$25,8,FALSE)</f>
        <v>22</v>
      </c>
      <c r="AL32" s="7" t="str">
        <f>IF(AP32="50I","I",VLOOKUP(D32,Hilfstabelle!$A$3:$B$6,2))</f>
        <v>I</v>
      </c>
      <c r="AM32" s="7" t="str">
        <f>IF(U32="I","I",VLOOKUP(D32,Hilfstabelle!$A$3:$B$6,2))</f>
        <v>I</v>
      </c>
      <c r="AN32" s="7" t="str">
        <f t="shared" si="10"/>
        <v>40I</v>
      </c>
      <c r="AO32" s="7" t="str">
        <f t="shared" si="33"/>
        <v>40I</v>
      </c>
      <c r="AP32" s="106" t="b">
        <f t="shared" si="34"/>
        <v>0</v>
      </c>
      <c r="AQ32" s="7">
        <f>VLOOKUP('Grundgerüst Konfigurator'!AN32,Hilfstabelle!$B$14:$M$25,12,FALSE)</f>
        <v>0.33348840000000002</v>
      </c>
      <c r="AR32" s="7">
        <f>VLOOKUP(AN32,Hilfstabelle!$B$14:$J$25,9,FALSE)</f>
        <v>24.5</v>
      </c>
      <c r="AS32" s="7">
        <f>VLOOKUP(AN32,Hilfstabelle!$B$14:$K$25,10,FALSE)</f>
        <v>54</v>
      </c>
      <c r="AT32" s="7">
        <f>VLOOKUP(AN32,Hilfstabelle!$B$14:$I$25,8,FALSE)</f>
        <v>22</v>
      </c>
      <c r="AU32" s="7" t="str">
        <f>IF(AY32="50I","I",VLOOKUP(E32,Hilfstabelle!$A$3:$B$6,2))</f>
        <v>II</v>
      </c>
      <c r="AV32" s="7" t="str">
        <f>IF(U32="I","I",VLOOKUP(E32,Hilfstabelle!$A$3:$B$6,2))</f>
        <v>II</v>
      </c>
      <c r="AW32" s="7" t="str">
        <f t="shared" si="12"/>
        <v>75II</v>
      </c>
      <c r="AX32" s="7" t="str">
        <f t="shared" si="35"/>
        <v>75II</v>
      </c>
      <c r="AY32" s="106" t="b">
        <f t="shared" si="36"/>
        <v>0</v>
      </c>
      <c r="AZ32" s="7">
        <f>VLOOKUP('Grundgerüst Konfigurator'!AW32,Hilfstabelle!$B$14:$M$25,12,FALSE)</f>
        <v>1.0688664000000001</v>
      </c>
      <c r="BA32" s="7">
        <f>VLOOKUP(AW32,Hilfstabelle!$B$14:$J$25,9,FALSE)</f>
        <v>45</v>
      </c>
      <c r="BB32" s="7">
        <f>VLOOKUP(AW32,Hilfstabelle!$B$14:$K$25,10,FALSE)</f>
        <v>72</v>
      </c>
      <c r="BC32" s="7">
        <f>VLOOKUP(AW32,Hilfstabelle!$B$14:$I$25,8,FALSE)</f>
        <v>22</v>
      </c>
      <c r="BD32" s="7" t="str">
        <f t="shared" si="37"/>
        <v/>
      </c>
      <c r="BE32" s="7" t="str">
        <f t="shared" si="15"/>
        <v/>
      </c>
      <c r="BF32" s="7">
        <f>IFERROR(VLOOKUP(BD32,Hilfstabelle!$B$26:$M$31,12,FALSE),0)</f>
        <v>0</v>
      </c>
      <c r="BG32" s="7">
        <f>IFERROR(VLOOKUP(BD32,Hilfstabelle!$B$26:$H$31,7,FALSE),0)</f>
        <v>0</v>
      </c>
      <c r="BH32" s="7" t="str">
        <f t="shared" si="38"/>
        <v>II-I</v>
      </c>
      <c r="BI32" s="7" t="str">
        <f t="shared" si="17"/>
        <v>II-I</v>
      </c>
      <c r="BJ32" s="7">
        <f>IFERROR(VLOOKUP(BH32,Hilfstabelle!$B$26:$M$31,12,FALSE),0)</f>
        <v>0.65527559999999996</v>
      </c>
      <c r="BK32" s="7">
        <f>IFERROR(VLOOKUP(BH32,Hilfstabelle!$B$26:$H$31,7,FALSE),0)</f>
        <v>23</v>
      </c>
      <c r="BL32" s="7" t="str">
        <f t="shared" si="39"/>
        <v/>
      </c>
      <c r="BM32" s="7" t="str">
        <f t="shared" si="19"/>
        <v/>
      </c>
      <c r="BN32" s="7">
        <f>IFERROR(VLOOKUP(BL32,Hilfstabelle!$B$26:$M$31,12,FALSE),0)</f>
        <v>0</v>
      </c>
      <c r="BO32" s="7">
        <f>IFERROR(VLOOKUP(BL32,Hilfstabelle!$B$26:$H$31,7,FALSE),0)</f>
        <v>0</v>
      </c>
      <c r="BP32" s="162">
        <v>375.03</v>
      </c>
      <c r="BQ32" s="7" t="s">
        <v>3876</v>
      </c>
    </row>
    <row r="33" spans="1:69" ht="15" thickBot="1" x14ac:dyDescent="0.25">
      <c r="A33" s="7">
        <v>16862221010</v>
      </c>
      <c r="B33" s="160">
        <v>12313261001</v>
      </c>
      <c r="C33" s="8">
        <v>75</v>
      </c>
      <c r="D33" s="8">
        <v>50</v>
      </c>
      <c r="E33" s="8">
        <v>75</v>
      </c>
      <c r="F33" s="8" t="str">
        <f t="shared" si="20"/>
        <v>75 - 50 - 75</v>
      </c>
      <c r="G33" s="8" t="str">
        <f t="shared" si="21"/>
        <v>75-50-75</v>
      </c>
      <c r="H33" s="8">
        <f t="shared" si="22"/>
        <v>16862221010</v>
      </c>
      <c r="I33" s="6">
        <f t="shared" si="26"/>
        <v>4.6342044000000007</v>
      </c>
      <c r="J33" s="6">
        <f>VLOOKUP(LEFT(A33,8)*1,Hilfstabelle!$A$35:$E$38,5,FALSE)</f>
        <v>0.85</v>
      </c>
      <c r="K33" s="6">
        <f t="shared" si="27"/>
        <v>270</v>
      </c>
      <c r="L33" s="6">
        <f t="shared" si="28"/>
        <v>169.1</v>
      </c>
      <c r="M33" s="6">
        <f t="shared" si="29"/>
        <v>90</v>
      </c>
      <c r="N33" s="19">
        <f t="shared" si="4"/>
        <v>85</v>
      </c>
      <c r="O33" s="19">
        <f t="shared" si="5"/>
        <v>85.1</v>
      </c>
      <c r="P33" s="19">
        <f t="shared" si="6"/>
        <v>85</v>
      </c>
      <c r="Q33" s="6">
        <f>VLOOKUP(LEFT(A33,8)*1,Hilfstabelle!$A$35:$E$38,2,FALSE)</f>
        <v>310</v>
      </c>
      <c r="R33" s="6">
        <f>VLOOKUP(LEFT(A33,8)*1,Hilfstabelle!$A$35:$E$38,3,FALSE)</f>
        <v>220</v>
      </c>
      <c r="S33" s="6">
        <f>VLOOKUP(LEFT(A33,8)*1,Hilfstabelle!$A$35:$E$38,4,FALSE)</f>
        <v>107</v>
      </c>
      <c r="T33" s="94">
        <f>VLOOKUP(H33,Preise!A:E,4,FALSE)</f>
        <v>620</v>
      </c>
      <c r="U33" s="7" t="str">
        <f>IF(V33=50,"I",VLOOKUP(V33,Hilfstabelle!$A$3:$B$6,2))</f>
        <v>II</v>
      </c>
      <c r="V33" s="7">
        <f t="shared" si="30"/>
        <v>75</v>
      </c>
      <c r="W33" s="7" t="str">
        <f>IF(U33="I","I",VLOOKUP(V33,Hilfstabelle!$A$3:$B$6,2))</f>
        <v>II</v>
      </c>
      <c r="X33" s="7">
        <f>VLOOKUP(W33,Hilfstabelle!$B$10:$M$13,12,FALSE)</f>
        <v>1.7994396000000001</v>
      </c>
      <c r="Y33" s="7">
        <f>VLOOKUP(W33,Hilfstabelle!$B$10:$D$13,3,FALSE)</f>
        <v>43.5</v>
      </c>
      <c r="Z33" s="7">
        <f>VLOOKUP(W33,Hilfstabelle!$B$10:$E$13,4,FALSE)</f>
        <v>63</v>
      </c>
      <c r="AA33" s="7">
        <f>VLOOKUP(W33,Hilfstabelle!$B$10:$F$13,5,FALSE)</f>
        <v>63</v>
      </c>
      <c r="AB33" s="7">
        <f>VLOOKUP(W33,Hilfstabelle!$B$10:$G$13,6,FALSE)</f>
        <v>63</v>
      </c>
      <c r="AC33" s="7" t="str">
        <f>IF(AG33="50I","I",VLOOKUP(C33,Hilfstabelle!$A$3:$B$6,2))</f>
        <v>II</v>
      </c>
      <c r="AD33" s="7" t="str">
        <f>IF(U33="I","I",VLOOKUP(C33,Hilfstabelle!$A$3:$B$6,2))</f>
        <v>II</v>
      </c>
      <c r="AE33" s="7" t="str">
        <f t="shared" si="8"/>
        <v>75II</v>
      </c>
      <c r="AF33" s="7" t="str">
        <f t="shared" si="31"/>
        <v>75II</v>
      </c>
      <c r="AG33" s="106" t="b">
        <f t="shared" si="32"/>
        <v>0</v>
      </c>
      <c r="AH33" s="7">
        <f>VLOOKUP('Grundgerüst Konfigurator'!AE33,Hilfstabelle!$B$14:$M$25,12,FALSE)</f>
        <v>1.0688664000000001</v>
      </c>
      <c r="AI33" s="7">
        <f>VLOOKUP(AE33,Hilfstabelle!$B$14:$J$25,9,FALSE)</f>
        <v>45</v>
      </c>
      <c r="AJ33" s="7">
        <f>VLOOKUP(AE33,Hilfstabelle!$B$14:$K$25,10,FALSE)</f>
        <v>72</v>
      </c>
      <c r="AK33" s="7">
        <f>VLOOKUP(AE33,Hilfstabelle!$B$14:$I$25,8,FALSE)</f>
        <v>22</v>
      </c>
      <c r="AL33" s="7" t="str">
        <f>IF(AP33="50I","I",VLOOKUP(D33,Hilfstabelle!$A$3:$B$6,2))</f>
        <v>II</v>
      </c>
      <c r="AM33" s="7" t="str">
        <f>IF(U33="I","I",VLOOKUP(D33,Hilfstabelle!$A$3:$B$6,2))</f>
        <v>II</v>
      </c>
      <c r="AN33" s="7" t="str">
        <f t="shared" si="10"/>
        <v>50II</v>
      </c>
      <c r="AO33" s="7" t="str">
        <f t="shared" si="33"/>
        <v>50II</v>
      </c>
      <c r="AP33" s="106" t="str">
        <f t="shared" si="34"/>
        <v>50II</v>
      </c>
      <c r="AQ33" s="7">
        <f>VLOOKUP('Grundgerüst Konfigurator'!AN33,Hilfstabelle!$B$14:$M$25,12,FALSE)</f>
        <v>0.69703199999999998</v>
      </c>
      <c r="AR33" s="7">
        <f>VLOOKUP(AN33,Hilfstabelle!$B$14:$J$25,9,FALSE)</f>
        <v>30.5</v>
      </c>
      <c r="AS33" s="7">
        <f>VLOOKUP(AN33,Hilfstabelle!$B$14:$K$25,10,FALSE)</f>
        <v>61.1</v>
      </c>
      <c r="AT33" s="7">
        <f>VLOOKUP(AN33,Hilfstabelle!$B$14:$I$25,8,FALSE)</f>
        <v>22.1</v>
      </c>
      <c r="AU33" s="7" t="str">
        <f>IF(AY33="50I","I",VLOOKUP(E33,Hilfstabelle!$A$3:$B$6,2))</f>
        <v>II</v>
      </c>
      <c r="AV33" s="7" t="str">
        <f>IF(U33="I","I",VLOOKUP(E33,Hilfstabelle!$A$3:$B$6,2))</f>
        <v>II</v>
      </c>
      <c r="AW33" s="7" t="str">
        <f t="shared" si="12"/>
        <v>75II</v>
      </c>
      <c r="AX33" s="7" t="str">
        <f t="shared" si="35"/>
        <v>75II</v>
      </c>
      <c r="AY33" s="106" t="b">
        <f t="shared" si="36"/>
        <v>0</v>
      </c>
      <c r="AZ33" s="7">
        <f>VLOOKUP('Grundgerüst Konfigurator'!AW33,Hilfstabelle!$B$14:$M$25,12,FALSE)</f>
        <v>1.0688664000000001</v>
      </c>
      <c r="BA33" s="7">
        <f>VLOOKUP(AW33,Hilfstabelle!$B$14:$J$25,9,FALSE)</f>
        <v>45</v>
      </c>
      <c r="BB33" s="7">
        <f>VLOOKUP(AW33,Hilfstabelle!$B$14:$K$25,10,FALSE)</f>
        <v>72</v>
      </c>
      <c r="BC33" s="7">
        <f>VLOOKUP(AW33,Hilfstabelle!$B$14:$I$25,8,FALSE)</f>
        <v>22</v>
      </c>
      <c r="BD33" s="7" t="str">
        <f t="shared" si="37"/>
        <v/>
      </c>
      <c r="BE33" s="7" t="str">
        <f t="shared" si="15"/>
        <v/>
      </c>
      <c r="BF33" s="7">
        <f>IFERROR(VLOOKUP(BD33,Hilfstabelle!$B$26:$M$31,12,FALSE),0)</f>
        <v>0</v>
      </c>
      <c r="BG33" s="7">
        <f>IFERROR(VLOOKUP(BD33,Hilfstabelle!$B$26:$H$31,7,FALSE),0)</f>
        <v>0</v>
      </c>
      <c r="BH33" s="7" t="str">
        <f t="shared" si="38"/>
        <v/>
      </c>
      <c r="BI33" s="7" t="str">
        <f t="shared" si="17"/>
        <v/>
      </c>
      <c r="BJ33" s="7">
        <f>IFERROR(VLOOKUP(BH33,Hilfstabelle!$B$26:$M$31,12,FALSE),0)</f>
        <v>0</v>
      </c>
      <c r="BK33" s="7">
        <f>IFERROR(VLOOKUP(BH33,Hilfstabelle!$B$26:$H$31,7,FALSE),0)</f>
        <v>0</v>
      </c>
      <c r="BL33" s="7" t="str">
        <f t="shared" si="39"/>
        <v/>
      </c>
      <c r="BM33" s="7" t="str">
        <f t="shared" si="19"/>
        <v/>
      </c>
      <c r="BN33" s="7">
        <f>IFERROR(VLOOKUP(BL33,Hilfstabelle!$B$26:$M$31,12,FALSE),0)</f>
        <v>0</v>
      </c>
      <c r="BO33" s="7">
        <f>IFERROR(VLOOKUP(BL33,Hilfstabelle!$B$26:$H$31,7,FALSE),0)</f>
        <v>0</v>
      </c>
      <c r="BP33" s="162">
        <v>398.91</v>
      </c>
      <c r="BQ33" s="7" t="s">
        <v>3878</v>
      </c>
    </row>
    <row r="34" spans="1:69" ht="15" thickBot="1" x14ac:dyDescent="0.25">
      <c r="A34" s="7">
        <v>16862221011</v>
      </c>
      <c r="B34" s="160">
        <v>12219441001</v>
      </c>
      <c r="C34" s="8">
        <v>75</v>
      </c>
      <c r="D34" s="8">
        <v>63</v>
      </c>
      <c r="E34" s="8">
        <v>75</v>
      </c>
      <c r="F34" s="8" t="str">
        <f t="shared" si="20"/>
        <v>75 - 63 - 75</v>
      </c>
      <c r="G34" s="8" t="str">
        <f t="shared" si="21"/>
        <v>75-63-75</v>
      </c>
      <c r="H34" s="8">
        <f t="shared" si="22"/>
        <v>16862221011</v>
      </c>
      <c r="I34" s="6">
        <f t="shared" si="26"/>
        <v>4.7866560000000007</v>
      </c>
      <c r="J34" s="6">
        <f>VLOOKUP(LEFT(A34,8)*1,Hilfstabelle!$A$35:$E$38,5,FALSE)</f>
        <v>0.85</v>
      </c>
      <c r="K34" s="6">
        <f t="shared" si="27"/>
        <v>270</v>
      </c>
      <c r="L34" s="6">
        <f t="shared" si="28"/>
        <v>176.5</v>
      </c>
      <c r="M34" s="6">
        <f t="shared" si="29"/>
        <v>90</v>
      </c>
      <c r="N34" s="19">
        <f t="shared" si="4"/>
        <v>85</v>
      </c>
      <c r="O34" s="19">
        <f t="shared" si="5"/>
        <v>85.5</v>
      </c>
      <c r="P34" s="19">
        <f t="shared" si="6"/>
        <v>85</v>
      </c>
      <c r="Q34" s="6">
        <f>VLOOKUP(LEFT(A34,8)*1,Hilfstabelle!$A$35:$E$38,2,FALSE)</f>
        <v>310</v>
      </c>
      <c r="R34" s="6">
        <f>VLOOKUP(LEFT(A34,8)*1,Hilfstabelle!$A$35:$E$38,3,FALSE)</f>
        <v>220</v>
      </c>
      <c r="S34" s="6">
        <f>VLOOKUP(LEFT(A34,8)*1,Hilfstabelle!$A$35:$E$38,4,FALSE)</f>
        <v>107</v>
      </c>
      <c r="T34" s="94">
        <f>VLOOKUP(H34,Preise!A:E,4,FALSE)</f>
        <v>628.83000000000004</v>
      </c>
      <c r="U34" s="7" t="str">
        <f>IF(V34=50,"I",VLOOKUP(V34,Hilfstabelle!$A$3:$B$6,2))</f>
        <v>II</v>
      </c>
      <c r="V34" s="7">
        <f t="shared" si="30"/>
        <v>75</v>
      </c>
      <c r="W34" s="7" t="str">
        <f>IF(U34="I","I",VLOOKUP(V34,Hilfstabelle!$A$3:$B$6,2))</f>
        <v>II</v>
      </c>
      <c r="X34" s="7">
        <f>VLOOKUP(W34,Hilfstabelle!$B$10:$M$13,12,FALSE)</f>
        <v>1.7994396000000001</v>
      </c>
      <c r="Y34" s="7">
        <f>VLOOKUP(W34,Hilfstabelle!$B$10:$D$13,3,FALSE)</f>
        <v>43.5</v>
      </c>
      <c r="Z34" s="7">
        <f>VLOOKUP(W34,Hilfstabelle!$B$10:$E$13,4,FALSE)</f>
        <v>63</v>
      </c>
      <c r="AA34" s="7">
        <f>VLOOKUP(W34,Hilfstabelle!$B$10:$F$13,5,FALSE)</f>
        <v>63</v>
      </c>
      <c r="AB34" s="7">
        <f>VLOOKUP(W34,Hilfstabelle!$B$10:$G$13,6,FALSE)</f>
        <v>63</v>
      </c>
      <c r="AC34" s="7" t="str">
        <f>IF(AG34="50I","I",VLOOKUP(C34,Hilfstabelle!$A$3:$B$6,2))</f>
        <v>II</v>
      </c>
      <c r="AD34" s="7" t="str">
        <f>IF(U34="I","I",VLOOKUP(C34,Hilfstabelle!$A$3:$B$6,2))</f>
        <v>II</v>
      </c>
      <c r="AE34" s="7" t="str">
        <f t="shared" si="8"/>
        <v>75II</v>
      </c>
      <c r="AF34" s="7" t="str">
        <f t="shared" si="31"/>
        <v>75II</v>
      </c>
      <c r="AG34" s="106" t="b">
        <f t="shared" si="32"/>
        <v>0</v>
      </c>
      <c r="AH34" s="7">
        <f>VLOOKUP('Grundgerüst Konfigurator'!AE34,Hilfstabelle!$B$14:$M$25,12,FALSE)</f>
        <v>1.0688664000000001</v>
      </c>
      <c r="AI34" s="7">
        <f>VLOOKUP(AE34,Hilfstabelle!$B$14:$J$25,9,FALSE)</f>
        <v>45</v>
      </c>
      <c r="AJ34" s="7">
        <f>VLOOKUP(AE34,Hilfstabelle!$B$14:$K$25,10,FALSE)</f>
        <v>72</v>
      </c>
      <c r="AK34" s="7">
        <f>VLOOKUP(AE34,Hilfstabelle!$B$14:$I$25,8,FALSE)</f>
        <v>22</v>
      </c>
      <c r="AL34" s="7" t="str">
        <f>IF(AP34="50I","I",VLOOKUP(D34,Hilfstabelle!$A$3:$B$6,2))</f>
        <v>II</v>
      </c>
      <c r="AM34" s="7" t="str">
        <f>IF(U34="I","I",VLOOKUP(D34,Hilfstabelle!$A$3:$B$6,2))</f>
        <v>II</v>
      </c>
      <c r="AN34" s="7" t="str">
        <f t="shared" si="10"/>
        <v>63II</v>
      </c>
      <c r="AO34" s="7" t="str">
        <f t="shared" si="33"/>
        <v>63II</v>
      </c>
      <c r="AP34" s="106" t="b">
        <f t="shared" si="34"/>
        <v>0</v>
      </c>
      <c r="AQ34" s="7">
        <f>VLOOKUP('Grundgerüst Konfigurator'!AN34,Hilfstabelle!$B$14:$M$25,12,FALSE)</f>
        <v>0.84948360000000012</v>
      </c>
      <c r="AR34" s="7">
        <f>VLOOKUP(AN34,Hilfstabelle!$B$14:$J$25,9,FALSE)</f>
        <v>37</v>
      </c>
      <c r="AS34" s="7">
        <f>VLOOKUP(AN34,Hilfstabelle!$B$14:$K$25,10,FALSE)</f>
        <v>68.5</v>
      </c>
      <c r="AT34" s="7">
        <f>VLOOKUP(AN34,Hilfstabelle!$B$14:$I$25,8,FALSE)</f>
        <v>22.5</v>
      </c>
      <c r="AU34" s="7" t="str">
        <f>IF(AY34="50I","I",VLOOKUP(E34,Hilfstabelle!$A$3:$B$6,2))</f>
        <v>II</v>
      </c>
      <c r="AV34" s="7" t="str">
        <f>IF(U34="I","I",VLOOKUP(E34,Hilfstabelle!$A$3:$B$6,2))</f>
        <v>II</v>
      </c>
      <c r="AW34" s="7" t="str">
        <f t="shared" si="12"/>
        <v>75II</v>
      </c>
      <c r="AX34" s="7" t="str">
        <f t="shared" si="35"/>
        <v>75II</v>
      </c>
      <c r="AY34" s="106" t="b">
        <f t="shared" si="36"/>
        <v>0</v>
      </c>
      <c r="AZ34" s="7">
        <f>VLOOKUP('Grundgerüst Konfigurator'!AW34,Hilfstabelle!$B$14:$M$25,12,FALSE)</f>
        <v>1.0688664000000001</v>
      </c>
      <c r="BA34" s="7">
        <f>VLOOKUP(AW34,Hilfstabelle!$B$14:$J$25,9,FALSE)</f>
        <v>45</v>
      </c>
      <c r="BB34" s="7">
        <f>VLOOKUP(AW34,Hilfstabelle!$B$14:$K$25,10,FALSE)</f>
        <v>72</v>
      </c>
      <c r="BC34" s="7">
        <f>VLOOKUP(AW34,Hilfstabelle!$B$14:$I$25,8,FALSE)</f>
        <v>22</v>
      </c>
      <c r="BD34" s="7" t="str">
        <f t="shared" si="37"/>
        <v/>
      </c>
      <c r="BE34" s="7" t="str">
        <f t="shared" si="15"/>
        <v/>
      </c>
      <c r="BF34" s="7">
        <f>IFERROR(VLOOKUP(BD34,Hilfstabelle!$B$26:$M$31,12,FALSE),0)</f>
        <v>0</v>
      </c>
      <c r="BG34" s="7">
        <f>IFERROR(VLOOKUP(BD34,Hilfstabelle!$B$26:$H$31,7,FALSE),0)</f>
        <v>0</v>
      </c>
      <c r="BH34" s="7" t="str">
        <f t="shared" si="38"/>
        <v/>
      </c>
      <c r="BI34" s="7" t="str">
        <f t="shared" si="17"/>
        <v/>
      </c>
      <c r="BJ34" s="7">
        <f>IFERROR(VLOOKUP(BH34,Hilfstabelle!$B$26:$M$31,12,FALSE),0)</f>
        <v>0</v>
      </c>
      <c r="BK34" s="7">
        <f>IFERROR(VLOOKUP(BH34,Hilfstabelle!$B$26:$H$31,7,FALSE),0)</f>
        <v>0</v>
      </c>
      <c r="BL34" s="7" t="str">
        <f t="shared" si="39"/>
        <v/>
      </c>
      <c r="BM34" s="7" t="str">
        <f t="shared" si="19"/>
        <v/>
      </c>
      <c r="BN34" s="7">
        <f>IFERROR(VLOOKUP(BL34,Hilfstabelle!$B$26:$M$31,12,FALSE),0)</f>
        <v>0</v>
      </c>
      <c r="BO34" s="7">
        <f>IFERROR(VLOOKUP(BL34,Hilfstabelle!$B$26:$H$31,7,FALSE),0)</f>
        <v>0</v>
      </c>
      <c r="BP34" s="162">
        <v>411.55</v>
      </c>
      <c r="BQ34" s="7" t="s">
        <v>3878</v>
      </c>
    </row>
    <row r="35" spans="1:69" ht="15" thickBot="1" x14ac:dyDescent="0.25">
      <c r="A35" s="7">
        <v>16863331003</v>
      </c>
      <c r="B35" s="160" t="s">
        <v>98</v>
      </c>
      <c r="C35" s="8">
        <v>90</v>
      </c>
      <c r="D35" s="8">
        <v>25</v>
      </c>
      <c r="E35" s="8">
        <v>90</v>
      </c>
      <c r="F35" s="8" t="str">
        <f t="shared" si="20"/>
        <v>90 - 25 - 90</v>
      </c>
      <c r="G35" s="8" t="str">
        <f t="shared" si="21"/>
        <v>90-25-90</v>
      </c>
      <c r="H35" s="8">
        <f t="shared" si="22"/>
        <v>16863331003</v>
      </c>
      <c r="I35" s="6">
        <f t="shared" si="26"/>
        <v>8.8606643999999992</v>
      </c>
      <c r="J35" s="6">
        <f>VLOOKUP(LEFT(A35,8)*1,Hilfstabelle!$A$35:$E$38,5,FALSE)</f>
        <v>1</v>
      </c>
      <c r="K35" s="6">
        <f t="shared" si="27"/>
        <v>322</v>
      </c>
      <c r="L35" s="6">
        <f t="shared" si="28"/>
        <v>197.5</v>
      </c>
      <c r="M35" s="6">
        <f t="shared" si="29"/>
        <v>126</v>
      </c>
      <c r="N35" s="19">
        <f t="shared" si="4"/>
        <v>111</v>
      </c>
      <c r="O35" s="19">
        <f t="shared" si="5"/>
        <v>113</v>
      </c>
      <c r="P35" s="19">
        <f t="shared" si="6"/>
        <v>111</v>
      </c>
      <c r="Q35" s="6">
        <f>VLOOKUP(LEFT(A35,8)*1,Hilfstabelle!$A$35:$E$38,2,FALSE)</f>
        <v>400</v>
      </c>
      <c r="R35" s="6">
        <f>VLOOKUP(LEFT(A35,8)*1,Hilfstabelle!$A$35:$E$38,3,FALSE)</f>
        <v>285</v>
      </c>
      <c r="S35" s="6">
        <f>VLOOKUP(LEFT(A35,8)*1,Hilfstabelle!$A$35:$E$38,4,FALSE)</f>
        <v>146</v>
      </c>
      <c r="T35" s="94">
        <f>VLOOKUP(H35,Preise!A:E,4,FALSE)</f>
        <v>1003.59</v>
      </c>
      <c r="U35" s="7" t="str">
        <f>IF(V35=50,"I",VLOOKUP(V35,Hilfstabelle!$A$3:$B$6,2))</f>
        <v>III</v>
      </c>
      <c r="V35" s="7">
        <f t="shared" si="30"/>
        <v>90</v>
      </c>
      <c r="W35" s="7" t="str">
        <f>IF(U35="I","I",VLOOKUP(V35,Hilfstabelle!$A$3:$B$6,2))</f>
        <v>III</v>
      </c>
      <c r="X35" s="7">
        <f>VLOOKUP(W35,Hilfstabelle!$B$10:$M$13,12,FALSE)</f>
        <v>4.3940147999999999</v>
      </c>
      <c r="Y35" s="7">
        <f>VLOOKUP(W35,Hilfstabelle!$B$10:$D$13,3,FALSE)</f>
        <v>63</v>
      </c>
      <c r="Z35" s="7">
        <f>VLOOKUP(W35,Hilfstabelle!$B$10:$E$13,4,FALSE)</f>
        <v>89</v>
      </c>
      <c r="AA35" s="7">
        <f>VLOOKUP(W35,Hilfstabelle!$B$10:$F$13,5,FALSE)</f>
        <v>89</v>
      </c>
      <c r="AB35" s="7">
        <f>VLOOKUP(W35,Hilfstabelle!$B$10:$G$13,6,FALSE)</f>
        <v>89</v>
      </c>
      <c r="AC35" s="7" t="str">
        <f>IF(AG35="50I","I",VLOOKUP(C35,Hilfstabelle!$A$3:$B$6,2))</f>
        <v>III</v>
      </c>
      <c r="AD35" s="7" t="str">
        <f>IF(U35="I","I",VLOOKUP(C35,Hilfstabelle!$A$3:$B$6,2))</f>
        <v>III</v>
      </c>
      <c r="AE35" s="7" t="str">
        <f t="shared" si="8"/>
        <v>90III</v>
      </c>
      <c r="AF35" s="7" t="str">
        <f t="shared" si="31"/>
        <v>90III</v>
      </c>
      <c r="AG35" s="106" t="b">
        <f t="shared" si="32"/>
        <v>0</v>
      </c>
      <c r="AH35" s="7">
        <f>VLOOKUP('Grundgerüst Konfigurator'!AE35,Hilfstabelle!$B$14:$M$25,12,FALSE)</f>
        <v>1.6001664000000002</v>
      </c>
      <c r="AI35" s="7">
        <f>VLOOKUP(AE35,Hilfstabelle!$B$14:$J$25,9,FALSE)</f>
        <v>54</v>
      </c>
      <c r="AJ35" s="7">
        <f>VLOOKUP(AE35,Hilfstabelle!$B$14:$K$25,10,FALSE)</f>
        <v>72</v>
      </c>
      <c r="AK35" s="7">
        <f>VLOOKUP(AE35,Hilfstabelle!$B$14:$I$25,8,FALSE)</f>
        <v>22</v>
      </c>
      <c r="AL35" s="7" t="str">
        <f>IF(AP35="50I","I",VLOOKUP(D35,Hilfstabelle!$A$3:$B$6,2))</f>
        <v>I</v>
      </c>
      <c r="AM35" s="7" t="str">
        <f>IF(U35="I","I",VLOOKUP(D35,Hilfstabelle!$A$3:$B$6,2))</f>
        <v>I</v>
      </c>
      <c r="AN35" s="7" t="str">
        <f t="shared" si="10"/>
        <v>25I</v>
      </c>
      <c r="AO35" s="7" t="str">
        <f t="shared" si="33"/>
        <v>25I</v>
      </c>
      <c r="AP35" s="106" t="b">
        <f t="shared" si="34"/>
        <v>0</v>
      </c>
      <c r="AQ35" s="7">
        <f>VLOOKUP('Grundgerüst Konfigurator'!AN35,Hilfstabelle!$B$14:$M$25,12,FALSE)</f>
        <v>0.171486</v>
      </c>
      <c r="AR35" s="7">
        <f>VLOOKUP(AN35,Hilfstabelle!$B$14:$J$25,9,FALSE)</f>
        <v>15.25</v>
      </c>
      <c r="AS35" s="7">
        <f>VLOOKUP(AN35,Hilfstabelle!$B$14:$K$25,10,FALSE)</f>
        <v>40.5</v>
      </c>
      <c r="AT35" s="7">
        <f>VLOOKUP(AN35,Hilfstabelle!$B$14:$I$25,8,FALSE)</f>
        <v>19</v>
      </c>
      <c r="AU35" s="7" t="str">
        <f>IF(AY35="50I","I",VLOOKUP(E35,Hilfstabelle!$A$3:$B$6,2))</f>
        <v>III</v>
      </c>
      <c r="AV35" s="7" t="str">
        <f>IF(U35="I","I",VLOOKUP(E35,Hilfstabelle!$A$3:$B$6,2))</f>
        <v>III</v>
      </c>
      <c r="AW35" s="7" t="str">
        <f t="shared" si="12"/>
        <v>90III</v>
      </c>
      <c r="AX35" s="7" t="str">
        <f t="shared" si="35"/>
        <v>90III</v>
      </c>
      <c r="AY35" s="106" t="b">
        <f t="shared" si="36"/>
        <v>0</v>
      </c>
      <c r="AZ35" s="7">
        <f>VLOOKUP('Grundgerüst Konfigurator'!AW35,Hilfstabelle!$B$14:$M$25,12,FALSE)</f>
        <v>1.6001664000000002</v>
      </c>
      <c r="BA35" s="7">
        <f>VLOOKUP(AW35,Hilfstabelle!$B$14:$J$25,9,FALSE)</f>
        <v>54</v>
      </c>
      <c r="BB35" s="7">
        <f>VLOOKUP(AW35,Hilfstabelle!$B$14:$K$25,10,FALSE)</f>
        <v>72</v>
      </c>
      <c r="BC35" s="7">
        <f>VLOOKUP(AW35,Hilfstabelle!$B$14:$I$25,8,FALSE)</f>
        <v>22</v>
      </c>
      <c r="BD35" s="7" t="str">
        <f t="shared" si="37"/>
        <v/>
      </c>
      <c r="BE35" s="7" t="str">
        <f t="shared" si="15"/>
        <v/>
      </c>
      <c r="BF35" s="7">
        <f>IFERROR(VLOOKUP(BD35,Hilfstabelle!$B$26:$M$31,12,FALSE),0)</f>
        <v>0</v>
      </c>
      <c r="BG35" s="7">
        <f>IFERROR(VLOOKUP(BD35,Hilfstabelle!$B$26:$H$31,7,FALSE),0)</f>
        <v>0</v>
      </c>
      <c r="BH35" s="7" t="str">
        <f t="shared" si="38"/>
        <v>III-I</v>
      </c>
      <c r="BI35" s="7" t="str">
        <f t="shared" si="17"/>
        <v>III-I</v>
      </c>
      <c r="BJ35" s="7">
        <f>IFERROR(VLOOKUP(BH35,Hilfstabelle!$B$26:$M$31,12,FALSE),0)</f>
        <v>1.0948308</v>
      </c>
      <c r="BK35" s="7">
        <f>IFERROR(VLOOKUP(BH35,Hilfstabelle!$B$26:$H$31,7,FALSE),0)</f>
        <v>5</v>
      </c>
      <c r="BL35" s="7" t="str">
        <f t="shared" si="39"/>
        <v/>
      </c>
      <c r="BM35" s="7" t="str">
        <f t="shared" si="19"/>
        <v/>
      </c>
      <c r="BN35" s="7">
        <f>IFERROR(VLOOKUP(BL35,Hilfstabelle!$B$26:$M$31,12,FALSE),0)</f>
        <v>0</v>
      </c>
      <c r="BO35" s="7">
        <f>IFERROR(VLOOKUP(BL35,Hilfstabelle!$B$26:$H$31,7,FALSE),0)</f>
        <v>0</v>
      </c>
      <c r="BP35" s="162" t="s">
        <v>3902</v>
      </c>
    </row>
    <row r="36" spans="1:69" ht="15" thickBot="1" x14ac:dyDescent="0.25">
      <c r="A36" s="7">
        <v>16863331004</v>
      </c>
      <c r="B36" s="160">
        <v>12313361001</v>
      </c>
      <c r="C36" s="8">
        <v>90</v>
      </c>
      <c r="D36" s="8">
        <v>32</v>
      </c>
      <c r="E36" s="8">
        <v>90</v>
      </c>
      <c r="F36" s="8" t="str">
        <f t="shared" si="20"/>
        <v>90 - 32 - 90</v>
      </c>
      <c r="G36" s="8" t="str">
        <f t="shared" si="21"/>
        <v>90-32-90</v>
      </c>
      <c r="H36" s="8">
        <f t="shared" si="22"/>
        <v>16863331004</v>
      </c>
      <c r="I36" s="6">
        <f t="shared" si="26"/>
        <v>8.9130635999999992</v>
      </c>
      <c r="J36" s="6">
        <f>VLOOKUP(LEFT(A36,8)*1,Hilfstabelle!$A$35:$E$38,5,FALSE)</f>
        <v>1</v>
      </c>
      <c r="K36" s="6">
        <f t="shared" si="27"/>
        <v>322</v>
      </c>
      <c r="L36" s="6">
        <f t="shared" si="28"/>
        <v>204</v>
      </c>
      <c r="M36" s="6">
        <f t="shared" si="29"/>
        <v>126</v>
      </c>
      <c r="N36" s="19">
        <f t="shared" si="4"/>
        <v>111</v>
      </c>
      <c r="O36" s="19">
        <f t="shared" si="5"/>
        <v>114</v>
      </c>
      <c r="P36" s="19">
        <f t="shared" si="6"/>
        <v>111</v>
      </c>
      <c r="Q36" s="6">
        <f>VLOOKUP(LEFT(A36,8)*1,Hilfstabelle!$A$35:$E$38,2,FALSE)</f>
        <v>400</v>
      </c>
      <c r="R36" s="6">
        <f>VLOOKUP(LEFT(A36,8)*1,Hilfstabelle!$A$35:$E$38,3,FALSE)</f>
        <v>285</v>
      </c>
      <c r="S36" s="6">
        <f>VLOOKUP(LEFT(A36,8)*1,Hilfstabelle!$A$35:$E$38,4,FALSE)</f>
        <v>146</v>
      </c>
      <c r="T36" s="94">
        <f>VLOOKUP(H36,Preise!A:E,4,FALSE)</f>
        <v>1008.93</v>
      </c>
      <c r="U36" s="7" t="str">
        <f>IF(V36=50,"I",VLOOKUP(V36,Hilfstabelle!$A$3:$B$6,2))</f>
        <v>III</v>
      </c>
      <c r="V36" s="7">
        <f t="shared" si="30"/>
        <v>90</v>
      </c>
      <c r="W36" s="7" t="str">
        <f>IF(U36="I","I",VLOOKUP(V36,Hilfstabelle!$A$3:$B$6,2))</f>
        <v>III</v>
      </c>
      <c r="X36" s="7">
        <f>VLOOKUP(W36,Hilfstabelle!$B$10:$M$13,12,FALSE)</f>
        <v>4.3940147999999999</v>
      </c>
      <c r="Y36" s="7">
        <f>VLOOKUP(W36,Hilfstabelle!$B$10:$D$13,3,FALSE)</f>
        <v>63</v>
      </c>
      <c r="Z36" s="7">
        <f>VLOOKUP(W36,Hilfstabelle!$B$10:$E$13,4,FALSE)</f>
        <v>89</v>
      </c>
      <c r="AA36" s="7">
        <f>VLOOKUP(W36,Hilfstabelle!$B$10:$F$13,5,FALSE)</f>
        <v>89</v>
      </c>
      <c r="AB36" s="7">
        <f>VLOOKUP(W36,Hilfstabelle!$B$10:$G$13,6,FALSE)</f>
        <v>89</v>
      </c>
      <c r="AC36" s="7" t="str">
        <f>IF(AG36="50I","I",VLOOKUP(C36,Hilfstabelle!$A$3:$B$6,2))</f>
        <v>III</v>
      </c>
      <c r="AD36" s="7" t="str">
        <f>IF(U36="I","I",VLOOKUP(C36,Hilfstabelle!$A$3:$B$6,2))</f>
        <v>III</v>
      </c>
      <c r="AE36" s="7" t="str">
        <f t="shared" si="8"/>
        <v>90III</v>
      </c>
      <c r="AF36" s="7" t="str">
        <f t="shared" si="31"/>
        <v>90III</v>
      </c>
      <c r="AG36" s="106" t="b">
        <f t="shared" si="32"/>
        <v>0</v>
      </c>
      <c r="AH36" s="7">
        <f>VLOOKUP('Grundgerüst Konfigurator'!AE36,Hilfstabelle!$B$14:$M$25,12,FALSE)</f>
        <v>1.6001664000000002</v>
      </c>
      <c r="AI36" s="7">
        <f>VLOOKUP(AE36,Hilfstabelle!$B$14:$J$25,9,FALSE)</f>
        <v>54</v>
      </c>
      <c r="AJ36" s="7">
        <f>VLOOKUP(AE36,Hilfstabelle!$B$14:$K$25,10,FALSE)</f>
        <v>72</v>
      </c>
      <c r="AK36" s="7">
        <f>VLOOKUP(AE36,Hilfstabelle!$B$14:$I$25,8,FALSE)</f>
        <v>22</v>
      </c>
      <c r="AL36" s="7" t="str">
        <f>IF(AP36="50I","I",VLOOKUP(D36,Hilfstabelle!$A$3:$B$6,2))</f>
        <v>I</v>
      </c>
      <c r="AM36" s="7" t="str">
        <f>IF(U36="I","I",VLOOKUP(D36,Hilfstabelle!$A$3:$B$6,2))</f>
        <v>I</v>
      </c>
      <c r="AN36" s="7" t="str">
        <f t="shared" si="10"/>
        <v>32I</v>
      </c>
      <c r="AO36" s="7" t="str">
        <f t="shared" si="33"/>
        <v>32I</v>
      </c>
      <c r="AP36" s="106" t="b">
        <f t="shared" si="34"/>
        <v>0</v>
      </c>
      <c r="AQ36" s="7">
        <f>VLOOKUP('Grundgerüst Konfigurator'!AN36,Hilfstabelle!$B$14:$M$25,12,FALSE)</f>
        <v>0.22388520000000001</v>
      </c>
      <c r="AR36" s="7">
        <f>VLOOKUP(AN36,Hilfstabelle!$B$14:$J$25,9,FALSE)</f>
        <v>20</v>
      </c>
      <c r="AS36" s="7">
        <f>VLOOKUP(AN36,Hilfstabelle!$B$14:$K$25,10,FALSE)</f>
        <v>47</v>
      </c>
      <c r="AT36" s="7">
        <f>VLOOKUP(AN36,Hilfstabelle!$B$14:$I$25,8,FALSE)</f>
        <v>20</v>
      </c>
      <c r="AU36" s="7" t="str">
        <f>IF(AY36="50I","I",VLOOKUP(E36,Hilfstabelle!$A$3:$B$6,2))</f>
        <v>III</v>
      </c>
      <c r="AV36" s="7" t="str">
        <f>IF(U36="I","I",VLOOKUP(E36,Hilfstabelle!$A$3:$B$6,2))</f>
        <v>III</v>
      </c>
      <c r="AW36" s="7" t="str">
        <f t="shared" si="12"/>
        <v>90III</v>
      </c>
      <c r="AX36" s="7" t="str">
        <f t="shared" si="35"/>
        <v>90III</v>
      </c>
      <c r="AY36" s="106" t="b">
        <f t="shared" si="36"/>
        <v>0</v>
      </c>
      <c r="AZ36" s="7">
        <f>VLOOKUP('Grundgerüst Konfigurator'!AW36,Hilfstabelle!$B$14:$M$25,12,FALSE)</f>
        <v>1.6001664000000002</v>
      </c>
      <c r="BA36" s="7">
        <f>VLOOKUP(AW36,Hilfstabelle!$B$14:$J$25,9,FALSE)</f>
        <v>54</v>
      </c>
      <c r="BB36" s="7">
        <f>VLOOKUP(AW36,Hilfstabelle!$B$14:$K$25,10,FALSE)</f>
        <v>72</v>
      </c>
      <c r="BC36" s="7">
        <f>VLOOKUP(AW36,Hilfstabelle!$B$14:$I$25,8,FALSE)</f>
        <v>22</v>
      </c>
      <c r="BD36" s="7" t="str">
        <f t="shared" si="37"/>
        <v/>
      </c>
      <c r="BE36" s="7" t="str">
        <f t="shared" si="15"/>
        <v/>
      </c>
      <c r="BF36" s="7">
        <f>IFERROR(VLOOKUP(BD36,Hilfstabelle!$B$26:$M$31,12,FALSE),0)</f>
        <v>0</v>
      </c>
      <c r="BG36" s="7">
        <f>IFERROR(VLOOKUP(BD36,Hilfstabelle!$B$26:$H$31,7,FALSE),0)</f>
        <v>0</v>
      </c>
      <c r="BH36" s="7" t="str">
        <f t="shared" si="38"/>
        <v>III-I</v>
      </c>
      <c r="BI36" s="7" t="str">
        <f t="shared" si="17"/>
        <v>III-I</v>
      </c>
      <c r="BJ36" s="7">
        <f>IFERROR(VLOOKUP(BH36,Hilfstabelle!$B$26:$M$31,12,FALSE),0)</f>
        <v>1.0948308</v>
      </c>
      <c r="BK36" s="7">
        <f>IFERROR(VLOOKUP(BH36,Hilfstabelle!$B$26:$H$31,7,FALSE),0)</f>
        <v>5</v>
      </c>
      <c r="BL36" s="7" t="str">
        <f t="shared" si="39"/>
        <v/>
      </c>
      <c r="BM36" s="7" t="str">
        <f t="shared" si="19"/>
        <v/>
      </c>
      <c r="BN36" s="7">
        <f>IFERROR(VLOOKUP(BL36,Hilfstabelle!$B$26:$M$31,12,FALSE),0)</f>
        <v>0</v>
      </c>
      <c r="BO36" s="7">
        <f>IFERROR(VLOOKUP(BL36,Hilfstabelle!$B$26:$H$31,7,FALSE),0)</f>
        <v>0</v>
      </c>
      <c r="BP36" s="162">
        <v>389.08</v>
      </c>
      <c r="BQ36" s="7" t="s">
        <v>3858</v>
      </c>
    </row>
    <row r="37" spans="1:69" ht="15" thickBot="1" x14ac:dyDescent="0.25">
      <c r="A37" s="7">
        <v>16863331005</v>
      </c>
      <c r="B37" s="160">
        <v>12219451001</v>
      </c>
      <c r="C37" s="8">
        <v>90</v>
      </c>
      <c r="D37" s="8">
        <v>40</v>
      </c>
      <c r="E37" s="8">
        <v>90</v>
      </c>
      <c r="F37" s="8" t="str">
        <f t="shared" si="20"/>
        <v>90 - 40 - 90</v>
      </c>
      <c r="G37" s="8" t="str">
        <f t="shared" si="21"/>
        <v>90-40-90</v>
      </c>
      <c r="H37" s="8">
        <f t="shared" si="22"/>
        <v>16863331005</v>
      </c>
      <c r="I37" s="6">
        <f t="shared" si="26"/>
        <v>9.0226667999999997</v>
      </c>
      <c r="J37" s="6">
        <f>VLOOKUP(LEFT(A37,8)*1,Hilfstabelle!$A$35:$E$38,5,FALSE)</f>
        <v>1</v>
      </c>
      <c r="K37" s="6">
        <f t="shared" si="27"/>
        <v>322</v>
      </c>
      <c r="L37" s="6">
        <f t="shared" si="28"/>
        <v>211</v>
      </c>
      <c r="M37" s="6">
        <f t="shared" si="29"/>
        <v>126</v>
      </c>
      <c r="N37" s="19">
        <f t="shared" si="4"/>
        <v>111</v>
      </c>
      <c r="O37" s="19">
        <f t="shared" si="5"/>
        <v>116</v>
      </c>
      <c r="P37" s="19">
        <f t="shared" si="6"/>
        <v>111</v>
      </c>
      <c r="Q37" s="6">
        <f>VLOOKUP(LEFT(A37,8)*1,Hilfstabelle!$A$35:$E$38,2,FALSE)</f>
        <v>400</v>
      </c>
      <c r="R37" s="6">
        <f>VLOOKUP(LEFT(A37,8)*1,Hilfstabelle!$A$35:$E$38,3,FALSE)</f>
        <v>285</v>
      </c>
      <c r="S37" s="6">
        <f>VLOOKUP(LEFT(A37,8)*1,Hilfstabelle!$A$35:$E$38,4,FALSE)</f>
        <v>146</v>
      </c>
      <c r="T37" s="94">
        <f>VLOOKUP(H37,Preise!A:E,4,FALSE)</f>
        <v>1016.31</v>
      </c>
      <c r="U37" s="7" t="str">
        <f>IF(V37=50,"I",VLOOKUP(V37,Hilfstabelle!$A$3:$B$6,2))</f>
        <v>III</v>
      </c>
      <c r="V37" s="7">
        <f t="shared" si="30"/>
        <v>90</v>
      </c>
      <c r="W37" s="7" t="str">
        <f>IF(U37="I","I",VLOOKUP(V37,Hilfstabelle!$A$3:$B$6,2))</f>
        <v>III</v>
      </c>
      <c r="X37" s="7">
        <f>VLOOKUP(W37,Hilfstabelle!$B$10:$M$13,12,FALSE)</f>
        <v>4.3940147999999999</v>
      </c>
      <c r="Y37" s="7">
        <f>VLOOKUP(W37,Hilfstabelle!$B$10:$D$13,3,FALSE)</f>
        <v>63</v>
      </c>
      <c r="Z37" s="7">
        <f>VLOOKUP(W37,Hilfstabelle!$B$10:$E$13,4,FALSE)</f>
        <v>89</v>
      </c>
      <c r="AA37" s="7">
        <f>VLOOKUP(W37,Hilfstabelle!$B$10:$F$13,5,FALSE)</f>
        <v>89</v>
      </c>
      <c r="AB37" s="7">
        <f>VLOOKUP(W37,Hilfstabelle!$B$10:$G$13,6,FALSE)</f>
        <v>89</v>
      </c>
      <c r="AC37" s="7" t="str">
        <f>IF(AG37="50I","I",VLOOKUP(C37,Hilfstabelle!$A$3:$B$6,2))</f>
        <v>III</v>
      </c>
      <c r="AD37" s="7" t="str">
        <f>IF(U37="I","I",VLOOKUP(C37,Hilfstabelle!$A$3:$B$6,2))</f>
        <v>III</v>
      </c>
      <c r="AE37" s="7" t="str">
        <f t="shared" si="8"/>
        <v>90III</v>
      </c>
      <c r="AF37" s="7" t="str">
        <f t="shared" si="31"/>
        <v>90III</v>
      </c>
      <c r="AG37" s="106" t="b">
        <f t="shared" si="32"/>
        <v>0</v>
      </c>
      <c r="AH37" s="7">
        <f>VLOOKUP('Grundgerüst Konfigurator'!AE37,Hilfstabelle!$B$14:$M$25,12,FALSE)</f>
        <v>1.6001664000000002</v>
      </c>
      <c r="AI37" s="7">
        <f>VLOOKUP(AE37,Hilfstabelle!$B$14:$J$25,9,FALSE)</f>
        <v>54</v>
      </c>
      <c r="AJ37" s="7">
        <f>VLOOKUP(AE37,Hilfstabelle!$B$14:$K$25,10,FALSE)</f>
        <v>72</v>
      </c>
      <c r="AK37" s="7">
        <f>VLOOKUP(AE37,Hilfstabelle!$B$14:$I$25,8,FALSE)</f>
        <v>22</v>
      </c>
      <c r="AL37" s="7" t="str">
        <f>IF(AP37="50I","I",VLOOKUP(D37,Hilfstabelle!$A$3:$B$6,2))</f>
        <v>I</v>
      </c>
      <c r="AM37" s="7" t="str">
        <f>IF(U37="I","I",VLOOKUP(D37,Hilfstabelle!$A$3:$B$6,2))</f>
        <v>I</v>
      </c>
      <c r="AN37" s="7" t="str">
        <f t="shared" si="10"/>
        <v>40I</v>
      </c>
      <c r="AO37" s="7" t="str">
        <f t="shared" si="33"/>
        <v>40I</v>
      </c>
      <c r="AP37" s="106" t="b">
        <f t="shared" si="34"/>
        <v>0</v>
      </c>
      <c r="AQ37" s="7">
        <f>VLOOKUP('Grundgerüst Konfigurator'!AN37,Hilfstabelle!$B$14:$M$25,12,FALSE)</f>
        <v>0.33348840000000002</v>
      </c>
      <c r="AR37" s="7">
        <f>VLOOKUP(AN37,Hilfstabelle!$B$14:$J$25,9,FALSE)</f>
        <v>24.5</v>
      </c>
      <c r="AS37" s="7">
        <f>VLOOKUP(AN37,Hilfstabelle!$B$14:$K$25,10,FALSE)</f>
        <v>54</v>
      </c>
      <c r="AT37" s="7">
        <f>VLOOKUP(AN37,Hilfstabelle!$B$14:$I$25,8,FALSE)</f>
        <v>22</v>
      </c>
      <c r="AU37" s="7" t="str">
        <f>IF(AY37="50I","I",VLOOKUP(E37,Hilfstabelle!$A$3:$B$6,2))</f>
        <v>III</v>
      </c>
      <c r="AV37" s="7" t="str">
        <f>IF(U37="I","I",VLOOKUP(E37,Hilfstabelle!$A$3:$B$6,2))</f>
        <v>III</v>
      </c>
      <c r="AW37" s="7" t="str">
        <f t="shared" si="12"/>
        <v>90III</v>
      </c>
      <c r="AX37" s="7" t="str">
        <f t="shared" si="35"/>
        <v>90III</v>
      </c>
      <c r="AY37" s="106" t="b">
        <f t="shared" si="36"/>
        <v>0</v>
      </c>
      <c r="AZ37" s="7">
        <f>VLOOKUP('Grundgerüst Konfigurator'!AW37,Hilfstabelle!$B$14:$M$25,12,FALSE)</f>
        <v>1.6001664000000002</v>
      </c>
      <c r="BA37" s="7">
        <f>VLOOKUP(AW37,Hilfstabelle!$B$14:$J$25,9,FALSE)</f>
        <v>54</v>
      </c>
      <c r="BB37" s="7">
        <f>VLOOKUP(AW37,Hilfstabelle!$B$14:$K$25,10,FALSE)</f>
        <v>72</v>
      </c>
      <c r="BC37" s="7">
        <f>VLOOKUP(AW37,Hilfstabelle!$B$14:$I$25,8,FALSE)</f>
        <v>22</v>
      </c>
      <c r="BD37" s="7" t="str">
        <f t="shared" si="37"/>
        <v/>
      </c>
      <c r="BE37" s="7" t="str">
        <f t="shared" si="15"/>
        <v/>
      </c>
      <c r="BF37" s="7">
        <f>IFERROR(VLOOKUP(BD37,Hilfstabelle!$B$26:$M$31,12,FALSE),0)</f>
        <v>0</v>
      </c>
      <c r="BG37" s="7">
        <f>IFERROR(VLOOKUP(BD37,Hilfstabelle!$B$26:$H$31,7,FALSE),0)</f>
        <v>0</v>
      </c>
      <c r="BH37" s="7" t="str">
        <f t="shared" si="38"/>
        <v>III-I</v>
      </c>
      <c r="BI37" s="7" t="str">
        <f t="shared" si="17"/>
        <v>III-I</v>
      </c>
      <c r="BJ37" s="7">
        <f>IFERROR(VLOOKUP(BH37,Hilfstabelle!$B$26:$M$31,12,FALSE),0)</f>
        <v>1.0948308</v>
      </c>
      <c r="BK37" s="7">
        <f>IFERROR(VLOOKUP(BH37,Hilfstabelle!$B$26:$H$31,7,FALSE),0)</f>
        <v>5</v>
      </c>
      <c r="BL37" s="7" t="str">
        <f t="shared" si="39"/>
        <v/>
      </c>
      <c r="BM37" s="7" t="str">
        <f t="shared" si="19"/>
        <v/>
      </c>
      <c r="BN37" s="7">
        <f>IFERROR(VLOOKUP(BL37,Hilfstabelle!$B$26:$M$31,12,FALSE),0)</f>
        <v>0</v>
      </c>
      <c r="BO37" s="7">
        <f>IFERROR(VLOOKUP(BL37,Hilfstabelle!$B$26:$H$31,7,FALSE),0)</f>
        <v>0</v>
      </c>
      <c r="BP37" s="162">
        <v>435.43</v>
      </c>
      <c r="BQ37" s="7" t="s">
        <v>3859</v>
      </c>
    </row>
    <row r="38" spans="1:69" ht="15" thickBot="1" x14ac:dyDescent="0.25">
      <c r="A38" s="7">
        <v>16863331006</v>
      </c>
      <c r="B38" s="160" t="s">
        <v>98</v>
      </c>
      <c r="C38" s="8">
        <v>90</v>
      </c>
      <c r="D38" s="8">
        <v>50</v>
      </c>
      <c r="E38" s="8">
        <v>90</v>
      </c>
      <c r="F38" s="8" t="str">
        <f t="shared" si="20"/>
        <v>90 - 50 - 90</v>
      </c>
      <c r="G38" s="8" t="str">
        <f t="shared" si="21"/>
        <v>90-50-90</v>
      </c>
      <c r="H38" s="8">
        <f t="shared" si="22"/>
        <v>16863331006</v>
      </c>
      <c r="I38" s="6">
        <f t="shared" si="26"/>
        <v>9.1399812000000011</v>
      </c>
      <c r="J38" s="6">
        <f>VLOOKUP(LEFT(A38,8)*1,Hilfstabelle!$A$35:$E$38,5,FALSE)</f>
        <v>1</v>
      </c>
      <c r="K38" s="6">
        <f t="shared" si="27"/>
        <v>322</v>
      </c>
      <c r="L38" s="6">
        <f t="shared" si="28"/>
        <v>218</v>
      </c>
      <c r="M38" s="6">
        <f t="shared" si="29"/>
        <v>126</v>
      </c>
      <c r="N38" s="19">
        <f t="shared" si="4"/>
        <v>111</v>
      </c>
      <c r="O38" s="19">
        <f t="shared" si="5"/>
        <v>116</v>
      </c>
      <c r="P38" s="19">
        <f t="shared" si="6"/>
        <v>111</v>
      </c>
      <c r="Q38" s="6">
        <f>VLOOKUP(LEFT(A38,8)*1,Hilfstabelle!$A$35:$E$38,2,FALSE)</f>
        <v>400</v>
      </c>
      <c r="R38" s="6">
        <f>VLOOKUP(LEFT(A38,8)*1,Hilfstabelle!$A$35:$E$38,3,FALSE)</f>
        <v>285</v>
      </c>
      <c r="S38" s="6">
        <f>VLOOKUP(LEFT(A38,8)*1,Hilfstabelle!$A$35:$E$38,4,FALSE)</f>
        <v>146</v>
      </c>
      <c r="T38" s="94">
        <f>VLOOKUP(H38,Preise!A:E,4,FALSE)</f>
        <v>1026</v>
      </c>
      <c r="U38" s="7" t="str">
        <f>IF(V38=50,"I",VLOOKUP(V38,Hilfstabelle!$A$3:$B$6,2))</f>
        <v>III</v>
      </c>
      <c r="V38" s="7">
        <f t="shared" si="30"/>
        <v>90</v>
      </c>
      <c r="W38" s="7" t="str">
        <f>IF(U38="I","I",VLOOKUP(V38,Hilfstabelle!$A$3:$B$6,2))</f>
        <v>III</v>
      </c>
      <c r="X38" s="7">
        <f>VLOOKUP(W38,Hilfstabelle!$B$10:$M$13,12,FALSE)</f>
        <v>4.3940147999999999</v>
      </c>
      <c r="Y38" s="7">
        <f>VLOOKUP(W38,Hilfstabelle!$B$10:$D$13,3,FALSE)</f>
        <v>63</v>
      </c>
      <c r="Z38" s="7">
        <f>VLOOKUP(W38,Hilfstabelle!$B$10:$E$13,4,FALSE)</f>
        <v>89</v>
      </c>
      <c r="AA38" s="7">
        <f>VLOOKUP(W38,Hilfstabelle!$B$10:$F$13,5,FALSE)</f>
        <v>89</v>
      </c>
      <c r="AB38" s="7">
        <f>VLOOKUP(W38,Hilfstabelle!$B$10:$G$13,6,FALSE)</f>
        <v>89</v>
      </c>
      <c r="AC38" s="7" t="str">
        <f>IF(AG38="50I","I",VLOOKUP(C38,Hilfstabelle!$A$3:$B$6,2))</f>
        <v>III</v>
      </c>
      <c r="AD38" s="7" t="str">
        <f>IF(U38="I","I",VLOOKUP(C38,Hilfstabelle!$A$3:$B$6,2))</f>
        <v>III</v>
      </c>
      <c r="AE38" s="7" t="str">
        <f t="shared" si="8"/>
        <v>90III</v>
      </c>
      <c r="AF38" s="7" t="str">
        <f t="shared" si="31"/>
        <v>90III</v>
      </c>
      <c r="AG38" s="106" t="b">
        <f t="shared" si="32"/>
        <v>0</v>
      </c>
      <c r="AH38" s="7">
        <f>VLOOKUP('Grundgerüst Konfigurator'!AE38,Hilfstabelle!$B$14:$M$25,12,FALSE)</f>
        <v>1.6001664000000002</v>
      </c>
      <c r="AI38" s="7">
        <f>VLOOKUP(AE38,Hilfstabelle!$B$14:$J$25,9,FALSE)</f>
        <v>54</v>
      </c>
      <c r="AJ38" s="7">
        <f>VLOOKUP(AE38,Hilfstabelle!$B$14:$K$25,10,FALSE)</f>
        <v>72</v>
      </c>
      <c r="AK38" s="7">
        <f>VLOOKUP(AE38,Hilfstabelle!$B$14:$I$25,8,FALSE)</f>
        <v>22</v>
      </c>
      <c r="AL38" s="7" t="str">
        <f>IF(AP38="50I","I",VLOOKUP(D38,Hilfstabelle!$A$3:$B$6,2))</f>
        <v>I</v>
      </c>
      <c r="AM38" s="7" t="str">
        <f>IF(U38="I","I",VLOOKUP(D38,Hilfstabelle!$A$3:$B$6,2))</f>
        <v>II</v>
      </c>
      <c r="AN38" s="7" t="str">
        <f t="shared" si="10"/>
        <v>50I</v>
      </c>
      <c r="AO38" s="7" t="str">
        <f t="shared" si="33"/>
        <v>50II</v>
      </c>
      <c r="AP38" s="106" t="str">
        <f t="shared" si="34"/>
        <v>50I</v>
      </c>
      <c r="AQ38" s="7">
        <f>VLOOKUP('Grundgerüst Konfigurator'!AN38,Hilfstabelle!$B$14:$M$25,12,FALSE)</f>
        <v>0.45080280000000006</v>
      </c>
      <c r="AR38" s="7">
        <f>VLOOKUP(AN38,Hilfstabelle!$B$14:$J$25,9,FALSE)</f>
        <v>30.5</v>
      </c>
      <c r="AS38" s="7">
        <f>VLOOKUP(AN38,Hilfstabelle!$B$14:$K$25,10,FALSE)</f>
        <v>61</v>
      </c>
      <c r="AT38" s="7">
        <f>VLOOKUP(AN38,Hilfstabelle!$B$14:$I$25,8,FALSE)</f>
        <v>22</v>
      </c>
      <c r="AU38" s="7" t="str">
        <f>IF(AY38="50I","I",VLOOKUP(E38,Hilfstabelle!$A$3:$B$6,2))</f>
        <v>III</v>
      </c>
      <c r="AV38" s="7" t="str">
        <f>IF(U38="I","I",VLOOKUP(E38,Hilfstabelle!$A$3:$B$6,2))</f>
        <v>III</v>
      </c>
      <c r="AW38" s="7" t="str">
        <f t="shared" si="12"/>
        <v>90III</v>
      </c>
      <c r="AX38" s="7" t="str">
        <f t="shared" si="35"/>
        <v>90III</v>
      </c>
      <c r="AY38" s="106" t="b">
        <f t="shared" si="36"/>
        <v>0</v>
      </c>
      <c r="AZ38" s="7">
        <f>VLOOKUP('Grundgerüst Konfigurator'!AW38,Hilfstabelle!$B$14:$M$25,12,FALSE)</f>
        <v>1.6001664000000002</v>
      </c>
      <c r="BA38" s="7">
        <f>VLOOKUP(AW38,Hilfstabelle!$B$14:$J$25,9,FALSE)</f>
        <v>54</v>
      </c>
      <c r="BB38" s="7">
        <f>VLOOKUP(AW38,Hilfstabelle!$B$14:$K$25,10,FALSE)</f>
        <v>72</v>
      </c>
      <c r="BC38" s="7">
        <f>VLOOKUP(AW38,Hilfstabelle!$B$14:$I$25,8,FALSE)</f>
        <v>22</v>
      </c>
      <c r="BD38" s="7" t="str">
        <f t="shared" si="37"/>
        <v/>
      </c>
      <c r="BE38" s="7" t="str">
        <f t="shared" si="15"/>
        <v/>
      </c>
      <c r="BF38" s="7">
        <f>IFERROR(VLOOKUP(BD38,Hilfstabelle!$B$26:$M$31,12,FALSE),0)</f>
        <v>0</v>
      </c>
      <c r="BG38" s="7">
        <f>IFERROR(VLOOKUP(BD38,Hilfstabelle!$B$26:$H$31,7,FALSE),0)</f>
        <v>0</v>
      </c>
      <c r="BH38" s="7" t="str">
        <f t="shared" si="38"/>
        <v>III-I</v>
      </c>
      <c r="BI38" s="7" t="str">
        <f t="shared" si="17"/>
        <v>III-I</v>
      </c>
      <c r="BJ38" s="7">
        <f>IFERROR(VLOOKUP(BH38,Hilfstabelle!$B$26:$M$31,12,FALSE),0)</f>
        <v>1.0948308</v>
      </c>
      <c r="BK38" s="7">
        <f>IFERROR(VLOOKUP(BH38,Hilfstabelle!$B$26:$H$31,7,FALSE),0)</f>
        <v>5</v>
      </c>
      <c r="BL38" s="7" t="str">
        <f t="shared" si="39"/>
        <v/>
      </c>
      <c r="BM38" s="7" t="str">
        <f t="shared" si="19"/>
        <v/>
      </c>
      <c r="BN38" s="7">
        <f>IFERROR(VLOOKUP(BL38,Hilfstabelle!$B$26:$M$31,12,FALSE),0)</f>
        <v>0</v>
      </c>
      <c r="BO38" s="7">
        <f>IFERROR(VLOOKUP(BL38,Hilfstabelle!$B$26:$H$31,7,FALSE),0)</f>
        <v>0</v>
      </c>
      <c r="BP38" s="162" t="s">
        <v>3902</v>
      </c>
    </row>
    <row r="39" spans="1:69" ht="15" thickBot="1" x14ac:dyDescent="0.25">
      <c r="A39" s="7">
        <v>16863331007</v>
      </c>
      <c r="B39" s="160">
        <v>12313461001</v>
      </c>
      <c r="C39" s="8">
        <v>90</v>
      </c>
      <c r="D39" s="8">
        <v>63</v>
      </c>
      <c r="E39" s="8">
        <v>90</v>
      </c>
      <c r="F39" s="8" t="str">
        <f t="shared" si="20"/>
        <v>90 - 63 - 90</v>
      </c>
      <c r="G39" s="8" t="str">
        <f t="shared" si="21"/>
        <v>90-63-90</v>
      </c>
      <c r="H39" s="8">
        <f t="shared" si="22"/>
        <v>16863331007</v>
      </c>
      <c r="I39" s="6">
        <f t="shared" si="26"/>
        <v>9.6329100000000007</v>
      </c>
      <c r="J39" s="6">
        <f>VLOOKUP(LEFT(A39,8)*1,Hilfstabelle!$A$35:$E$38,5,FALSE)</f>
        <v>1</v>
      </c>
      <c r="K39" s="6">
        <f t="shared" si="27"/>
        <v>322</v>
      </c>
      <c r="L39" s="6">
        <f t="shared" si="28"/>
        <v>250.5</v>
      </c>
      <c r="M39" s="6">
        <f t="shared" si="29"/>
        <v>126</v>
      </c>
      <c r="N39" s="19">
        <f t="shared" si="4"/>
        <v>111</v>
      </c>
      <c r="O39" s="19">
        <f t="shared" si="5"/>
        <v>141.5</v>
      </c>
      <c r="P39" s="19">
        <f t="shared" si="6"/>
        <v>111</v>
      </c>
      <c r="Q39" s="6">
        <f>VLOOKUP(LEFT(A39,8)*1,Hilfstabelle!$A$35:$E$38,2,FALSE)</f>
        <v>400</v>
      </c>
      <c r="R39" s="6">
        <f>VLOOKUP(LEFT(A39,8)*1,Hilfstabelle!$A$35:$E$38,3,FALSE)</f>
        <v>285</v>
      </c>
      <c r="S39" s="6">
        <f>VLOOKUP(LEFT(A39,8)*1,Hilfstabelle!$A$35:$E$38,4,FALSE)</f>
        <v>146</v>
      </c>
      <c r="T39" s="94">
        <f>VLOOKUP(H39,Preise!A:E,4,FALSE)</f>
        <v>1042.93</v>
      </c>
      <c r="U39" s="7" t="str">
        <f>IF(V39=50,"I",VLOOKUP(V39,Hilfstabelle!$A$3:$B$6,2))</f>
        <v>III</v>
      </c>
      <c r="V39" s="7">
        <f t="shared" si="30"/>
        <v>90</v>
      </c>
      <c r="W39" s="7" t="str">
        <f>IF(U39="I","I",VLOOKUP(V39,Hilfstabelle!$A$3:$B$6,2))</f>
        <v>III</v>
      </c>
      <c r="X39" s="7">
        <f>VLOOKUP(W39,Hilfstabelle!$B$10:$M$13,12,FALSE)</f>
        <v>4.3940147999999999</v>
      </c>
      <c r="Y39" s="7">
        <f>VLOOKUP(W39,Hilfstabelle!$B$10:$D$13,3,FALSE)</f>
        <v>63</v>
      </c>
      <c r="Z39" s="7">
        <f>VLOOKUP(W39,Hilfstabelle!$B$10:$E$13,4,FALSE)</f>
        <v>89</v>
      </c>
      <c r="AA39" s="7">
        <f>VLOOKUP(W39,Hilfstabelle!$B$10:$F$13,5,FALSE)</f>
        <v>89</v>
      </c>
      <c r="AB39" s="7">
        <f>VLOOKUP(W39,Hilfstabelle!$B$10:$G$13,6,FALSE)</f>
        <v>89</v>
      </c>
      <c r="AC39" s="7" t="str">
        <f>IF(AG39="50I","I",VLOOKUP(C39,Hilfstabelle!$A$3:$B$6,2))</f>
        <v>III</v>
      </c>
      <c r="AD39" s="7" t="str">
        <f>IF(U39="I","I",VLOOKUP(C39,Hilfstabelle!$A$3:$B$6,2))</f>
        <v>III</v>
      </c>
      <c r="AE39" s="7" t="str">
        <f t="shared" si="8"/>
        <v>90III</v>
      </c>
      <c r="AF39" s="7" t="str">
        <f t="shared" si="31"/>
        <v>90III</v>
      </c>
      <c r="AG39" s="106" t="b">
        <f t="shared" si="32"/>
        <v>0</v>
      </c>
      <c r="AH39" s="7">
        <f>VLOOKUP('Grundgerüst Konfigurator'!AE39,Hilfstabelle!$B$14:$M$25,12,FALSE)</f>
        <v>1.6001664000000002</v>
      </c>
      <c r="AI39" s="7">
        <f>VLOOKUP(AE39,Hilfstabelle!$B$14:$J$25,9,FALSE)</f>
        <v>54</v>
      </c>
      <c r="AJ39" s="7">
        <f>VLOOKUP(AE39,Hilfstabelle!$B$14:$K$25,10,FALSE)</f>
        <v>72</v>
      </c>
      <c r="AK39" s="7">
        <f>VLOOKUP(AE39,Hilfstabelle!$B$14:$I$25,8,FALSE)</f>
        <v>22</v>
      </c>
      <c r="AL39" s="7" t="str">
        <f>IF(AP39="50I","I",VLOOKUP(D39,Hilfstabelle!$A$3:$B$6,2))</f>
        <v>II</v>
      </c>
      <c r="AM39" s="7" t="str">
        <f>IF(U39="I","I",VLOOKUP(D39,Hilfstabelle!$A$3:$B$6,2))</f>
        <v>II</v>
      </c>
      <c r="AN39" s="7" t="str">
        <f t="shared" si="10"/>
        <v>63II</v>
      </c>
      <c r="AO39" s="7" t="str">
        <f t="shared" si="33"/>
        <v>63II</v>
      </c>
      <c r="AP39" s="106" t="b">
        <f t="shared" si="34"/>
        <v>0</v>
      </c>
      <c r="AQ39" s="7">
        <f>VLOOKUP('Grundgerüst Konfigurator'!AN39,Hilfstabelle!$B$14:$M$25,12,FALSE)</f>
        <v>0.84948360000000012</v>
      </c>
      <c r="AR39" s="7">
        <f>VLOOKUP(AN39,Hilfstabelle!$B$14:$J$25,9,FALSE)</f>
        <v>37</v>
      </c>
      <c r="AS39" s="7">
        <f>VLOOKUP(AN39,Hilfstabelle!$B$14:$K$25,10,FALSE)</f>
        <v>68.5</v>
      </c>
      <c r="AT39" s="7">
        <f>VLOOKUP(AN39,Hilfstabelle!$B$14:$I$25,8,FALSE)</f>
        <v>22.5</v>
      </c>
      <c r="AU39" s="7" t="str">
        <f>IF(AY39="50I","I",VLOOKUP(E39,Hilfstabelle!$A$3:$B$6,2))</f>
        <v>III</v>
      </c>
      <c r="AV39" s="7" t="str">
        <f>IF(U39="I","I",VLOOKUP(E39,Hilfstabelle!$A$3:$B$6,2))</f>
        <v>III</v>
      </c>
      <c r="AW39" s="7" t="str">
        <f t="shared" si="12"/>
        <v>90III</v>
      </c>
      <c r="AX39" s="7" t="str">
        <f t="shared" si="35"/>
        <v>90III</v>
      </c>
      <c r="AY39" s="106" t="b">
        <f t="shared" si="36"/>
        <v>0</v>
      </c>
      <c r="AZ39" s="7">
        <f>VLOOKUP('Grundgerüst Konfigurator'!AW39,Hilfstabelle!$B$14:$M$25,12,FALSE)</f>
        <v>1.6001664000000002</v>
      </c>
      <c r="BA39" s="7">
        <f>VLOOKUP(AW39,Hilfstabelle!$B$14:$J$25,9,FALSE)</f>
        <v>54</v>
      </c>
      <c r="BB39" s="7">
        <f>VLOOKUP(AW39,Hilfstabelle!$B$14:$K$25,10,FALSE)</f>
        <v>72</v>
      </c>
      <c r="BC39" s="7">
        <f>VLOOKUP(AW39,Hilfstabelle!$B$14:$I$25,8,FALSE)</f>
        <v>22</v>
      </c>
      <c r="BD39" s="7" t="str">
        <f t="shared" si="37"/>
        <v/>
      </c>
      <c r="BE39" s="7" t="str">
        <f t="shared" si="15"/>
        <v/>
      </c>
      <c r="BF39" s="7">
        <f>IFERROR(VLOOKUP(BD39,Hilfstabelle!$B$26:$M$31,12,FALSE),0)</f>
        <v>0</v>
      </c>
      <c r="BG39" s="7">
        <f>IFERROR(VLOOKUP(BD39,Hilfstabelle!$B$26:$H$31,7,FALSE),0)</f>
        <v>0</v>
      </c>
      <c r="BH39" s="7" t="str">
        <f t="shared" si="38"/>
        <v>III-II</v>
      </c>
      <c r="BI39" s="7" t="str">
        <f t="shared" si="17"/>
        <v>III-II</v>
      </c>
      <c r="BJ39" s="7">
        <f>IFERROR(VLOOKUP(BH39,Hilfstabelle!$B$26:$M$31,12,FALSE),0)</f>
        <v>1.1890788000000001</v>
      </c>
      <c r="BK39" s="7">
        <f>IFERROR(VLOOKUP(BH39,Hilfstabelle!$B$26:$H$31,7,FALSE),0)</f>
        <v>30</v>
      </c>
      <c r="BL39" s="7" t="str">
        <f t="shared" si="39"/>
        <v/>
      </c>
      <c r="BM39" s="7" t="str">
        <f t="shared" si="19"/>
        <v/>
      </c>
      <c r="BN39" s="7">
        <f>IFERROR(VLOOKUP(BL39,Hilfstabelle!$B$26:$M$31,12,FALSE),0)</f>
        <v>0</v>
      </c>
      <c r="BO39" s="7">
        <f>IFERROR(VLOOKUP(BL39,Hilfstabelle!$B$26:$H$31,7,FALSE),0)</f>
        <v>0</v>
      </c>
      <c r="BP39" s="162">
        <v>498.64</v>
      </c>
      <c r="BQ39" s="7" t="s">
        <v>3879</v>
      </c>
    </row>
    <row r="40" spans="1:69" ht="15" thickBot="1" x14ac:dyDescent="0.25">
      <c r="A40" s="7">
        <v>16863331008</v>
      </c>
      <c r="B40" s="160" t="s">
        <v>98</v>
      </c>
      <c r="C40" s="8">
        <v>90</v>
      </c>
      <c r="D40" s="8">
        <v>75</v>
      </c>
      <c r="E40" s="8">
        <v>90</v>
      </c>
      <c r="F40" s="8" t="str">
        <f t="shared" si="20"/>
        <v>90 - 75 - 90</v>
      </c>
      <c r="G40" s="8" t="str">
        <f t="shared" si="21"/>
        <v>90-75-90</v>
      </c>
      <c r="H40" s="8">
        <f t="shared" si="22"/>
        <v>16863331008</v>
      </c>
      <c r="I40" s="6">
        <f t="shared" si="26"/>
        <v>9.8522928000000007</v>
      </c>
      <c r="J40" s="6">
        <f>VLOOKUP(LEFT(A40,8)*1,Hilfstabelle!$A$35:$E$38,5,FALSE)</f>
        <v>1</v>
      </c>
      <c r="K40" s="6">
        <f t="shared" si="27"/>
        <v>322</v>
      </c>
      <c r="L40" s="6">
        <f t="shared" si="28"/>
        <v>254</v>
      </c>
      <c r="M40" s="6">
        <f t="shared" si="29"/>
        <v>126</v>
      </c>
      <c r="N40" s="19">
        <f t="shared" si="4"/>
        <v>111</v>
      </c>
      <c r="O40" s="19">
        <f t="shared" si="5"/>
        <v>141</v>
      </c>
      <c r="P40" s="19">
        <f t="shared" si="6"/>
        <v>111</v>
      </c>
      <c r="Q40" s="6">
        <f>VLOOKUP(LEFT(A40,8)*1,Hilfstabelle!$A$35:$E$38,2,FALSE)</f>
        <v>400</v>
      </c>
      <c r="R40" s="6">
        <f>VLOOKUP(LEFT(A40,8)*1,Hilfstabelle!$A$35:$E$38,3,FALSE)</f>
        <v>285</v>
      </c>
      <c r="S40" s="6">
        <f>VLOOKUP(LEFT(A40,8)*1,Hilfstabelle!$A$35:$E$38,4,FALSE)</f>
        <v>146</v>
      </c>
      <c r="T40" s="94">
        <f>VLOOKUP(H40,Preise!A:E,4,FALSE)</f>
        <v>1061.6300000000001</v>
      </c>
      <c r="U40" s="7" t="str">
        <f>IF(V40=50,"I",VLOOKUP(V40,Hilfstabelle!$A$3:$B$6,2))</f>
        <v>III</v>
      </c>
      <c r="V40" s="7">
        <f t="shared" si="30"/>
        <v>90</v>
      </c>
      <c r="W40" s="7" t="str">
        <f>IF(U40="I","I",VLOOKUP(V40,Hilfstabelle!$A$3:$B$6,2))</f>
        <v>III</v>
      </c>
      <c r="X40" s="7">
        <f>VLOOKUP(W40,Hilfstabelle!$B$10:$M$13,12,FALSE)</f>
        <v>4.3940147999999999</v>
      </c>
      <c r="Y40" s="7">
        <f>VLOOKUP(W40,Hilfstabelle!$B$10:$D$13,3,FALSE)</f>
        <v>63</v>
      </c>
      <c r="Z40" s="7">
        <f>VLOOKUP(W40,Hilfstabelle!$B$10:$E$13,4,FALSE)</f>
        <v>89</v>
      </c>
      <c r="AA40" s="7">
        <f>VLOOKUP(W40,Hilfstabelle!$B$10:$F$13,5,FALSE)</f>
        <v>89</v>
      </c>
      <c r="AB40" s="7">
        <f>VLOOKUP(W40,Hilfstabelle!$B$10:$G$13,6,FALSE)</f>
        <v>89</v>
      </c>
      <c r="AC40" s="7" t="str">
        <f>IF(AG40="50I","I",VLOOKUP(C40,Hilfstabelle!$A$3:$B$6,2))</f>
        <v>III</v>
      </c>
      <c r="AD40" s="7" t="str">
        <f>IF(U40="I","I",VLOOKUP(C40,Hilfstabelle!$A$3:$B$6,2))</f>
        <v>III</v>
      </c>
      <c r="AE40" s="7" t="str">
        <f t="shared" si="8"/>
        <v>90III</v>
      </c>
      <c r="AF40" s="7" t="str">
        <f t="shared" si="31"/>
        <v>90III</v>
      </c>
      <c r="AG40" s="106" t="b">
        <f t="shared" si="32"/>
        <v>0</v>
      </c>
      <c r="AH40" s="7">
        <f>VLOOKUP('Grundgerüst Konfigurator'!AE40,Hilfstabelle!$B$14:$M$25,12,FALSE)</f>
        <v>1.6001664000000002</v>
      </c>
      <c r="AI40" s="7">
        <f>VLOOKUP(AE40,Hilfstabelle!$B$14:$J$25,9,FALSE)</f>
        <v>54</v>
      </c>
      <c r="AJ40" s="7">
        <f>VLOOKUP(AE40,Hilfstabelle!$B$14:$K$25,10,FALSE)</f>
        <v>72</v>
      </c>
      <c r="AK40" s="7">
        <f>VLOOKUP(AE40,Hilfstabelle!$B$14:$I$25,8,FALSE)</f>
        <v>22</v>
      </c>
      <c r="AL40" s="7" t="str">
        <f>IF(AP40="50I","I",VLOOKUP(D40,Hilfstabelle!$A$3:$B$6,2))</f>
        <v>II</v>
      </c>
      <c r="AM40" s="7" t="str">
        <f>IF(U40="I","I",VLOOKUP(D40,Hilfstabelle!$A$3:$B$6,2))</f>
        <v>II</v>
      </c>
      <c r="AN40" s="7" t="str">
        <f t="shared" si="10"/>
        <v>75II</v>
      </c>
      <c r="AO40" s="7" t="str">
        <f t="shared" si="33"/>
        <v>75II</v>
      </c>
      <c r="AP40" s="106" t="b">
        <f t="shared" si="34"/>
        <v>0</v>
      </c>
      <c r="AQ40" s="7">
        <f>VLOOKUP('Grundgerüst Konfigurator'!AN40,Hilfstabelle!$B$14:$M$25,12,FALSE)</f>
        <v>1.0688664000000001</v>
      </c>
      <c r="AR40" s="7">
        <f>VLOOKUP(AN40,Hilfstabelle!$B$14:$J$25,9,FALSE)</f>
        <v>45</v>
      </c>
      <c r="AS40" s="7">
        <f>VLOOKUP(AN40,Hilfstabelle!$B$14:$K$25,10,FALSE)</f>
        <v>72</v>
      </c>
      <c r="AT40" s="7">
        <f>VLOOKUP(AN40,Hilfstabelle!$B$14:$I$25,8,FALSE)</f>
        <v>22</v>
      </c>
      <c r="AU40" s="7" t="str">
        <f>IF(AY40="50I","I",VLOOKUP(E40,Hilfstabelle!$A$3:$B$6,2))</f>
        <v>III</v>
      </c>
      <c r="AV40" s="7" t="str">
        <f>IF(U40="I","I",VLOOKUP(E40,Hilfstabelle!$A$3:$B$6,2))</f>
        <v>III</v>
      </c>
      <c r="AW40" s="7" t="str">
        <f t="shared" si="12"/>
        <v>90III</v>
      </c>
      <c r="AX40" s="7" t="str">
        <f t="shared" si="35"/>
        <v>90III</v>
      </c>
      <c r="AY40" s="106" t="b">
        <f t="shared" si="36"/>
        <v>0</v>
      </c>
      <c r="AZ40" s="7">
        <f>VLOOKUP('Grundgerüst Konfigurator'!AW40,Hilfstabelle!$B$14:$M$25,12,FALSE)</f>
        <v>1.6001664000000002</v>
      </c>
      <c r="BA40" s="7">
        <f>VLOOKUP(AW40,Hilfstabelle!$B$14:$J$25,9,FALSE)</f>
        <v>54</v>
      </c>
      <c r="BB40" s="7">
        <f>VLOOKUP(AW40,Hilfstabelle!$B$14:$K$25,10,FALSE)</f>
        <v>72</v>
      </c>
      <c r="BC40" s="7">
        <f>VLOOKUP(AW40,Hilfstabelle!$B$14:$I$25,8,FALSE)</f>
        <v>22</v>
      </c>
      <c r="BD40" s="7" t="str">
        <f t="shared" si="37"/>
        <v/>
      </c>
      <c r="BE40" s="7" t="str">
        <f t="shared" si="15"/>
        <v/>
      </c>
      <c r="BF40" s="7">
        <f>IFERROR(VLOOKUP(BD40,Hilfstabelle!$B$26:$M$31,12,FALSE),0)</f>
        <v>0</v>
      </c>
      <c r="BG40" s="7">
        <f>IFERROR(VLOOKUP(BD40,Hilfstabelle!$B$26:$H$31,7,FALSE),0)</f>
        <v>0</v>
      </c>
      <c r="BH40" s="7" t="str">
        <f t="shared" si="38"/>
        <v>III-II</v>
      </c>
      <c r="BI40" s="7" t="str">
        <f t="shared" si="17"/>
        <v>III-II</v>
      </c>
      <c r="BJ40" s="7">
        <f>IFERROR(VLOOKUP(BH40,Hilfstabelle!$B$26:$M$31,12,FALSE),0)</f>
        <v>1.1890788000000001</v>
      </c>
      <c r="BK40" s="7">
        <f>IFERROR(VLOOKUP(BH40,Hilfstabelle!$B$26:$H$31,7,FALSE),0)</f>
        <v>30</v>
      </c>
      <c r="BL40" s="7" t="str">
        <f t="shared" si="39"/>
        <v/>
      </c>
      <c r="BM40" s="7" t="str">
        <f t="shared" si="19"/>
        <v/>
      </c>
      <c r="BN40" s="7">
        <f>IFERROR(VLOOKUP(BL40,Hilfstabelle!$B$26:$M$31,12,FALSE),0)</f>
        <v>0</v>
      </c>
      <c r="BO40" s="7">
        <f>IFERROR(VLOOKUP(BL40,Hilfstabelle!$B$26:$H$31,7,FALSE),0)</f>
        <v>0</v>
      </c>
      <c r="BP40" s="162" t="s">
        <v>3902</v>
      </c>
    </row>
    <row r="41" spans="1:69" ht="15" thickBot="1" x14ac:dyDescent="0.25">
      <c r="A41" s="7">
        <v>16863331009</v>
      </c>
      <c r="B41" s="160" t="s">
        <v>98</v>
      </c>
      <c r="C41" s="8">
        <v>110</v>
      </c>
      <c r="D41" s="8">
        <v>25</v>
      </c>
      <c r="E41" s="8">
        <v>110</v>
      </c>
      <c r="F41" s="8" t="str">
        <f t="shared" si="20"/>
        <v>110 - 25 - 110</v>
      </c>
      <c r="G41" s="8" t="str">
        <f t="shared" si="21"/>
        <v>110-25-110</v>
      </c>
      <c r="H41" s="8">
        <f t="shared" si="22"/>
        <v>16863331009</v>
      </c>
      <c r="I41" s="6">
        <f t="shared" si="26"/>
        <v>9.8857500000000016</v>
      </c>
      <c r="J41" s="6">
        <f>VLOOKUP(LEFT(A41,8)*1,Hilfstabelle!$A$35:$E$38,5,FALSE)</f>
        <v>1</v>
      </c>
      <c r="K41" s="6">
        <f t="shared" si="27"/>
        <v>322</v>
      </c>
      <c r="L41" s="6">
        <f t="shared" si="28"/>
        <v>199.5</v>
      </c>
      <c r="M41" s="6">
        <f t="shared" si="29"/>
        <v>130</v>
      </c>
      <c r="N41" s="19">
        <f t="shared" si="4"/>
        <v>111</v>
      </c>
      <c r="O41" s="19">
        <f t="shared" si="5"/>
        <v>113</v>
      </c>
      <c r="P41" s="19">
        <f t="shared" si="6"/>
        <v>111</v>
      </c>
      <c r="Q41" s="6">
        <f>VLOOKUP(LEFT(A41,8)*1,Hilfstabelle!$A$35:$E$38,2,FALSE)</f>
        <v>400</v>
      </c>
      <c r="R41" s="6">
        <f>VLOOKUP(LEFT(A41,8)*1,Hilfstabelle!$A$35:$E$38,3,FALSE)</f>
        <v>285</v>
      </c>
      <c r="S41" s="6">
        <f>VLOOKUP(LEFT(A41,8)*1,Hilfstabelle!$A$35:$E$38,4,FALSE)</f>
        <v>146</v>
      </c>
      <c r="T41" s="94">
        <f>VLOOKUP(H41,Preise!A:E,4,FALSE)</f>
        <v>1081.21</v>
      </c>
      <c r="U41" s="7" t="str">
        <f>IF(V41=50,"I",VLOOKUP(V41,Hilfstabelle!$A$3:$B$6,2))</f>
        <v>III</v>
      </c>
      <c r="V41" s="7">
        <f t="shared" si="30"/>
        <v>110</v>
      </c>
      <c r="W41" s="7" t="str">
        <f>IF(U41="I","I",VLOOKUP(V41,Hilfstabelle!$A$3:$B$6,2))</f>
        <v>III</v>
      </c>
      <c r="X41" s="7">
        <f>VLOOKUP(W41,Hilfstabelle!$B$10:$M$13,12,FALSE)</f>
        <v>4.3940147999999999</v>
      </c>
      <c r="Y41" s="7">
        <f>VLOOKUP(W41,Hilfstabelle!$B$10:$D$13,3,FALSE)</f>
        <v>63</v>
      </c>
      <c r="Z41" s="7">
        <f>VLOOKUP(W41,Hilfstabelle!$B$10:$E$13,4,FALSE)</f>
        <v>89</v>
      </c>
      <c r="AA41" s="7">
        <f>VLOOKUP(W41,Hilfstabelle!$B$10:$F$13,5,FALSE)</f>
        <v>89</v>
      </c>
      <c r="AB41" s="7">
        <f>VLOOKUP(W41,Hilfstabelle!$B$10:$G$13,6,FALSE)</f>
        <v>89</v>
      </c>
      <c r="AC41" s="7" t="str">
        <f>IF(AG41="50I","I",VLOOKUP(C41,Hilfstabelle!$A$3:$B$6,2))</f>
        <v>III</v>
      </c>
      <c r="AD41" s="7" t="str">
        <f>IF(U41="I","I",VLOOKUP(C41,Hilfstabelle!$A$3:$B$6,2))</f>
        <v>III</v>
      </c>
      <c r="AE41" s="7" t="str">
        <f t="shared" si="8"/>
        <v>110III</v>
      </c>
      <c r="AF41" s="7" t="str">
        <f t="shared" si="31"/>
        <v>110III</v>
      </c>
      <c r="AG41" s="106" t="b">
        <f t="shared" si="32"/>
        <v>0</v>
      </c>
      <c r="AH41" s="7">
        <f>VLOOKUP('Grundgerüst Konfigurator'!AE41,Hilfstabelle!$B$14:$M$25,12,FALSE)</f>
        <v>2.1127092000000003</v>
      </c>
      <c r="AI41" s="7">
        <f>VLOOKUP(AE41,Hilfstabelle!$B$14:$J$25,9,FALSE)</f>
        <v>65</v>
      </c>
      <c r="AJ41" s="7">
        <f>VLOOKUP(AE41,Hilfstabelle!$B$14:$K$25,10,FALSE)</f>
        <v>72</v>
      </c>
      <c r="AK41" s="7">
        <f>VLOOKUP(AE41,Hilfstabelle!$B$14:$I$25,8,FALSE)</f>
        <v>22</v>
      </c>
      <c r="AL41" s="7" t="str">
        <f>IF(AP41="50I","I",VLOOKUP(D41,Hilfstabelle!$A$3:$B$6,2))</f>
        <v>I</v>
      </c>
      <c r="AM41" s="7" t="str">
        <f>IF(U41="I","I",VLOOKUP(D41,Hilfstabelle!$A$3:$B$6,2))</f>
        <v>I</v>
      </c>
      <c r="AN41" s="7" t="str">
        <f t="shared" si="10"/>
        <v>25I</v>
      </c>
      <c r="AO41" s="7" t="str">
        <f t="shared" si="33"/>
        <v>25I</v>
      </c>
      <c r="AP41" s="106" t="b">
        <f t="shared" si="34"/>
        <v>0</v>
      </c>
      <c r="AQ41" s="7">
        <f>VLOOKUP('Grundgerüst Konfigurator'!AN41,Hilfstabelle!$B$14:$M$25,12,FALSE)</f>
        <v>0.171486</v>
      </c>
      <c r="AR41" s="7">
        <f>VLOOKUP(AN41,Hilfstabelle!$B$14:$J$25,9,FALSE)</f>
        <v>15.25</v>
      </c>
      <c r="AS41" s="7">
        <f>VLOOKUP(AN41,Hilfstabelle!$B$14:$K$25,10,FALSE)</f>
        <v>40.5</v>
      </c>
      <c r="AT41" s="7">
        <f>VLOOKUP(AN41,Hilfstabelle!$B$14:$I$25,8,FALSE)</f>
        <v>19</v>
      </c>
      <c r="AU41" s="7" t="str">
        <f>IF(AY41="50I","I",VLOOKUP(E41,Hilfstabelle!$A$3:$B$6,2))</f>
        <v>III</v>
      </c>
      <c r="AV41" s="7" t="str">
        <f>IF(U41="I","I",VLOOKUP(E41,Hilfstabelle!$A$3:$B$6,2))</f>
        <v>III</v>
      </c>
      <c r="AW41" s="7" t="str">
        <f t="shared" si="12"/>
        <v>110III</v>
      </c>
      <c r="AX41" s="7" t="str">
        <f t="shared" si="35"/>
        <v>110III</v>
      </c>
      <c r="AY41" s="106" t="b">
        <f t="shared" si="36"/>
        <v>0</v>
      </c>
      <c r="AZ41" s="7">
        <f>VLOOKUP('Grundgerüst Konfigurator'!AW41,Hilfstabelle!$B$14:$M$25,12,FALSE)</f>
        <v>2.1127092000000003</v>
      </c>
      <c r="BA41" s="7">
        <f>VLOOKUP(AW41,Hilfstabelle!$B$14:$J$25,9,FALSE)</f>
        <v>65</v>
      </c>
      <c r="BB41" s="7">
        <f>VLOOKUP(AW41,Hilfstabelle!$B$14:$K$25,10,FALSE)</f>
        <v>72</v>
      </c>
      <c r="BC41" s="7">
        <f>VLOOKUP(AW41,Hilfstabelle!$B$14:$I$25,8,FALSE)</f>
        <v>22</v>
      </c>
      <c r="BD41" s="7" t="str">
        <f t="shared" si="37"/>
        <v/>
      </c>
      <c r="BE41" s="7" t="str">
        <f t="shared" si="15"/>
        <v/>
      </c>
      <c r="BF41" s="7">
        <f>IFERROR(VLOOKUP(BD41,Hilfstabelle!$B$26:$M$31,12,FALSE),0)</f>
        <v>0</v>
      </c>
      <c r="BG41" s="7">
        <f>IFERROR(VLOOKUP(BD41,Hilfstabelle!$B$26:$H$31,7,FALSE),0)</f>
        <v>0</v>
      </c>
      <c r="BH41" s="7" t="str">
        <f t="shared" si="38"/>
        <v>III-I</v>
      </c>
      <c r="BI41" s="7" t="str">
        <f t="shared" si="17"/>
        <v>III-I</v>
      </c>
      <c r="BJ41" s="7">
        <f>IFERROR(VLOOKUP(BH41,Hilfstabelle!$B$26:$M$31,12,FALSE),0)</f>
        <v>1.0948308</v>
      </c>
      <c r="BK41" s="7">
        <f>IFERROR(VLOOKUP(BH41,Hilfstabelle!$B$26:$H$31,7,FALSE),0)</f>
        <v>5</v>
      </c>
      <c r="BL41" s="7" t="str">
        <f t="shared" si="39"/>
        <v/>
      </c>
      <c r="BM41" s="7" t="str">
        <f t="shared" si="19"/>
        <v/>
      </c>
      <c r="BN41" s="7">
        <f>IFERROR(VLOOKUP(BL41,Hilfstabelle!$B$26:$M$31,12,FALSE),0)</f>
        <v>0</v>
      </c>
      <c r="BO41" s="7">
        <f>IFERROR(VLOOKUP(BL41,Hilfstabelle!$B$26:$H$31,7,FALSE),0)</f>
        <v>0</v>
      </c>
      <c r="BP41" s="162" t="s">
        <v>3902</v>
      </c>
    </row>
    <row r="42" spans="1:69" ht="15" thickBot="1" x14ac:dyDescent="0.25">
      <c r="A42" s="7">
        <v>16863331010</v>
      </c>
      <c r="B42" s="160">
        <v>12313561001</v>
      </c>
      <c r="C42" s="8">
        <v>110</v>
      </c>
      <c r="D42" s="8">
        <v>32</v>
      </c>
      <c r="E42" s="8">
        <v>110</v>
      </c>
      <c r="F42" s="8" t="str">
        <f t="shared" si="20"/>
        <v>110 - 32 - 110</v>
      </c>
      <c r="G42" s="8" t="str">
        <f t="shared" si="21"/>
        <v>110-32-110</v>
      </c>
      <c r="H42" s="8">
        <f t="shared" si="22"/>
        <v>16863331010</v>
      </c>
      <c r="I42" s="6">
        <f t="shared" si="26"/>
        <v>9.9381492000000016</v>
      </c>
      <c r="J42" s="6">
        <f>VLOOKUP(LEFT(A42,8)*1,Hilfstabelle!$A$35:$E$38,5,FALSE)</f>
        <v>1</v>
      </c>
      <c r="K42" s="6">
        <f t="shared" si="27"/>
        <v>322</v>
      </c>
      <c r="L42" s="6">
        <f t="shared" si="28"/>
        <v>206</v>
      </c>
      <c r="M42" s="6">
        <f t="shared" si="29"/>
        <v>130</v>
      </c>
      <c r="N42" s="19">
        <f t="shared" si="4"/>
        <v>111</v>
      </c>
      <c r="O42" s="19">
        <f t="shared" si="5"/>
        <v>114</v>
      </c>
      <c r="P42" s="19">
        <f t="shared" si="6"/>
        <v>111</v>
      </c>
      <c r="Q42" s="6">
        <f>VLOOKUP(LEFT(A42,8)*1,Hilfstabelle!$A$35:$E$38,2,FALSE)</f>
        <v>400</v>
      </c>
      <c r="R42" s="6">
        <f>VLOOKUP(LEFT(A42,8)*1,Hilfstabelle!$A$35:$E$38,3,FALSE)</f>
        <v>285</v>
      </c>
      <c r="S42" s="6">
        <f>VLOOKUP(LEFT(A42,8)*1,Hilfstabelle!$A$35:$E$38,4,FALSE)</f>
        <v>146</v>
      </c>
      <c r="T42" s="94">
        <f>VLOOKUP(H42,Preise!A:E,4,FALSE)</f>
        <v>1086.56</v>
      </c>
      <c r="U42" s="7" t="str">
        <f>IF(V42=50,"I",VLOOKUP(V42,Hilfstabelle!$A$3:$B$6,2))</f>
        <v>III</v>
      </c>
      <c r="V42" s="7">
        <f t="shared" si="30"/>
        <v>110</v>
      </c>
      <c r="W42" s="7" t="str">
        <f>IF(U42="I","I",VLOOKUP(V42,Hilfstabelle!$A$3:$B$6,2))</f>
        <v>III</v>
      </c>
      <c r="X42" s="7">
        <f>VLOOKUP(W42,Hilfstabelle!$B$10:$M$13,12,FALSE)</f>
        <v>4.3940147999999999</v>
      </c>
      <c r="Y42" s="7">
        <f>VLOOKUP(W42,Hilfstabelle!$B$10:$D$13,3,FALSE)</f>
        <v>63</v>
      </c>
      <c r="Z42" s="7">
        <f>VLOOKUP(W42,Hilfstabelle!$B$10:$E$13,4,FALSE)</f>
        <v>89</v>
      </c>
      <c r="AA42" s="7">
        <f>VLOOKUP(W42,Hilfstabelle!$B$10:$F$13,5,FALSE)</f>
        <v>89</v>
      </c>
      <c r="AB42" s="7">
        <f>VLOOKUP(W42,Hilfstabelle!$B$10:$G$13,6,FALSE)</f>
        <v>89</v>
      </c>
      <c r="AC42" s="7" t="str">
        <f>IF(AG42="50I","I",VLOOKUP(C42,Hilfstabelle!$A$3:$B$6,2))</f>
        <v>III</v>
      </c>
      <c r="AD42" s="7" t="str">
        <f>IF(U42="I","I",VLOOKUP(C42,Hilfstabelle!$A$3:$B$6,2))</f>
        <v>III</v>
      </c>
      <c r="AE42" s="7" t="str">
        <f t="shared" si="8"/>
        <v>110III</v>
      </c>
      <c r="AF42" s="7" t="str">
        <f t="shared" si="31"/>
        <v>110III</v>
      </c>
      <c r="AG42" s="106" t="b">
        <f t="shared" si="32"/>
        <v>0</v>
      </c>
      <c r="AH42" s="7">
        <f>VLOOKUP('Grundgerüst Konfigurator'!AE42,Hilfstabelle!$B$14:$M$25,12,FALSE)</f>
        <v>2.1127092000000003</v>
      </c>
      <c r="AI42" s="7">
        <f>VLOOKUP(AE42,Hilfstabelle!$B$14:$J$25,9,FALSE)</f>
        <v>65</v>
      </c>
      <c r="AJ42" s="7">
        <f>VLOOKUP(AE42,Hilfstabelle!$B$14:$K$25,10,FALSE)</f>
        <v>72</v>
      </c>
      <c r="AK42" s="7">
        <f>VLOOKUP(AE42,Hilfstabelle!$B$14:$I$25,8,FALSE)</f>
        <v>22</v>
      </c>
      <c r="AL42" s="7" t="str">
        <f>IF(AP42="50I","I",VLOOKUP(D42,Hilfstabelle!$A$3:$B$6,2))</f>
        <v>I</v>
      </c>
      <c r="AM42" s="7" t="str">
        <f>IF(U42="I","I",VLOOKUP(D42,Hilfstabelle!$A$3:$B$6,2))</f>
        <v>I</v>
      </c>
      <c r="AN42" s="7" t="str">
        <f t="shared" si="10"/>
        <v>32I</v>
      </c>
      <c r="AO42" s="7" t="str">
        <f t="shared" si="33"/>
        <v>32I</v>
      </c>
      <c r="AP42" s="106" t="b">
        <f t="shared" si="34"/>
        <v>0</v>
      </c>
      <c r="AQ42" s="7">
        <f>VLOOKUP('Grundgerüst Konfigurator'!AN42,Hilfstabelle!$B$14:$M$25,12,FALSE)</f>
        <v>0.22388520000000001</v>
      </c>
      <c r="AR42" s="7">
        <f>VLOOKUP(AN42,Hilfstabelle!$B$14:$J$25,9,FALSE)</f>
        <v>20</v>
      </c>
      <c r="AS42" s="7">
        <f>VLOOKUP(AN42,Hilfstabelle!$B$14:$K$25,10,FALSE)</f>
        <v>47</v>
      </c>
      <c r="AT42" s="7">
        <f>VLOOKUP(AN42,Hilfstabelle!$B$14:$I$25,8,FALSE)</f>
        <v>20</v>
      </c>
      <c r="AU42" s="7" t="str">
        <f>IF(AY42="50I","I",VLOOKUP(E42,Hilfstabelle!$A$3:$B$6,2))</f>
        <v>III</v>
      </c>
      <c r="AV42" s="7" t="str">
        <f>IF(U42="I","I",VLOOKUP(E42,Hilfstabelle!$A$3:$B$6,2))</f>
        <v>III</v>
      </c>
      <c r="AW42" s="7" t="str">
        <f t="shared" si="12"/>
        <v>110III</v>
      </c>
      <c r="AX42" s="7" t="str">
        <f t="shared" si="35"/>
        <v>110III</v>
      </c>
      <c r="AY42" s="106" t="b">
        <f t="shared" si="36"/>
        <v>0</v>
      </c>
      <c r="AZ42" s="7">
        <f>VLOOKUP('Grundgerüst Konfigurator'!AW42,Hilfstabelle!$B$14:$M$25,12,FALSE)</f>
        <v>2.1127092000000003</v>
      </c>
      <c r="BA42" s="7">
        <f>VLOOKUP(AW42,Hilfstabelle!$B$14:$J$25,9,FALSE)</f>
        <v>65</v>
      </c>
      <c r="BB42" s="7">
        <f>VLOOKUP(AW42,Hilfstabelle!$B$14:$K$25,10,FALSE)</f>
        <v>72</v>
      </c>
      <c r="BC42" s="7">
        <f>VLOOKUP(AW42,Hilfstabelle!$B$14:$I$25,8,FALSE)</f>
        <v>22</v>
      </c>
      <c r="BD42" s="7" t="str">
        <f t="shared" si="37"/>
        <v/>
      </c>
      <c r="BE42" s="7" t="str">
        <f t="shared" si="15"/>
        <v/>
      </c>
      <c r="BF42" s="7">
        <f>IFERROR(VLOOKUP(BD42,Hilfstabelle!$B$26:$M$31,12,FALSE),0)</f>
        <v>0</v>
      </c>
      <c r="BG42" s="7">
        <f>IFERROR(VLOOKUP(BD42,Hilfstabelle!$B$26:$H$31,7,FALSE),0)</f>
        <v>0</v>
      </c>
      <c r="BH42" s="7" t="str">
        <f t="shared" si="38"/>
        <v>III-I</v>
      </c>
      <c r="BI42" s="7" t="str">
        <f t="shared" si="17"/>
        <v>III-I</v>
      </c>
      <c r="BJ42" s="7">
        <f>IFERROR(VLOOKUP(BH42,Hilfstabelle!$B$26:$M$31,12,FALSE),0)</f>
        <v>1.0948308</v>
      </c>
      <c r="BK42" s="7">
        <f>IFERROR(VLOOKUP(BH42,Hilfstabelle!$B$26:$H$31,7,FALSE),0)</f>
        <v>5</v>
      </c>
      <c r="BL42" s="7" t="str">
        <f t="shared" si="39"/>
        <v/>
      </c>
      <c r="BM42" s="7" t="str">
        <f t="shared" si="19"/>
        <v/>
      </c>
      <c r="BN42" s="7">
        <f>IFERROR(VLOOKUP(BL42,Hilfstabelle!$B$26:$M$31,12,FALSE),0)</f>
        <v>0</v>
      </c>
      <c r="BO42" s="7">
        <f>IFERROR(VLOOKUP(BL42,Hilfstabelle!$B$26:$H$31,7,FALSE),0)</f>
        <v>0</v>
      </c>
      <c r="BP42" s="162">
        <v>525.33000000000004</v>
      </c>
      <c r="BQ42" s="7" t="s">
        <v>3880</v>
      </c>
    </row>
    <row r="43" spans="1:69" ht="15" thickBot="1" x14ac:dyDescent="0.25">
      <c r="A43" s="7">
        <v>16863331011</v>
      </c>
      <c r="B43" s="160" t="s">
        <v>98</v>
      </c>
      <c r="C43" s="8">
        <v>110</v>
      </c>
      <c r="D43" s="8">
        <v>40</v>
      </c>
      <c r="E43" s="8">
        <v>110</v>
      </c>
      <c r="F43" s="8" t="str">
        <f t="shared" si="20"/>
        <v>110 - 40 - 110</v>
      </c>
      <c r="G43" s="8" t="str">
        <f t="shared" si="21"/>
        <v>110-40-110</v>
      </c>
      <c r="H43" s="8">
        <f t="shared" si="22"/>
        <v>16863331011</v>
      </c>
      <c r="I43" s="6">
        <f t="shared" si="26"/>
        <v>10.0477524</v>
      </c>
      <c r="J43" s="6">
        <f>VLOOKUP(LEFT(A43,8)*1,Hilfstabelle!$A$35:$E$38,5,FALSE)</f>
        <v>1</v>
      </c>
      <c r="K43" s="6">
        <f t="shared" si="27"/>
        <v>322</v>
      </c>
      <c r="L43" s="6">
        <f t="shared" si="28"/>
        <v>213</v>
      </c>
      <c r="M43" s="6">
        <f t="shared" si="29"/>
        <v>130</v>
      </c>
      <c r="N43" s="19">
        <f t="shared" si="4"/>
        <v>111</v>
      </c>
      <c r="O43" s="19">
        <f t="shared" si="5"/>
        <v>116</v>
      </c>
      <c r="P43" s="19">
        <f t="shared" si="6"/>
        <v>111</v>
      </c>
      <c r="Q43" s="6">
        <f>VLOOKUP(LEFT(A43,8)*1,Hilfstabelle!$A$35:$E$38,2,FALSE)</f>
        <v>400</v>
      </c>
      <c r="R43" s="6">
        <f>VLOOKUP(LEFT(A43,8)*1,Hilfstabelle!$A$35:$E$38,3,FALSE)</f>
        <v>285</v>
      </c>
      <c r="S43" s="6">
        <f>VLOOKUP(LEFT(A43,8)*1,Hilfstabelle!$A$35:$E$38,4,FALSE)</f>
        <v>146</v>
      </c>
      <c r="T43" s="94">
        <f>VLOOKUP(H43,Preise!A:E,4,FALSE)</f>
        <v>1093.93</v>
      </c>
      <c r="U43" s="7" t="str">
        <f>IF(V43=50,"I",VLOOKUP(V43,Hilfstabelle!$A$3:$B$6,2))</f>
        <v>III</v>
      </c>
      <c r="V43" s="7">
        <f t="shared" si="30"/>
        <v>110</v>
      </c>
      <c r="W43" s="7" t="str">
        <f>IF(U43="I","I",VLOOKUP(V43,Hilfstabelle!$A$3:$B$6,2))</f>
        <v>III</v>
      </c>
      <c r="X43" s="7">
        <f>VLOOKUP(W43,Hilfstabelle!$B$10:$M$13,12,FALSE)</f>
        <v>4.3940147999999999</v>
      </c>
      <c r="Y43" s="7">
        <f>VLOOKUP(W43,Hilfstabelle!$B$10:$D$13,3,FALSE)</f>
        <v>63</v>
      </c>
      <c r="Z43" s="7">
        <f>VLOOKUP(W43,Hilfstabelle!$B$10:$E$13,4,FALSE)</f>
        <v>89</v>
      </c>
      <c r="AA43" s="7">
        <f>VLOOKUP(W43,Hilfstabelle!$B$10:$F$13,5,FALSE)</f>
        <v>89</v>
      </c>
      <c r="AB43" s="7">
        <f>VLOOKUP(W43,Hilfstabelle!$B$10:$G$13,6,FALSE)</f>
        <v>89</v>
      </c>
      <c r="AC43" s="7" t="str">
        <f>IF(AG43="50I","I",VLOOKUP(C43,Hilfstabelle!$A$3:$B$6,2))</f>
        <v>III</v>
      </c>
      <c r="AD43" s="7" t="str">
        <f>IF(U43="I","I",VLOOKUP(C43,Hilfstabelle!$A$3:$B$6,2))</f>
        <v>III</v>
      </c>
      <c r="AE43" s="7" t="str">
        <f t="shared" si="8"/>
        <v>110III</v>
      </c>
      <c r="AF43" s="7" t="str">
        <f t="shared" si="31"/>
        <v>110III</v>
      </c>
      <c r="AG43" s="106" t="b">
        <f t="shared" si="32"/>
        <v>0</v>
      </c>
      <c r="AH43" s="7">
        <f>VLOOKUP('Grundgerüst Konfigurator'!AE43,Hilfstabelle!$B$14:$M$25,12,FALSE)</f>
        <v>2.1127092000000003</v>
      </c>
      <c r="AI43" s="7">
        <f>VLOOKUP(AE43,Hilfstabelle!$B$14:$J$25,9,FALSE)</f>
        <v>65</v>
      </c>
      <c r="AJ43" s="7">
        <f>VLOOKUP(AE43,Hilfstabelle!$B$14:$K$25,10,FALSE)</f>
        <v>72</v>
      </c>
      <c r="AK43" s="7">
        <f>VLOOKUP(AE43,Hilfstabelle!$B$14:$I$25,8,FALSE)</f>
        <v>22</v>
      </c>
      <c r="AL43" s="7" t="str">
        <f>IF(AP43="50I","I",VLOOKUP(D43,Hilfstabelle!$A$3:$B$6,2))</f>
        <v>I</v>
      </c>
      <c r="AM43" s="7" t="str">
        <f>IF(U43="I","I",VLOOKUP(D43,Hilfstabelle!$A$3:$B$6,2))</f>
        <v>I</v>
      </c>
      <c r="AN43" s="7" t="str">
        <f t="shared" si="10"/>
        <v>40I</v>
      </c>
      <c r="AO43" s="7" t="str">
        <f t="shared" si="33"/>
        <v>40I</v>
      </c>
      <c r="AP43" s="106" t="b">
        <f t="shared" si="34"/>
        <v>0</v>
      </c>
      <c r="AQ43" s="7">
        <f>VLOOKUP('Grundgerüst Konfigurator'!AN43,Hilfstabelle!$B$14:$M$25,12,FALSE)</f>
        <v>0.33348840000000002</v>
      </c>
      <c r="AR43" s="7">
        <f>VLOOKUP(AN43,Hilfstabelle!$B$14:$J$25,9,FALSE)</f>
        <v>24.5</v>
      </c>
      <c r="AS43" s="7">
        <f>VLOOKUP(AN43,Hilfstabelle!$B$14:$K$25,10,FALSE)</f>
        <v>54</v>
      </c>
      <c r="AT43" s="7">
        <f>VLOOKUP(AN43,Hilfstabelle!$B$14:$I$25,8,FALSE)</f>
        <v>22</v>
      </c>
      <c r="AU43" s="7" t="str">
        <f>IF(AY43="50I","I",VLOOKUP(E43,Hilfstabelle!$A$3:$B$6,2))</f>
        <v>III</v>
      </c>
      <c r="AV43" s="7" t="str">
        <f>IF(U43="I","I",VLOOKUP(E43,Hilfstabelle!$A$3:$B$6,2))</f>
        <v>III</v>
      </c>
      <c r="AW43" s="7" t="str">
        <f t="shared" si="12"/>
        <v>110III</v>
      </c>
      <c r="AX43" s="7" t="str">
        <f t="shared" si="35"/>
        <v>110III</v>
      </c>
      <c r="AY43" s="106" t="b">
        <f t="shared" si="36"/>
        <v>0</v>
      </c>
      <c r="AZ43" s="7">
        <f>VLOOKUP('Grundgerüst Konfigurator'!AW43,Hilfstabelle!$B$14:$M$25,12,FALSE)</f>
        <v>2.1127092000000003</v>
      </c>
      <c r="BA43" s="7">
        <f>VLOOKUP(AW43,Hilfstabelle!$B$14:$J$25,9,FALSE)</f>
        <v>65</v>
      </c>
      <c r="BB43" s="7">
        <f>VLOOKUP(AW43,Hilfstabelle!$B$14:$K$25,10,FALSE)</f>
        <v>72</v>
      </c>
      <c r="BC43" s="7">
        <f>VLOOKUP(AW43,Hilfstabelle!$B$14:$I$25,8,FALSE)</f>
        <v>22</v>
      </c>
      <c r="BD43" s="7" t="str">
        <f t="shared" si="37"/>
        <v/>
      </c>
      <c r="BE43" s="7" t="str">
        <f t="shared" si="15"/>
        <v/>
      </c>
      <c r="BF43" s="7">
        <f>IFERROR(VLOOKUP(BD43,Hilfstabelle!$B$26:$M$31,12,FALSE),0)</f>
        <v>0</v>
      </c>
      <c r="BG43" s="7">
        <f>IFERROR(VLOOKUP(BD43,Hilfstabelle!$B$26:$H$31,7,FALSE),0)</f>
        <v>0</v>
      </c>
      <c r="BH43" s="7" t="str">
        <f t="shared" si="38"/>
        <v>III-I</v>
      </c>
      <c r="BI43" s="7" t="str">
        <f t="shared" si="17"/>
        <v>III-I</v>
      </c>
      <c r="BJ43" s="7">
        <f>IFERROR(VLOOKUP(BH43,Hilfstabelle!$B$26:$M$31,12,FALSE),0)</f>
        <v>1.0948308</v>
      </c>
      <c r="BK43" s="7">
        <f>IFERROR(VLOOKUP(BH43,Hilfstabelle!$B$26:$H$31,7,FALSE),0)</f>
        <v>5</v>
      </c>
      <c r="BL43" s="7" t="str">
        <f t="shared" si="39"/>
        <v/>
      </c>
      <c r="BM43" s="7" t="str">
        <f t="shared" si="19"/>
        <v/>
      </c>
      <c r="BN43" s="7">
        <f>IFERROR(VLOOKUP(BL43,Hilfstabelle!$B$26:$M$31,12,FALSE),0)</f>
        <v>0</v>
      </c>
      <c r="BO43" s="7">
        <f>IFERROR(VLOOKUP(BL43,Hilfstabelle!$B$26:$H$31,7,FALSE),0)</f>
        <v>0</v>
      </c>
      <c r="BP43" s="162" t="s">
        <v>3902</v>
      </c>
    </row>
    <row r="44" spans="1:69" ht="15" thickBot="1" x14ac:dyDescent="0.25">
      <c r="A44" s="7">
        <v>16863331012</v>
      </c>
      <c r="B44" s="160">
        <v>12219501001</v>
      </c>
      <c r="C44" s="8">
        <v>110</v>
      </c>
      <c r="D44" s="8">
        <v>50</v>
      </c>
      <c r="E44" s="8">
        <v>110</v>
      </c>
      <c r="F44" s="8" t="str">
        <f t="shared" si="20"/>
        <v>110 - 50 - 110</v>
      </c>
      <c r="G44" s="8" t="str">
        <f t="shared" si="21"/>
        <v>110-50-110</v>
      </c>
      <c r="H44" s="8">
        <f t="shared" si="22"/>
        <v>16863331012</v>
      </c>
      <c r="I44" s="6">
        <f t="shared" si="26"/>
        <v>10.165066800000002</v>
      </c>
      <c r="J44" s="6">
        <f>VLOOKUP(LEFT(A44,8)*1,Hilfstabelle!$A$35:$E$38,5,FALSE)</f>
        <v>1</v>
      </c>
      <c r="K44" s="6">
        <f t="shared" si="27"/>
        <v>322</v>
      </c>
      <c r="L44" s="6">
        <f t="shared" si="28"/>
        <v>220</v>
      </c>
      <c r="M44" s="6">
        <f t="shared" si="29"/>
        <v>130</v>
      </c>
      <c r="N44" s="19">
        <f t="shared" si="4"/>
        <v>111</v>
      </c>
      <c r="O44" s="19">
        <f t="shared" si="5"/>
        <v>116</v>
      </c>
      <c r="P44" s="19">
        <f t="shared" si="6"/>
        <v>111</v>
      </c>
      <c r="Q44" s="6">
        <f>VLOOKUP(LEFT(A44,8)*1,Hilfstabelle!$A$35:$E$38,2,FALSE)</f>
        <v>400</v>
      </c>
      <c r="R44" s="6">
        <f>VLOOKUP(LEFT(A44,8)*1,Hilfstabelle!$A$35:$E$38,3,FALSE)</f>
        <v>285</v>
      </c>
      <c r="S44" s="6">
        <f>VLOOKUP(LEFT(A44,8)*1,Hilfstabelle!$A$35:$E$38,4,FALSE)</f>
        <v>146</v>
      </c>
      <c r="T44" s="94">
        <f>VLOOKUP(H44,Preise!A:E,4,FALSE)</f>
        <v>1093.8</v>
      </c>
      <c r="U44" s="7" t="str">
        <f>IF(V44=50,"I",VLOOKUP(V44,Hilfstabelle!$A$3:$B$6,2))</f>
        <v>III</v>
      </c>
      <c r="V44" s="7">
        <f t="shared" si="30"/>
        <v>110</v>
      </c>
      <c r="W44" s="7" t="str">
        <f>IF(U44="I","I",VLOOKUP(V44,Hilfstabelle!$A$3:$B$6,2))</f>
        <v>III</v>
      </c>
      <c r="X44" s="7">
        <f>VLOOKUP(W44,Hilfstabelle!$B$10:$M$13,12,FALSE)</f>
        <v>4.3940147999999999</v>
      </c>
      <c r="Y44" s="7">
        <f>VLOOKUP(W44,Hilfstabelle!$B$10:$D$13,3,FALSE)</f>
        <v>63</v>
      </c>
      <c r="Z44" s="7">
        <f>VLOOKUP(W44,Hilfstabelle!$B$10:$E$13,4,FALSE)</f>
        <v>89</v>
      </c>
      <c r="AA44" s="7">
        <f>VLOOKUP(W44,Hilfstabelle!$B$10:$F$13,5,FALSE)</f>
        <v>89</v>
      </c>
      <c r="AB44" s="7">
        <f>VLOOKUP(W44,Hilfstabelle!$B$10:$G$13,6,FALSE)</f>
        <v>89</v>
      </c>
      <c r="AC44" s="7" t="str">
        <f>IF(AG44="50I","I",VLOOKUP(C44,Hilfstabelle!$A$3:$B$6,2))</f>
        <v>III</v>
      </c>
      <c r="AD44" s="7" t="str">
        <f>IF(U44="I","I",VLOOKUP(C44,Hilfstabelle!$A$3:$B$6,2))</f>
        <v>III</v>
      </c>
      <c r="AE44" s="7" t="str">
        <f t="shared" si="8"/>
        <v>110III</v>
      </c>
      <c r="AF44" s="7" t="str">
        <f t="shared" si="31"/>
        <v>110III</v>
      </c>
      <c r="AG44" s="106" t="b">
        <f t="shared" si="32"/>
        <v>0</v>
      </c>
      <c r="AH44" s="7">
        <f>VLOOKUP('Grundgerüst Konfigurator'!AE44,Hilfstabelle!$B$14:$M$25,12,FALSE)</f>
        <v>2.1127092000000003</v>
      </c>
      <c r="AI44" s="7">
        <f>VLOOKUP(AE44,Hilfstabelle!$B$14:$J$25,9,FALSE)</f>
        <v>65</v>
      </c>
      <c r="AJ44" s="7">
        <f>VLOOKUP(AE44,Hilfstabelle!$B$14:$K$25,10,FALSE)</f>
        <v>72</v>
      </c>
      <c r="AK44" s="7">
        <f>VLOOKUP(AE44,Hilfstabelle!$B$14:$I$25,8,FALSE)</f>
        <v>22</v>
      </c>
      <c r="AL44" s="7" t="str">
        <f>IF(AP44="50I","I",VLOOKUP(D44,Hilfstabelle!$A$3:$B$6,2))</f>
        <v>I</v>
      </c>
      <c r="AM44" s="7" t="str">
        <f>IF(U44="I","I",VLOOKUP(D44,Hilfstabelle!$A$3:$B$6,2))</f>
        <v>II</v>
      </c>
      <c r="AN44" s="7" t="str">
        <f t="shared" si="10"/>
        <v>50I</v>
      </c>
      <c r="AO44" s="7" t="str">
        <f t="shared" si="33"/>
        <v>50II</v>
      </c>
      <c r="AP44" s="106" t="str">
        <f t="shared" si="34"/>
        <v>50I</v>
      </c>
      <c r="AQ44" s="7">
        <f>VLOOKUP('Grundgerüst Konfigurator'!AN44,Hilfstabelle!$B$14:$M$25,12,FALSE)</f>
        <v>0.45080280000000006</v>
      </c>
      <c r="AR44" s="7">
        <f>VLOOKUP(AN44,Hilfstabelle!$B$14:$J$25,9,FALSE)</f>
        <v>30.5</v>
      </c>
      <c r="AS44" s="7">
        <f>VLOOKUP(AN44,Hilfstabelle!$B$14:$K$25,10,FALSE)</f>
        <v>61</v>
      </c>
      <c r="AT44" s="7">
        <f>VLOOKUP(AN44,Hilfstabelle!$B$14:$I$25,8,FALSE)</f>
        <v>22</v>
      </c>
      <c r="AU44" s="7" t="str">
        <f>IF(AY44="50I","I",VLOOKUP(E44,Hilfstabelle!$A$3:$B$6,2))</f>
        <v>III</v>
      </c>
      <c r="AV44" s="7" t="str">
        <f>IF(U44="I","I",VLOOKUP(E44,Hilfstabelle!$A$3:$B$6,2))</f>
        <v>III</v>
      </c>
      <c r="AW44" s="7" t="str">
        <f t="shared" si="12"/>
        <v>110III</v>
      </c>
      <c r="AX44" s="7" t="str">
        <f t="shared" si="35"/>
        <v>110III</v>
      </c>
      <c r="AY44" s="106" t="b">
        <f t="shared" si="36"/>
        <v>0</v>
      </c>
      <c r="AZ44" s="7">
        <f>VLOOKUP('Grundgerüst Konfigurator'!AW44,Hilfstabelle!$B$14:$M$25,12,FALSE)</f>
        <v>2.1127092000000003</v>
      </c>
      <c r="BA44" s="7">
        <f>VLOOKUP(AW44,Hilfstabelle!$B$14:$J$25,9,FALSE)</f>
        <v>65</v>
      </c>
      <c r="BB44" s="7">
        <f>VLOOKUP(AW44,Hilfstabelle!$B$14:$K$25,10,FALSE)</f>
        <v>72</v>
      </c>
      <c r="BC44" s="7">
        <f>VLOOKUP(AW44,Hilfstabelle!$B$14:$I$25,8,FALSE)</f>
        <v>22</v>
      </c>
      <c r="BD44" s="7" t="str">
        <f t="shared" si="37"/>
        <v/>
      </c>
      <c r="BE44" s="7" t="str">
        <f t="shared" si="15"/>
        <v/>
      </c>
      <c r="BF44" s="7">
        <f>IFERROR(VLOOKUP(BD44,Hilfstabelle!$B$26:$M$31,12,FALSE),0)</f>
        <v>0</v>
      </c>
      <c r="BG44" s="7">
        <f>IFERROR(VLOOKUP(BD44,Hilfstabelle!$B$26:$H$31,7,FALSE),0)</f>
        <v>0</v>
      </c>
      <c r="BH44" s="7" t="str">
        <f t="shared" si="38"/>
        <v>III-I</v>
      </c>
      <c r="BI44" s="7" t="str">
        <f t="shared" si="17"/>
        <v>III-I</v>
      </c>
      <c r="BJ44" s="7">
        <f>IFERROR(VLOOKUP(BH44,Hilfstabelle!$B$26:$M$31,12,FALSE),0)</f>
        <v>1.0948308</v>
      </c>
      <c r="BK44" s="7">
        <f>IFERROR(VLOOKUP(BH44,Hilfstabelle!$B$26:$H$31,7,FALSE),0)</f>
        <v>5</v>
      </c>
      <c r="BL44" s="7" t="str">
        <f t="shared" si="39"/>
        <v/>
      </c>
      <c r="BM44" s="7" t="str">
        <f t="shared" si="19"/>
        <v/>
      </c>
      <c r="BN44" s="7">
        <f>IFERROR(VLOOKUP(BL44,Hilfstabelle!$B$26:$M$31,12,FALSE),0)</f>
        <v>0</v>
      </c>
      <c r="BO44" s="7">
        <f>IFERROR(VLOOKUP(BL44,Hilfstabelle!$B$26:$H$31,7,FALSE),0)</f>
        <v>0</v>
      </c>
      <c r="BP44" s="162">
        <v>664.39</v>
      </c>
      <c r="BQ44" s="7" t="s">
        <v>3881</v>
      </c>
    </row>
    <row r="45" spans="1:69" ht="15" thickBot="1" x14ac:dyDescent="0.25">
      <c r="A45" s="7">
        <v>16863331013</v>
      </c>
      <c r="B45" s="160">
        <v>12313661001</v>
      </c>
      <c r="C45" s="8">
        <v>110</v>
      </c>
      <c r="D45" s="8">
        <v>63</v>
      </c>
      <c r="E45" s="8">
        <v>110</v>
      </c>
      <c r="F45" s="8" t="str">
        <f t="shared" si="20"/>
        <v>110 - 63 - 110</v>
      </c>
      <c r="G45" s="8" t="str">
        <f t="shared" si="21"/>
        <v>110-63-110</v>
      </c>
      <c r="H45" s="8">
        <f t="shared" si="22"/>
        <v>16863331013</v>
      </c>
      <c r="I45" s="6">
        <f t="shared" si="26"/>
        <v>10.657995600000001</v>
      </c>
      <c r="J45" s="6">
        <f>VLOOKUP(LEFT(A45,8)*1,Hilfstabelle!$A$35:$E$38,5,FALSE)</f>
        <v>1</v>
      </c>
      <c r="K45" s="6">
        <f t="shared" si="27"/>
        <v>322</v>
      </c>
      <c r="L45" s="6">
        <f t="shared" si="28"/>
        <v>252.5</v>
      </c>
      <c r="M45" s="6">
        <f t="shared" si="29"/>
        <v>130</v>
      </c>
      <c r="N45" s="19">
        <f t="shared" si="4"/>
        <v>111</v>
      </c>
      <c r="O45" s="19">
        <f t="shared" si="5"/>
        <v>141.5</v>
      </c>
      <c r="P45" s="19">
        <f t="shared" si="6"/>
        <v>111</v>
      </c>
      <c r="Q45" s="6">
        <f>VLOOKUP(LEFT(A45,8)*1,Hilfstabelle!$A$35:$E$38,2,FALSE)</f>
        <v>400</v>
      </c>
      <c r="R45" s="6">
        <f>VLOOKUP(LEFT(A45,8)*1,Hilfstabelle!$A$35:$E$38,3,FALSE)</f>
        <v>285</v>
      </c>
      <c r="S45" s="6">
        <f>VLOOKUP(LEFT(A45,8)*1,Hilfstabelle!$A$35:$E$38,4,FALSE)</f>
        <v>146</v>
      </c>
      <c r="T45" s="94">
        <f>VLOOKUP(H45,Preise!A:E,4,FALSE)</f>
        <v>1120.55</v>
      </c>
      <c r="U45" s="7" t="str">
        <f>IF(V45=50,"I",VLOOKUP(V45,Hilfstabelle!$A$3:$B$6,2))</f>
        <v>III</v>
      </c>
      <c r="V45" s="7">
        <f t="shared" si="30"/>
        <v>110</v>
      </c>
      <c r="W45" s="7" t="str">
        <f>IF(U45="I","I",VLOOKUP(V45,Hilfstabelle!$A$3:$B$6,2))</f>
        <v>III</v>
      </c>
      <c r="X45" s="7">
        <f>VLOOKUP(W45,Hilfstabelle!$B$10:$M$13,12,FALSE)</f>
        <v>4.3940147999999999</v>
      </c>
      <c r="Y45" s="7">
        <f>VLOOKUP(W45,Hilfstabelle!$B$10:$D$13,3,FALSE)</f>
        <v>63</v>
      </c>
      <c r="Z45" s="7">
        <f>VLOOKUP(W45,Hilfstabelle!$B$10:$E$13,4,FALSE)</f>
        <v>89</v>
      </c>
      <c r="AA45" s="7">
        <f>VLOOKUP(W45,Hilfstabelle!$B$10:$F$13,5,FALSE)</f>
        <v>89</v>
      </c>
      <c r="AB45" s="7">
        <f>VLOOKUP(W45,Hilfstabelle!$B$10:$G$13,6,FALSE)</f>
        <v>89</v>
      </c>
      <c r="AC45" s="7" t="str">
        <f>IF(AG45="50I","I",VLOOKUP(C45,Hilfstabelle!$A$3:$B$6,2))</f>
        <v>III</v>
      </c>
      <c r="AD45" s="7" t="str">
        <f>IF(U45="I","I",VLOOKUP(C45,Hilfstabelle!$A$3:$B$6,2))</f>
        <v>III</v>
      </c>
      <c r="AE45" s="7" t="str">
        <f t="shared" si="8"/>
        <v>110III</v>
      </c>
      <c r="AF45" s="7" t="str">
        <f t="shared" si="31"/>
        <v>110III</v>
      </c>
      <c r="AG45" s="106" t="b">
        <f t="shared" si="32"/>
        <v>0</v>
      </c>
      <c r="AH45" s="7">
        <f>VLOOKUP('Grundgerüst Konfigurator'!AE45,Hilfstabelle!$B$14:$M$25,12,FALSE)</f>
        <v>2.1127092000000003</v>
      </c>
      <c r="AI45" s="7">
        <f>VLOOKUP(AE45,Hilfstabelle!$B$14:$J$25,9,FALSE)</f>
        <v>65</v>
      </c>
      <c r="AJ45" s="7">
        <f>VLOOKUP(AE45,Hilfstabelle!$B$14:$K$25,10,FALSE)</f>
        <v>72</v>
      </c>
      <c r="AK45" s="7">
        <f>VLOOKUP(AE45,Hilfstabelle!$B$14:$I$25,8,FALSE)</f>
        <v>22</v>
      </c>
      <c r="AL45" s="7" t="str">
        <f>IF(AP45="50I","I",VLOOKUP(D45,Hilfstabelle!$A$3:$B$6,2))</f>
        <v>II</v>
      </c>
      <c r="AM45" s="7" t="str">
        <f>IF(U45="I","I",VLOOKUP(D45,Hilfstabelle!$A$3:$B$6,2))</f>
        <v>II</v>
      </c>
      <c r="AN45" s="7" t="str">
        <f t="shared" si="10"/>
        <v>63II</v>
      </c>
      <c r="AO45" s="7" t="str">
        <f t="shared" si="33"/>
        <v>63II</v>
      </c>
      <c r="AP45" s="106" t="b">
        <f t="shared" si="34"/>
        <v>0</v>
      </c>
      <c r="AQ45" s="7">
        <f>VLOOKUP('Grundgerüst Konfigurator'!AN45,Hilfstabelle!$B$14:$M$25,12,FALSE)</f>
        <v>0.84948360000000012</v>
      </c>
      <c r="AR45" s="7">
        <f>VLOOKUP(AN45,Hilfstabelle!$B$14:$J$25,9,FALSE)</f>
        <v>37</v>
      </c>
      <c r="AS45" s="7">
        <f>VLOOKUP(AN45,Hilfstabelle!$B$14:$K$25,10,FALSE)</f>
        <v>68.5</v>
      </c>
      <c r="AT45" s="7">
        <f>VLOOKUP(AN45,Hilfstabelle!$B$14:$I$25,8,FALSE)</f>
        <v>22.5</v>
      </c>
      <c r="AU45" s="7" t="str">
        <f>IF(AY45="50I","I",VLOOKUP(E45,Hilfstabelle!$A$3:$B$6,2))</f>
        <v>III</v>
      </c>
      <c r="AV45" s="7" t="str">
        <f>IF(U45="I","I",VLOOKUP(E45,Hilfstabelle!$A$3:$B$6,2))</f>
        <v>III</v>
      </c>
      <c r="AW45" s="7" t="str">
        <f t="shared" si="12"/>
        <v>110III</v>
      </c>
      <c r="AX45" s="7" t="str">
        <f t="shared" si="35"/>
        <v>110III</v>
      </c>
      <c r="AY45" s="106" t="b">
        <f t="shared" si="36"/>
        <v>0</v>
      </c>
      <c r="AZ45" s="7">
        <f>VLOOKUP('Grundgerüst Konfigurator'!AW45,Hilfstabelle!$B$14:$M$25,12,FALSE)</f>
        <v>2.1127092000000003</v>
      </c>
      <c r="BA45" s="7">
        <f>VLOOKUP(AW45,Hilfstabelle!$B$14:$J$25,9,FALSE)</f>
        <v>65</v>
      </c>
      <c r="BB45" s="7">
        <f>VLOOKUP(AW45,Hilfstabelle!$B$14:$K$25,10,FALSE)</f>
        <v>72</v>
      </c>
      <c r="BC45" s="7">
        <f>VLOOKUP(AW45,Hilfstabelle!$B$14:$I$25,8,FALSE)</f>
        <v>22</v>
      </c>
      <c r="BD45" s="7" t="str">
        <f t="shared" si="37"/>
        <v/>
      </c>
      <c r="BE45" s="7" t="str">
        <f t="shared" si="15"/>
        <v/>
      </c>
      <c r="BF45" s="7">
        <f>IFERROR(VLOOKUP(BD45,Hilfstabelle!$B$26:$M$31,12,FALSE),0)</f>
        <v>0</v>
      </c>
      <c r="BG45" s="7">
        <f>IFERROR(VLOOKUP(BD45,Hilfstabelle!$B$26:$H$31,7,FALSE),0)</f>
        <v>0</v>
      </c>
      <c r="BH45" s="7" t="str">
        <f t="shared" si="38"/>
        <v>III-II</v>
      </c>
      <c r="BI45" s="7" t="str">
        <f t="shared" si="17"/>
        <v>III-II</v>
      </c>
      <c r="BJ45" s="7">
        <f>IFERROR(VLOOKUP(BH45,Hilfstabelle!$B$26:$M$31,12,FALSE),0)</f>
        <v>1.1890788000000001</v>
      </c>
      <c r="BK45" s="7">
        <f>IFERROR(VLOOKUP(BH45,Hilfstabelle!$B$26:$H$31,7,FALSE),0)</f>
        <v>30</v>
      </c>
      <c r="BL45" s="7" t="str">
        <f t="shared" si="39"/>
        <v/>
      </c>
      <c r="BM45" s="7" t="str">
        <f t="shared" si="19"/>
        <v/>
      </c>
      <c r="BN45" s="7">
        <f>IFERROR(VLOOKUP(BL45,Hilfstabelle!$B$26:$M$31,12,FALSE),0)</f>
        <v>0</v>
      </c>
      <c r="BO45" s="7">
        <f>IFERROR(VLOOKUP(BL45,Hilfstabelle!$B$26:$H$31,7,FALSE),0)</f>
        <v>0</v>
      </c>
      <c r="BP45" s="162">
        <v>653.15</v>
      </c>
      <c r="BQ45" s="7" t="s">
        <v>3882</v>
      </c>
    </row>
    <row r="46" spans="1:69" ht="15" thickBot="1" x14ac:dyDescent="0.25">
      <c r="A46" s="7">
        <v>16863331014</v>
      </c>
      <c r="B46" s="160" t="s">
        <v>98</v>
      </c>
      <c r="C46" s="8">
        <v>110</v>
      </c>
      <c r="D46" s="8">
        <v>75</v>
      </c>
      <c r="E46" s="8">
        <v>110</v>
      </c>
      <c r="F46" s="8" t="str">
        <f t="shared" si="20"/>
        <v>110 - 75 - 110</v>
      </c>
      <c r="G46" s="8" t="str">
        <f t="shared" si="21"/>
        <v>110-75-110</v>
      </c>
      <c r="H46" s="8">
        <f t="shared" si="22"/>
        <v>16863331014</v>
      </c>
      <c r="I46" s="6">
        <f t="shared" si="26"/>
        <v>10.877378400000001</v>
      </c>
      <c r="J46" s="6">
        <f>VLOOKUP(LEFT(A46,8)*1,Hilfstabelle!$A$35:$E$38,5,FALSE)</f>
        <v>1</v>
      </c>
      <c r="K46" s="6">
        <f t="shared" si="27"/>
        <v>322</v>
      </c>
      <c r="L46" s="6">
        <f t="shared" si="28"/>
        <v>256</v>
      </c>
      <c r="M46" s="6">
        <f t="shared" si="29"/>
        <v>130</v>
      </c>
      <c r="N46" s="19">
        <f t="shared" si="4"/>
        <v>111</v>
      </c>
      <c r="O46" s="19">
        <f t="shared" si="5"/>
        <v>141</v>
      </c>
      <c r="P46" s="19">
        <f t="shared" si="6"/>
        <v>111</v>
      </c>
      <c r="Q46" s="6">
        <f>VLOOKUP(LEFT(A46,8)*1,Hilfstabelle!$A$35:$E$38,2,FALSE)</f>
        <v>400</v>
      </c>
      <c r="R46" s="6">
        <f>VLOOKUP(LEFT(A46,8)*1,Hilfstabelle!$A$35:$E$38,3,FALSE)</f>
        <v>285</v>
      </c>
      <c r="S46" s="6">
        <f>VLOOKUP(LEFT(A46,8)*1,Hilfstabelle!$A$35:$E$38,4,FALSE)</f>
        <v>146</v>
      </c>
      <c r="T46" s="94">
        <f>VLOOKUP(H46,Preise!A:E,4,FALSE)</f>
        <v>1018.34</v>
      </c>
      <c r="U46" s="7" t="str">
        <f>IF(V46=50,"I",VLOOKUP(V46,Hilfstabelle!$A$3:$B$6,2))</f>
        <v>III</v>
      </c>
      <c r="V46" s="7">
        <f t="shared" si="30"/>
        <v>110</v>
      </c>
      <c r="W46" s="7" t="str">
        <f>IF(U46="I","I",VLOOKUP(V46,Hilfstabelle!$A$3:$B$6,2))</f>
        <v>III</v>
      </c>
      <c r="X46" s="7">
        <f>VLOOKUP(W46,Hilfstabelle!$B$10:$M$13,12,FALSE)</f>
        <v>4.3940147999999999</v>
      </c>
      <c r="Y46" s="7">
        <f>VLOOKUP(W46,Hilfstabelle!$B$10:$D$13,3,FALSE)</f>
        <v>63</v>
      </c>
      <c r="Z46" s="7">
        <f>VLOOKUP(W46,Hilfstabelle!$B$10:$E$13,4,FALSE)</f>
        <v>89</v>
      </c>
      <c r="AA46" s="7">
        <f>VLOOKUP(W46,Hilfstabelle!$B$10:$F$13,5,FALSE)</f>
        <v>89</v>
      </c>
      <c r="AB46" s="7">
        <f>VLOOKUP(W46,Hilfstabelle!$B$10:$G$13,6,FALSE)</f>
        <v>89</v>
      </c>
      <c r="AC46" s="7" t="str">
        <f>IF(AG46="50I","I",VLOOKUP(C46,Hilfstabelle!$A$3:$B$6,2))</f>
        <v>III</v>
      </c>
      <c r="AD46" s="7" t="str">
        <f>IF(U46="I","I",VLOOKUP(C46,Hilfstabelle!$A$3:$B$6,2))</f>
        <v>III</v>
      </c>
      <c r="AE46" s="7" t="str">
        <f t="shared" si="8"/>
        <v>110III</v>
      </c>
      <c r="AF46" s="7" t="str">
        <f t="shared" si="31"/>
        <v>110III</v>
      </c>
      <c r="AG46" s="106" t="b">
        <f t="shared" si="32"/>
        <v>0</v>
      </c>
      <c r="AH46" s="7">
        <f>VLOOKUP('Grundgerüst Konfigurator'!AE46,Hilfstabelle!$B$14:$M$25,12,FALSE)</f>
        <v>2.1127092000000003</v>
      </c>
      <c r="AI46" s="7">
        <f>VLOOKUP(AE46,Hilfstabelle!$B$14:$J$25,9,FALSE)</f>
        <v>65</v>
      </c>
      <c r="AJ46" s="7">
        <f>VLOOKUP(AE46,Hilfstabelle!$B$14:$K$25,10,FALSE)</f>
        <v>72</v>
      </c>
      <c r="AK46" s="7">
        <f>VLOOKUP(AE46,Hilfstabelle!$B$14:$I$25,8,FALSE)</f>
        <v>22</v>
      </c>
      <c r="AL46" s="7" t="str">
        <f>IF(AP46="50I","I",VLOOKUP(D46,Hilfstabelle!$A$3:$B$6,2))</f>
        <v>II</v>
      </c>
      <c r="AM46" s="7" t="str">
        <f>IF(U46="I","I",VLOOKUP(D46,Hilfstabelle!$A$3:$B$6,2))</f>
        <v>II</v>
      </c>
      <c r="AN46" s="7" t="str">
        <f t="shared" si="10"/>
        <v>75II</v>
      </c>
      <c r="AO46" s="7" t="str">
        <f t="shared" si="33"/>
        <v>75II</v>
      </c>
      <c r="AP46" s="106" t="b">
        <f t="shared" si="34"/>
        <v>0</v>
      </c>
      <c r="AQ46" s="7">
        <f>VLOOKUP('Grundgerüst Konfigurator'!AN46,Hilfstabelle!$B$14:$M$25,12,FALSE)</f>
        <v>1.0688664000000001</v>
      </c>
      <c r="AR46" s="7">
        <f>VLOOKUP(AN46,Hilfstabelle!$B$14:$J$25,9,FALSE)</f>
        <v>45</v>
      </c>
      <c r="AS46" s="7">
        <f>VLOOKUP(AN46,Hilfstabelle!$B$14:$K$25,10,FALSE)</f>
        <v>72</v>
      </c>
      <c r="AT46" s="7">
        <f>VLOOKUP(AN46,Hilfstabelle!$B$14:$I$25,8,FALSE)</f>
        <v>22</v>
      </c>
      <c r="AU46" s="7" t="str">
        <f>IF(AY46="50I","I",VLOOKUP(E46,Hilfstabelle!$A$3:$B$6,2))</f>
        <v>III</v>
      </c>
      <c r="AV46" s="7" t="str">
        <f>IF(U46="I","I",VLOOKUP(E46,Hilfstabelle!$A$3:$B$6,2))</f>
        <v>III</v>
      </c>
      <c r="AW46" s="7" t="str">
        <f t="shared" si="12"/>
        <v>110III</v>
      </c>
      <c r="AX46" s="7" t="str">
        <f t="shared" si="35"/>
        <v>110III</v>
      </c>
      <c r="AY46" s="106" t="b">
        <f t="shared" si="36"/>
        <v>0</v>
      </c>
      <c r="AZ46" s="7">
        <f>VLOOKUP('Grundgerüst Konfigurator'!AW46,Hilfstabelle!$B$14:$M$25,12,FALSE)</f>
        <v>2.1127092000000003</v>
      </c>
      <c r="BA46" s="7">
        <f>VLOOKUP(AW46,Hilfstabelle!$B$14:$J$25,9,FALSE)</f>
        <v>65</v>
      </c>
      <c r="BB46" s="7">
        <f>VLOOKUP(AW46,Hilfstabelle!$B$14:$K$25,10,FALSE)</f>
        <v>72</v>
      </c>
      <c r="BC46" s="7">
        <f>VLOOKUP(AW46,Hilfstabelle!$B$14:$I$25,8,FALSE)</f>
        <v>22</v>
      </c>
      <c r="BD46" s="7" t="str">
        <f t="shared" si="37"/>
        <v/>
      </c>
      <c r="BE46" s="7" t="str">
        <f t="shared" si="15"/>
        <v/>
      </c>
      <c r="BF46" s="7">
        <f>IFERROR(VLOOKUP(BD46,Hilfstabelle!$B$26:$M$31,12,FALSE),0)</f>
        <v>0</v>
      </c>
      <c r="BG46" s="7">
        <f>IFERROR(VLOOKUP(BD46,Hilfstabelle!$B$26:$H$31,7,FALSE),0)</f>
        <v>0</v>
      </c>
      <c r="BH46" s="7" t="str">
        <f t="shared" si="38"/>
        <v>III-II</v>
      </c>
      <c r="BI46" s="7" t="str">
        <f t="shared" si="17"/>
        <v>III-II</v>
      </c>
      <c r="BJ46" s="7">
        <f>IFERROR(VLOOKUP(BH46,Hilfstabelle!$B$26:$M$31,12,FALSE),0)</f>
        <v>1.1890788000000001</v>
      </c>
      <c r="BK46" s="7">
        <f>IFERROR(VLOOKUP(BH46,Hilfstabelle!$B$26:$H$31,7,FALSE),0)</f>
        <v>30</v>
      </c>
      <c r="BL46" s="7" t="str">
        <f t="shared" si="39"/>
        <v/>
      </c>
      <c r="BM46" s="7" t="str">
        <f t="shared" si="19"/>
        <v/>
      </c>
      <c r="BN46" s="7">
        <f>IFERROR(VLOOKUP(BL46,Hilfstabelle!$B$26:$M$31,12,FALSE),0)</f>
        <v>0</v>
      </c>
      <c r="BO46" s="7">
        <f>IFERROR(VLOOKUP(BL46,Hilfstabelle!$B$26:$H$31,7,FALSE),0)</f>
        <v>0</v>
      </c>
      <c r="BP46" s="162" t="s">
        <v>3902</v>
      </c>
    </row>
    <row r="47" spans="1:69" ht="15" thickBot="1" x14ac:dyDescent="0.25">
      <c r="A47" s="7">
        <v>16863331015</v>
      </c>
      <c r="B47" s="160" t="s">
        <v>98</v>
      </c>
      <c r="C47" s="8">
        <v>110</v>
      </c>
      <c r="D47" s="8">
        <v>90</v>
      </c>
      <c r="E47" s="8">
        <v>110</v>
      </c>
      <c r="F47" s="8" t="str">
        <f t="shared" si="20"/>
        <v>110 - 90 - 110</v>
      </c>
      <c r="G47" s="8" t="str">
        <f t="shared" si="21"/>
        <v>110-90-110</v>
      </c>
      <c r="H47" s="8">
        <f t="shared" si="22"/>
        <v>16863331015</v>
      </c>
      <c r="I47" s="6">
        <f t="shared" si="26"/>
        <v>10.219599600000002</v>
      </c>
      <c r="J47" s="6">
        <f>VLOOKUP(LEFT(A47,8)*1,Hilfstabelle!$A$35:$E$38,5,FALSE)</f>
        <v>1</v>
      </c>
      <c r="K47" s="6">
        <f t="shared" si="27"/>
        <v>322</v>
      </c>
      <c r="L47" s="6">
        <f t="shared" si="28"/>
        <v>226</v>
      </c>
      <c r="M47" s="6">
        <f t="shared" si="29"/>
        <v>130</v>
      </c>
      <c r="N47" s="19">
        <f t="shared" si="4"/>
        <v>111</v>
      </c>
      <c r="O47" s="19">
        <f t="shared" si="5"/>
        <v>111</v>
      </c>
      <c r="P47" s="19">
        <f t="shared" si="6"/>
        <v>111</v>
      </c>
      <c r="Q47" s="6">
        <f>VLOOKUP(LEFT(A47,8)*1,Hilfstabelle!$A$35:$E$38,2,FALSE)</f>
        <v>400</v>
      </c>
      <c r="R47" s="6">
        <f>VLOOKUP(LEFT(A47,8)*1,Hilfstabelle!$A$35:$E$38,3,FALSE)</f>
        <v>285</v>
      </c>
      <c r="S47" s="6">
        <f>VLOOKUP(LEFT(A47,8)*1,Hilfstabelle!$A$35:$E$38,4,FALSE)</f>
        <v>146</v>
      </c>
      <c r="T47" s="94">
        <f>VLOOKUP(H47,Preise!A:E,4,FALSE)</f>
        <v>1055.19</v>
      </c>
      <c r="U47" s="7" t="str">
        <f>IF(V47=50,"I",VLOOKUP(V47,Hilfstabelle!$A$3:$B$6,2))</f>
        <v>III</v>
      </c>
      <c r="V47" s="7">
        <f t="shared" si="30"/>
        <v>110</v>
      </c>
      <c r="W47" s="7" t="str">
        <f>IF(U47="I","I",VLOOKUP(V47,Hilfstabelle!$A$3:$B$6,2))</f>
        <v>III</v>
      </c>
      <c r="X47" s="7">
        <f>VLOOKUP(W47,Hilfstabelle!$B$10:$M$13,12,FALSE)</f>
        <v>4.3940147999999999</v>
      </c>
      <c r="Y47" s="7">
        <f>VLOOKUP(W47,Hilfstabelle!$B$10:$D$13,3,FALSE)</f>
        <v>63</v>
      </c>
      <c r="Z47" s="7">
        <f>VLOOKUP(W47,Hilfstabelle!$B$10:$E$13,4,FALSE)</f>
        <v>89</v>
      </c>
      <c r="AA47" s="7">
        <f>VLOOKUP(W47,Hilfstabelle!$B$10:$F$13,5,FALSE)</f>
        <v>89</v>
      </c>
      <c r="AB47" s="7">
        <f>VLOOKUP(W47,Hilfstabelle!$B$10:$G$13,6,FALSE)</f>
        <v>89</v>
      </c>
      <c r="AC47" s="7" t="str">
        <f>IF(AG47="50I","I",VLOOKUP(C47,Hilfstabelle!$A$3:$B$6,2))</f>
        <v>III</v>
      </c>
      <c r="AD47" s="7" t="str">
        <f>IF(U47="I","I",VLOOKUP(C47,Hilfstabelle!$A$3:$B$6,2))</f>
        <v>III</v>
      </c>
      <c r="AE47" s="7" t="str">
        <f t="shared" si="8"/>
        <v>110III</v>
      </c>
      <c r="AF47" s="7" t="str">
        <f t="shared" si="31"/>
        <v>110III</v>
      </c>
      <c r="AG47" s="106" t="b">
        <f t="shared" si="32"/>
        <v>0</v>
      </c>
      <c r="AH47" s="7">
        <f>VLOOKUP('Grundgerüst Konfigurator'!AE47,Hilfstabelle!$B$14:$M$25,12,FALSE)</f>
        <v>2.1127092000000003</v>
      </c>
      <c r="AI47" s="7">
        <f>VLOOKUP(AE47,Hilfstabelle!$B$14:$J$25,9,FALSE)</f>
        <v>65</v>
      </c>
      <c r="AJ47" s="7">
        <f>VLOOKUP(AE47,Hilfstabelle!$B$14:$K$25,10,FALSE)</f>
        <v>72</v>
      </c>
      <c r="AK47" s="7">
        <f>VLOOKUP(AE47,Hilfstabelle!$B$14:$I$25,8,FALSE)</f>
        <v>22</v>
      </c>
      <c r="AL47" s="7" t="str">
        <f>IF(AP47="50I","I",VLOOKUP(D47,Hilfstabelle!$A$3:$B$6,2))</f>
        <v>III</v>
      </c>
      <c r="AM47" s="7" t="str">
        <f>IF(U47="I","I",VLOOKUP(D47,Hilfstabelle!$A$3:$B$6,2))</f>
        <v>III</v>
      </c>
      <c r="AN47" s="7" t="str">
        <f t="shared" si="10"/>
        <v>90III</v>
      </c>
      <c r="AO47" s="7" t="str">
        <f t="shared" si="33"/>
        <v>90III</v>
      </c>
      <c r="AP47" s="106" t="b">
        <f t="shared" si="34"/>
        <v>0</v>
      </c>
      <c r="AQ47" s="7">
        <f>VLOOKUP('Grundgerüst Konfigurator'!AN47,Hilfstabelle!$B$14:$M$25,12,FALSE)</f>
        <v>1.6001664000000002</v>
      </c>
      <c r="AR47" s="7">
        <f>VLOOKUP(AN47,Hilfstabelle!$B$14:$J$25,9,FALSE)</f>
        <v>54</v>
      </c>
      <c r="AS47" s="7">
        <f>VLOOKUP(AN47,Hilfstabelle!$B$14:$K$25,10,FALSE)</f>
        <v>72</v>
      </c>
      <c r="AT47" s="7">
        <f>VLOOKUP(AN47,Hilfstabelle!$B$14:$I$25,8,FALSE)</f>
        <v>22</v>
      </c>
      <c r="AU47" s="7" t="str">
        <f>IF(AY47="50I","I",VLOOKUP(E47,Hilfstabelle!$A$3:$B$6,2))</f>
        <v>III</v>
      </c>
      <c r="AV47" s="7" t="str">
        <f>IF(U47="I","I",VLOOKUP(E47,Hilfstabelle!$A$3:$B$6,2))</f>
        <v>III</v>
      </c>
      <c r="AW47" s="7" t="str">
        <f t="shared" si="12"/>
        <v>110III</v>
      </c>
      <c r="AX47" s="7" t="str">
        <f t="shared" si="35"/>
        <v>110III</v>
      </c>
      <c r="AY47" s="106" t="b">
        <f t="shared" si="36"/>
        <v>0</v>
      </c>
      <c r="AZ47" s="7">
        <f>VLOOKUP('Grundgerüst Konfigurator'!AW47,Hilfstabelle!$B$14:$M$25,12,FALSE)</f>
        <v>2.1127092000000003</v>
      </c>
      <c r="BA47" s="7">
        <f>VLOOKUP(AW47,Hilfstabelle!$B$14:$J$25,9,FALSE)</f>
        <v>65</v>
      </c>
      <c r="BB47" s="7">
        <f>VLOOKUP(AW47,Hilfstabelle!$B$14:$K$25,10,FALSE)</f>
        <v>72</v>
      </c>
      <c r="BC47" s="7">
        <f>VLOOKUP(AW47,Hilfstabelle!$B$14:$I$25,8,FALSE)</f>
        <v>22</v>
      </c>
      <c r="BD47" s="7" t="str">
        <f t="shared" si="37"/>
        <v/>
      </c>
      <c r="BE47" s="7" t="str">
        <f t="shared" si="15"/>
        <v/>
      </c>
      <c r="BF47" s="7">
        <f>IFERROR(VLOOKUP(BD47,Hilfstabelle!$B$26:$M$31,12,FALSE),0)</f>
        <v>0</v>
      </c>
      <c r="BG47" s="7">
        <f>IFERROR(VLOOKUP(BD47,Hilfstabelle!$B$26:$H$31,7,FALSE),0)</f>
        <v>0</v>
      </c>
      <c r="BH47" s="7" t="str">
        <f t="shared" si="38"/>
        <v/>
      </c>
      <c r="BI47" s="7" t="str">
        <f t="shared" si="17"/>
        <v/>
      </c>
      <c r="BJ47" s="7">
        <f>IFERROR(VLOOKUP(BH47,Hilfstabelle!$B$26:$M$31,12,FALSE),0)</f>
        <v>0</v>
      </c>
      <c r="BK47" s="7">
        <f>IFERROR(VLOOKUP(BH47,Hilfstabelle!$B$26:$H$31,7,FALSE),0)</f>
        <v>0</v>
      </c>
      <c r="BL47" s="7" t="str">
        <f t="shared" si="39"/>
        <v/>
      </c>
      <c r="BM47" s="7" t="str">
        <f t="shared" si="19"/>
        <v/>
      </c>
      <c r="BN47" s="7">
        <f>IFERROR(VLOOKUP(BL47,Hilfstabelle!$B$26:$M$31,12,FALSE),0)</f>
        <v>0</v>
      </c>
      <c r="BO47" s="7">
        <f>IFERROR(VLOOKUP(BL47,Hilfstabelle!$B$26:$H$31,7,FALSE),0)</f>
        <v>0</v>
      </c>
      <c r="BP47" s="162" t="s">
        <v>3902</v>
      </c>
    </row>
    <row r="48" spans="1:69" ht="15" thickBot="1" x14ac:dyDescent="0.25">
      <c r="A48" s="7">
        <v>16864441004</v>
      </c>
      <c r="B48" s="160" t="s">
        <v>98</v>
      </c>
      <c r="C48" s="8">
        <v>125</v>
      </c>
      <c r="D48" s="8">
        <v>25</v>
      </c>
      <c r="E48" s="8">
        <v>125</v>
      </c>
      <c r="F48" s="8" t="str">
        <f t="shared" si="20"/>
        <v>125 - 25 - 125</v>
      </c>
      <c r="G48" s="8" t="str">
        <f t="shared" si="21"/>
        <v>125-25-125</v>
      </c>
      <c r="H48" s="8">
        <f t="shared" si="22"/>
        <v>16864441004</v>
      </c>
      <c r="I48" s="6">
        <f t="shared" si="26"/>
        <v>20.385565199999998</v>
      </c>
      <c r="J48" s="6">
        <f>VLOOKUP(LEFT(A48,8)*1,Hilfstabelle!$A$35:$E$38,5,FALSE)</f>
        <v>0</v>
      </c>
      <c r="K48" s="6">
        <f t="shared" si="27"/>
        <v>395.6</v>
      </c>
      <c r="L48" s="6">
        <f t="shared" si="28"/>
        <v>236</v>
      </c>
      <c r="M48" s="6">
        <f t="shared" si="29"/>
        <v>160</v>
      </c>
      <c r="N48" s="19">
        <f t="shared" si="4"/>
        <v>147.80000000000001</v>
      </c>
      <c r="O48" s="19">
        <f t="shared" si="5"/>
        <v>134.5</v>
      </c>
      <c r="P48" s="19">
        <f t="shared" si="6"/>
        <v>147.80000000000001</v>
      </c>
      <c r="Q48" s="6" t="str">
        <f>VLOOKUP(LEFT(A48,8)*1,Hilfstabelle!$A$35:$E$38,2,FALSE)</f>
        <v>N.A.</v>
      </c>
      <c r="R48" s="6" t="str">
        <f>VLOOKUP(LEFT(A48,8)*1,Hilfstabelle!$A$35:$E$38,3,FALSE)</f>
        <v>N.A.</v>
      </c>
      <c r="S48" s="6" t="str">
        <f>VLOOKUP(LEFT(A48,8)*1,Hilfstabelle!$A$35:$E$38,4,FALSE)</f>
        <v>N.A.</v>
      </c>
      <c r="T48" s="94" t="e">
        <f>VLOOKUP(H48,Preise!A:E,4,FALSE)</f>
        <v>#N/A</v>
      </c>
      <c r="U48" s="7" t="str">
        <f>IF(V48=50,"I",VLOOKUP(V48,Hilfstabelle!$A$3:$B$6,2))</f>
        <v>IV</v>
      </c>
      <c r="V48" s="7">
        <f t="shared" si="30"/>
        <v>125</v>
      </c>
      <c r="W48" s="7" t="str">
        <f>IF(U48="I","I",VLOOKUP(V48,Hilfstabelle!$A$3:$B$6,2))</f>
        <v>IV</v>
      </c>
      <c r="X48" s="7">
        <f>VLOOKUP(W48,Hilfstabelle!$B$10:$M$13,12,FALSE)</f>
        <v>10.408540800000001</v>
      </c>
      <c r="Y48" s="7">
        <f>VLOOKUP(W48,Hilfstabelle!$B$10:$D$13,3,FALSE)</f>
        <v>80</v>
      </c>
      <c r="Z48" s="7">
        <f>VLOOKUP(W48,Hilfstabelle!$B$10:$E$13,4,FALSE)</f>
        <v>110.5</v>
      </c>
      <c r="AA48" s="7">
        <f>VLOOKUP(W48,Hilfstabelle!$B$10:$F$13,5,FALSE)</f>
        <v>110.5</v>
      </c>
      <c r="AB48" s="7">
        <f>VLOOKUP(W48,Hilfstabelle!$B$10:$G$13,6,FALSE)</f>
        <v>110.5</v>
      </c>
      <c r="AC48" s="7" t="str">
        <f>IF(AG48="50I","I",VLOOKUP(C48,Hilfstabelle!$A$3:$B$6,2))</f>
        <v>IV</v>
      </c>
      <c r="AD48" s="7" t="str">
        <f>IF(U48="I","I",VLOOKUP(C48,Hilfstabelle!$A$3:$B$6,2))</f>
        <v>IV</v>
      </c>
      <c r="AE48" s="7" t="str">
        <f t="shared" si="8"/>
        <v>125IV</v>
      </c>
      <c r="AF48" s="7" t="str">
        <f t="shared" si="31"/>
        <v>125IV</v>
      </c>
      <c r="AG48" s="106" t="b">
        <f t="shared" si="32"/>
        <v>0</v>
      </c>
      <c r="AH48" s="7">
        <f>VLOOKUP('Grundgerüst Konfigurator'!AE48,Hilfstabelle!$B$14:$M$25,12,FALSE)</f>
        <v>3.7998072000000001</v>
      </c>
      <c r="AI48" s="7">
        <f>VLOOKUP(AE48,Hilfstabelle!$B$14:$J$25,9,FALSE)</f>
        <v>72.5</v>
      </c>
      <c r="AJ48" s="7">
        <f>VLOOKUP(AE48,Hilfstabelle!$B$14:$K$25,10,FALSE)</f>
        <v>87.3</v>
      </c>
      <c r="AK48" s="7">
        <f>VLOOKUP(AE48,Hilfstabelle!$B$14:$I$25,8,FALSE)</f>
        <v>37.299999999999997</v>
      </c>
      <c r="AL48" s="7" t="str">
        <f>IF(AP48="50I","I",VLOOKUP(D48,Hilfstabelle!$A$3:$B$6,2))</f>
        <v>I</v>
      </c>
      <c r="AM48" s="7" t="str">
        <f>IF(U48="I","I",VLOOKUP(D48,Hilfstabelle!$A$3:$B$6,2))</f>
        <v>I</v>
      </c>
      <c r="AN48" s="7" t="str">
        <f t="shared" si="10"/>
        <v>25I</v>
      </c>
      <c r="AO48" s="7" t="str">
        <f t="shared" si="33"/>
        <v>25I</v>
      </c>
      <c r="AP48" s="106" t="b">
        <f t="shared" si="34"/>
        <v>0</v>
      </c>
      <c r="AQ48" s="7">
        <f>VLOOKUP('Grundgerüst Konfigurator'!AN48,Hilfstabelle!$B$14:$M$25,12,FALSE)</f>
        <v>0.171486</v>
      </c>
      <c r="AR48" s="7">
        <f>VLOOKUP(AN48,Hilfstabelle!$B$14:$J$25,9,FALSE)</f>
        <v>15.25</v>
      </c>
      <c r="AS48" s="7">
        <f>VLOOKUP(AN48,Hilfstabelle!$B$14:$K$25,10,FALSE)</f>
        <v>40.5</v>
      </c>
      <c r="AT48" s="7">
        <f>VLOOKUP(AN48,Hilfstabelle!$B$14:$I$25,8,FALSE)</f>
        <v>19</v>
      </c>
      <c r="AU48" s="7" t="str">
        <f>IF(AY48="50I","I",VLOOKUP(E48,Hilfstabelle!$A$3:$B$6,2))</f>
        <v>IV</v>
      </c>
      <c r="AV48" s="7" t="str">
        <f>IF(U48="I","I",VLOOKUP(E48,Hilfstabelle!$A$3:$B$6,2))</f>
        <v>IV</v>
      </c>
      <c r="AW48" s="7" t="str">
        <f t="shared" si="12"/>
        <v>125IV</v>
      </c>
      <c r="AX48" s="7" t="str">
        <f t="shared" si="35"/>
        <v>125IV</v>
      </c>
      <c r="AY48" s="106" t="b">
        <f t="shared" si="36"/>
        <v>0</v>
      </c>
      <c r="AZ48" s="7">
        <f>VLOOKUP('Grundgerüst Konfigurator'!AW48,Hilfstabelle!$B$14:$M$25,12,FALSE)</f>
        <v>3.7998072000000001</v>
      </c>
      <c r="BA48" s="7">
        <f>VLOOKUP(AW48,Hilfstabelle!$B$14:$J$25,9,FALSE)</f>
        <v>72.5</v>
      </c>
      <c r="BB48" s="7">
        <f>VLOOKUP(AW48,Hilfstabelle!$B$14:$K$25,10,FALSE)</f>
        <v>87.3</v>
      </c>
      <c r="BC48" s="7">
        <f>VLOOKUP(AW48,Hilfstabelle!$B$14:$I$25,8,FALSE)</f>
        <v>37.299999999999997</v>
      </c>
      <c r="BD48" s="7" t="str">
        <f t="shared" si="37"/>
        <v/>
      </c>
      <c r="BE48" s="7" t="str">
        <f t="shared" si="15"/>
        <v/>
      </c>
      <c r="BF48" s="7">
        <f>IFERROR(VLOOKUP(BD48,Hilfstabelle!$B$26:$M$31,12,FALSE),0)</f>
        <v>0</v>
      </c>
      <c r="BG48" s="7">
        <f>IFERROR(VLOOKUP(BD48,Hilfstabelle!$B$26:$H$31,7,FALSE),0)</f>
        <v>0</v>
      </c>
      <c r="BH48" s="7" t="str">
        <f t="shared" si="38"/>
        <v>IV-I</v>
      </c>
      <c r="BI48" s="7" t="str">
        <f t="shared" si="17"/>
        <v>IV-I</v>
      </c>
      <c r="BJ48" s="7">
        <f>IFERROR(VLOOKUP(BH48,Hilfstabelle!$B$26:$M$31,12,FALSE),0)</f>
        <v>2.205924</v>
      </c>
      <c r="BK48" s="7">
        <f>IFERROR(VLOOKUP(BH48,Hilfstabelle!$B$26:$H$31,7,FALSE),0)</f>
        <v>5</v>
      </c>
      <c r="BL48" s="7" t="str">
        <f t="shared" si="39"/>
        <v/>
      </c>
      <c r="BM48" s="7" t="str">
        <f t="shared" si="19"/>
        <v/>
      </c>
      <c r="BN48" s="7">
        <f>IFERROR(VLOOKUP(BL48,Hilfstabelle!$B$26:$M$31,12,FALSE),0)</f>
        <v>0</v>
      </c>
      <c r="BO48" s="7">
        <f>IFERROR(VLOOKUP(BL48,Hilfstabelle!$B$26:$H$31,7,FALSE),0)</f>
        <v>0</v>
      </c>
      <c r="BP48" s="162" t="s">
        <v>3902</v>
      </c>
    </row>
    <row r="49" spans="1:68" ht="15" thickBot="1" x14ac:dyDescent="0.25">
      <c r="A49" s="7">
        <v>16864441005</v>
      </c>
      <c r="B49" s="160" t="s">
        <v>98</v>
      </c>
      <c r="C49" s="8">
        <v>125</v>
      </c>
      <c r="D49" s="8">
        <v>32</v>
      </c>
      <c r="E49" s="8">
        <v>125</v>
      </c>
      <c r="F49" s="8" t="str">
        <f t="shared" si="20"/>
        <v>125 - 32 - 125</v>
      </c>
      <c r="G49" s="8" t="str">
        <f t="shared" si="21"/>
        <v>125-32-125</v>
      </c>
      <c r="H49" s="8">
        <f t="shared" si="22"/>
        <v>16864441005</v>
      </c>
      <c r="I49" s="6">
        <f t="shared" si="26"/>
        <v>20.437964400000002</v>
      </c>
      <c r="J49" s="6">
        <f>VLOOKUP(LEFT(A49,8)*1,Hilfstabelle!$A$35:$E$38,5,FALSE)</f>
        <v>0</v>
      </c>
      <c r="K49" s="6">
        <f t="shared" si="27"/>
        <v>395.6</v>
      </c>
      <c r="L49" s="6">
        <f t="shared" si="28"/>
        <v>242.5</v>
      </c>
      <c r="M49" s="6">
        <f t="shared" si="29"/>
        <v>160</v>
      </c>
      <c r="N49" s="19">
        <f t="shared" si="4"/>
        <v>147.80000000000001</v>
      </c>
      <c r="O49" s="19">
        <f t="shared" si="5"/>
        <v>135.5</v>
      </c>
      <c r="P49" s="19">
        <f t="shared" si="6"/>
        <v>147.80000000000001</v>
      </c>
      <c r="Q49" s="6" t="str">
        <f>VLOOKUP(LEFT(A49,8)*1,Hilfstabelle!$A$35:$E$38,2,FALSE)</f>
        <v>N.A.</v>
      </c>
      <c r="R49" s="6" t="str">
        <f>VLOOKUP(LEFT(A49,8)*1,Hilfstabelle!$A$35:$E$38,3,FALSE)</f>
        <v>N.A.</v>
      </c>
      <c r="S49" s="6" t="str">
        <f>VLOOKUP(LEFT(A49,8)*1,Hilfstabelle!$A$35:$E$38,4,FALSE)</f>
        <v>N.A.</v>
      </c>
      <c r="T49" s="94" t="e">
        <f>VLOOKUP(H49,Preise!A:E,4,FALSE)</f>
        <v>#N/A</v>
      </c>
      <c r="U49" s="7" t="str">
        <f>IF(V49=50,"I",VLOOKUP(V49,Hilfstabelle!$A$3:$B$6,2))</f>
        <v>IV</v>
      </c>
      <c r="V49" s="7">
        <f t="shared" si="30"/>
        <v>125</v>
      </c>
      <c r="W49" s="7" t="str">
        <f>IF(U49="I","I",VLOOKUP(V49,Hilfstabelle!$A$3:$B$6,2))</f>
        <v>IV</v>
      </c>
      <c r="X49" s="7">
        <f>VLOOKUP(W49,Hilfstabelle!$B$10:$M$13,12,FALSE)</f>
        <v>10.408540800000001</v>
      </c>
      <c r="Y49" s="7">
        <f>VLOOKUP(W49,Hilfstabelle!$B$10:$D$13,3,FALSE)</f>
        <v>80</v>
      </c>
      <c r="Z49" s="7">
        <f>VLOOKUP(W49,Hilfstabelle!$B$10:$E$13,4,FALSE)</f>
        <v>110.5</v>
      </c>
      <c r="AA49" s="7">
        <f>VLOOKUP(W49,Hilfstabelle!$B$10:$F$13,5,FALSE)</f>
        <v>110.5</v>
      </c>
      <c r="AB49" s="7">
        <f>VLOOKUP(W49,Hilfstabelle!$B$10:$G$13,6,FALSE)</f>
        <v>110.5</v>
      </c>
      <c r="AC49" s="7" t="str">
        <f>IF(AG49="50I","I",VLOOKUP(C49,Hilfstabelle!$A$3:$B$6,2))</f>
        <v>IV</v>
      </c>
      <c r="AD49" s="7" t="str">
        <f>IF(U49="I","I",VLOOKUP(C49,Hilfstabelle!$A$3:$B$6,2))</f>
        <v>IV</v>
      </c>
      <c r="AE49" s="7" t="str">
        <f t="shared" si="8"/>
        <v>125IV</v>
      </c>
      <c r="AF49" s="7" t="str">
        <f t="shared" si="31"/>
        <v>125IV</v>
      </c>
      <c r="AG49" s="106" t="b">
        <f t="shared" si="32"/>
        <v>0</v>
      </c>
      <c r="AH49" s="7">
        <f>VLOOKUP('Grundgerüst Konfigurator'!AE49,Hilfstabelle!$B$14:$M$25,12,FALSE)</f>
        <v>3.7998072000000001</v>
      </c>
      <c r="AI49" s="7">
        <f>VLOOKUP(AE49,Hilfstabelle!$B$14:$J$25,9,FALSE)</f>
        <v>72.5</v>
      </c>
      <c r="AJ49" s="7">
        <f>VLOOKUP(AE49,Hilfstabelle!$B$14:$K$25,10,FALSE)</f>
        <v>87.3</v>
      </c>
      <c r="AK49" s="7">
        <f>VLOOKUP(AE49,Hilfstabelle!$B$14:$I$25,8,FALSE)</f>
        <v>37.299999999999997</v>
      </c>
      <c r="AL49" s="7" t="str">
        <f>IF(AP49="50I","I",VLOOKUP(D49,Hilfstabelle!$A$3:$B$6,2))</f>
        <v>I</v>
      </c>
      <c r="AM49" s="7" t="str">
        <f>IF(U49="I","I",VLOOKUP(D49,Hilfstabelle!$A$3:$B$6,2))</f>
        <v>I</v>
      </c>
      <c r="AN49" s="7" t="str">
        <f t="shared" si="10"/>
        <v>32I</v>
      </c>
      <c r="AO49" s="7" t="str">
        <f t="shared" si="33"/>
        <v>32I</v>
      </c>
      <c r="AP49" s="106" t="b">
        <f t="shared" si="34"/>
        <v>0</v>
      </c>
      <c r="AQ49" s="7">
        <f>VLOOKUP('Grundgerüst Konfigurator'!AN49,Hilfstabelle!$B$14:$M$25,12,FALSE)</f>
        <v>0.22388520000000001</v>
      </c>
      <c r="AR49" s="7">
        <f>VLOOKUP(AN49,Hilfstabelle!$B$14:$J$25,9,FALSE)</f>
        <v>20</v>
      </c>
      <c r="AS49" s="7">
        <f>VLOOKUP(AN49,Hilfstabelle!$B$14:$K$25,10,FALSE)</f>
        <v>47</v>
      </c>
      <c r="AT49" s="7">
        <f>VLOOKUP(AN49,Hilfstabelle!$B$14:$I$25,8,FALSE)</f>
        <v>20</v>
      </c>
      <c r="AU49" s="7" t="str">
        <f>IF(AY49="50I","I",VLOOKUP(E49,Hilfstabelle!$A$3:$B$6,2))</f>
        <v>IV</v>
      </c>
      <c r="AV49" s="7" t="str">
        <f>IF(U49="I","I",VLOOKUP(E49,Hilfstabelle!$A$3:$B$6,2))</f>
        <v>IV</v>
      </c>
      <c r="AW49" s="7" t="str">
        <f t="shared" si="12"/>
        <v>125IV</v>
      </c>
      <c r="AX49" s="7" t="str">
        <f t="shared" si="35"/>
        <v>125IV</v>
      </c>
      <c r="AY49" s="106" t="b">
        <f t="shared" si="36"/>
        <v>0</v>
      </c>
      <c r="AZ49" s="7">
        <f>VLOOKUP('Grundgerüst Konfigurator'!AW49,Hilfstabelle!$B$14:$M$25,12,FALSE)</f>
        <v>3.7998072000000001</v>
      </c>
      <c r="BA49" s="7">
        <f>VLOOKUP(AW49,Hilfstabelle!$B$14:$J$25,9,FALSE)</f>
        <v>72.5</v>
      </c>
      <c r="BB49" s="7">
        <f>VLOOKUP(AW49,Hilfstabelle!$B$14:$K$25,10,FALSE)</f>
        <v>87.3</v>
      </c>
      <c r="BC49" s="7">
        <f>VLOOKUP(AW49,Hilfstabelle!$B$14:$I$25,8,FALSE)</f>
        <v>37.299999999999997</v>
      </c>
      <c r="BD49" s="7" t="str">
        <f t="shared" si="37"/>
        <v/>
      </c>
      <c r="BE49" s="7" t="str">
        <f t="shared" si="15"/>
        <v/>
      </c>
      <c r="BF49" s="7">
        <f>IFERROR(VLOOKUP(BD49,Hilfstabelle!$B$26:$M$31,12,FALSE),0)</f>
        <v>0</v>
      </c>
      <c r="BG49" s="7">
        <f>IFERROR(VLOOKUP(BD49,Hilfstabelle!$B$26:$H$31,7,FALSE),0)</f>
        <v>0</v>
      </c>
      <c r="BH49" s="7" t="str">
        <f t="shared" si="38"/>
        <v>IV-I</v>
      </c>
      <c r="BI49" s="7" t="str">
        <f t="shared" si="17"/>
        <v>IV-I</v>
      </c>
      <c r="BJ49" s="7">
        <f>IFERROR(VLOOKUP(BH49,Hilfstabelle!$B$26:$M$31,12,FALSE),0)</f>
        <v>2.205924</v>
      </c>
      <c r="BK49" s="7">
        <f>IFERROR(VLOOKUP(BH49,Hilfstabelle!$B$26:$H$31,7,FALSE),0)</f>
        <v>5</v>
      </c>
      <c r="BL49" s="7" t="str">
        <f t="shared" si="39"/>
        <v/>
      </c>
      <c r="BM49" s="7" t="str">
        <f t="shared" si="19"/>
        <v/>
      </c>
      <c r="BN49" s="7">
        <f>IFERROR(VLOOKUP(BL49,Hilfstabelle!$B$26:$M$31,12,FALSE),0)</f>
        <v>0</v>
      </c>
      <c r="BO49" s="7">
        <f>IFERROR(VLOOKUP(BL49,Hilfstabelle!$B$26:$H$31,7,FALSE),0)</f>
        <v>0</v>
      </c>
      <c r="BP49" s="162" t="s">
        <v>3902</v>
      </c>
    </row>
    <row r="50" spans="1:68" ht="15" thickBot="1" x14ac:dyDescent="0.25">
      <c r="A50" s="7">
        <v>16864441006</v>
      </c>
      <c r="B50" s="160" t="s">
        <v>98</v>
      </c>
      <c r="C50" s="8">
        <v>125</v>
      </c>
      <c r="D50" s="8">
        <v>40</v>
      </c>
      <c r="E50" s="8">
        <v>125</v>
      </c>
      <c r="F50" s="8" t="str">
        <f t="shared" si="20"/>
        <v>125 - 40 - 125</v>
      </c>
      <c r="G50" s="8" t="str">
        <f t="shared" si="21"/>
        <v>125-40-125</v>
      </c>
      <c r="H50" s="8">
        <f t="shared" si="22"/>
        <v>16864441006</v>
      </c>
      <c r="I50" s="6">
        <f t="shared" si="26"/>
        <v>20.547567600000001</v>
      </c>
      <c r="J50" s="6">
        <f>VLOOKUP(LEFT(A50,8)*1,Hilfstabelle!$A$35:$E$38,5,FALSE)</f>
        <v>0</v>
      </c>
      <c r="K50" s="6">
        <f t="shared" si="27"/>
        <v>395.6</v>
      </c>
      <c r="L50" s="6">
        <f t="shared" si="28"/>
        <v>249.5</v>
      </c>
      <c r="M50" s="6">
        <f t="shared" si="29"/>
        <v>160</v>
      </c>
      <c r="N50" s="19">
        <f t="shared" si="4"/>
        <v>147.80000000000001</v>
      </c>
      <c r="O50" s="19">
        <f t="shared" si="5"/>
        <v>137.5</v>
      </c>
      <c r="P50" s="19">
        <f t="shared" si="6"/>
        <v>147.80000000000001</v>
      </c>
      <c r="Q50" s="6" t="str">
        <f>VLOOKUP(LEFT(A50,8)*1,Hilfstabelle!$A$35:$E$38,2,FALSE)</f>
        <v>N.A.</v>
      </c>
      <c r="R50" s="6" t="str">
        <f>VLOOKUP(LEFT(A50,8)*1,Hilfstabelle!$A$35:$E$38,3,FALSE)</f>
        <v>N.A.</v>
      </c>
      <c r="S50" s="6" t="str">
        <f>VLOOKUP(LEFT(A50,8)*1,Hilfstabelle!$A$35:$E$38,4,FALSE)</f>
        <v>N.A.</v>
      </c>
      <c r="T50" s="94" t="e">
        <f>VLOOKUP(H50,Preise!A:E,4,FALSE)</f>
        <v>#N/A</v>
      </c>
      <c r="U50" s="7" t="str">
        <f>IF(V50=50,"I",VLOOKUP(V50,Hilfstabelle!$A$3:$B$6,2))</f>
        <v>IV</v>
      </c>
      <c r="V50" s="7">
        <f t="shared" si="30"/>
        <v>125</v>
      </c>
      <c r="W50" s="7" t="str">
        <f>IF(U50="I","I",VLOOKUP(V50,Hilfstabelle!$A$3:$B$6,2))</f>
        <v>IV</v>
      </c>
      <c r="X50" s="7">
        <f>VLOOKUP(W50,Hilfstabelle!$B$10:$M$13,12,FALSE)</f>
        <v>10.408540800000001</v>
      </c>
      <c r="Y50" s="7">
        <f>VLOOKUP(W50,Hilfstabelle!$B$10:$D$13,3,FALSE)</f>
        <v>80</v>
      </c>
      <c r="Z50" s="7">
        <f>VLOOKUP(W50,Hilfstabelle!$B$10:$E$13,4,FALSE)</f>
        <v>110.5</v>
      </c>
      <c r="AA50" s="7">
        <f>VLOOKUP(W50,Hilfstabelle!$B$10:$F$13,5,FALSE)</f>
        <v>110.5</v>
      </c>
      <c r="AB50" s="7">
        <f>VLOOKUP(W50,Hilfstabelle!$B$10:$G$13,6,FALSE)</f>
        <v>110.5</v>
      </c>
      <c r="AC50" s="7" t="str">
        <f>IF(AG50="50I","I",VLOOKUP(C50,Hilfstabelle!$A$3:$B$6,2))</f>
        <v>IV</v>
      </c>
      <c r="AD50" s="7" t="str">
        <f>IF(U50="I","I",VLOOKUP(C50,Hilfstabelle!$A$3:$B$6,2))</f>
        <v>IV</v>
      </c>
      <c r="AE50" s="7" t="str">
        <f t="shared" si="8"/>
        <v>125IV</v>
      </c>
      <c r="AF50" s="7" t="str">
        <f t="shared" si="31"/>
        <v>125IV</v>
      </c>
      <c r="AG50" s="106" t="b">
        <f t="shared" si="32"/>
        <v>0</v>
      </c>
      <c r="AH50" s="7">
        <f>VLOOKUP('Grundgerüst Konfigurator'!AE50,Hilfstabelle!$B$14:$M$25,12,FALSE)</f>
        <v>3.7998072000000001</v>
      </c>
      <c r="AI50" s="7">
        <f>VLOOKUP(AE50,Hilfstabelle!$B$14:$J$25,9,FALSE)</f>
        <v>72.5</v>
      </c>
      <c r="AJ50" s="7">
        <f>VLOOKUP(AE50,Hilfstabelle!$B$14:$K$25,10,FALSE)</f>
        <v>87.3</v>
      </c>
      <c r="AK50" s="7">
        <f>VLOOKUP(AE50,Hilfstabelle!$B$14:$I$25,8,FALSE)</f>
        <v>37.299999999999997</v>
      </c>
      <c r="AL50" s="7" t="str">
        <f>IF(AP50="50I","I",VLOOKUP(D50,Hilfstabelle!$A$3:$B$6,2))</f>
        <v>I</v>
      </c>
      <c r="AM50" s="7" t="str">
        <f>IF(U50="I","I",VLOOKUP(D50,Hilfstabelle!$A$3:$B$6,2))</f>
        <v>I</v>
      </c>
      <c r="AN50" s="7" t="str">
        <f t="shared" si="10"/>
        <v>40I</v>
      </c>
      <c r="AO50" s="7" t="str">
        <f t="shared" si="33"/>
        <v>40I</v>
      </c>
      <c r="AP50" s="106" t="b">
        <f t="shared" si="34"/>
        <v>0</v>
      </c>
      <c r="AQ50" s="7">
        <f>VLOOKUP('Grundgerüst Konfigurator'!AN50,Hilfstabelle!$B$14:$M$25,12,FALSE)</f>
        <v>0.33348840000000002</v>
      </c>
      <c r="AR50" s="7">
        <f>VLOOKUP(AN50,Hilfstabelle!$B$14:$J$25,9,FALSE)</f>
        <v>24.5</v>
      </c>
      <c r="AS50" s="7">
        <f>VLOOKUP(AN50,Hilfstabelle!$B$14:$K$25,10,FALSE)</f>
        <v>54</v>
      </c>
      <c r="AT50" s="7">
        <f>VLOOKUP(AN50,Hilfstabelle!$B$14:$I$25,8,FALSE)</f>
        <v>22</v>
      </c>
      <c r="AU50" s="7" t="str">
        <f>IF(AY50="50I","I",VLOOKUP(E50,Hilfstabelle!$A$3:$B$6,2))</f>
        <v>IV</v>
      </c>
      <c r="AV50" s="7" t="str">
        <f>IF(U50="I","I",VLOOKUP(E50,Hilfstabelle!$A$3:$B$6,2))</f>
        <v>IV</v>
      </c>
      <c r="AW50" s="7" t="str">
        <f t="shared" si="12"/>
        <v>125IV</v>
      </c>
      <c r="AX50" s="7" t="str">
        <f t="shared" si="35"/>
        <v>125IV</v>
      </c>
      <c r="AY50" s="106" t="b">
        <f t="shared" si="36"/>
        <v>0</v>
      </c>
      <c r="AZ50" s="7">
        <f>VLOOKUP('Grundgerüst Konfigurator'!AW50,Hilfstabelle!$B$14:$M$25,12,FALSE)</f>
        <v>3.7998072000000001</v>
      </c>
      <c r="BA50" s="7">
        <f>VLOOKUP(AW50,Hilfstabelle!$B$14:$J$25,9,FALSE)</f>
        <v>72.5</v>
      </c>
      <c r="BB50" s="7">
        <f>VLOOKUP(AW50,Hilfstabelle!$B$14:$K$25,10,FALSE)</f>
        <v>87.3</v>
      </c>
      <c r="BC50" s="7">
        <f>VLOOKUP(AW50,Hilfstabelle!$B$14:$I$25,8,FALSE)</f>
        <v>37.299999999999997</v>
      </c>
      <c r="BD50" s="7" t="str">
        <f t="shared" si="37"/>
        <v/>
      </c>
      <c r="BE50" s="7" t="str">
        <f t="shared" si="15"/>
        <v/>
      </c>
      <c r="BF50" s="7">
        <f>IFERROR(VLOOKUP(BD50,Hilfstabelle!$B$26:$M$31,12,FALSE),0)</f>
        <v>0</v>
      </c>
      <c r="BG50" s="7">
        <f>IFERROR(VLOOKUP(BD50,Hilfstabelle!$B$26:$H$31,7,FALSE),0)</f>
        <v>0</v>
      </c>
      <c r="BH50" s="7" t="str">
        <f t="shared" si="38"/>
        <v>IV-I</v>
      </c>
      <c r="BI50" s="7" t="str">
        <f t="shared" si="17"/>
        <v>IV-I</v>
      </c>
      <c r="BJ50" s="7">
        <f>IFERROR(VLOOKUP(BH50,Hilfstabelle!$B$26:$M$31,12,FALSE),0)</f>
        <v>2.205924</v>
      </c>
      <c r="BK50" s="7">
        <f>IFERROR(VLOOKUP(BH50,Hilfstabelle!$B$26:$H$31,7,FALSE),0)</f>
        <v>5</v>
      </c>
      <c r="BL50" s="7" t="str">
        <f t="shared" si="39"/>
        <v/>
      </c>
      <c r="BM50" s="7" t="str">
        <f t="shared" si="19"/>
        <v/>
      </c>
      <c r="BN50" s="7">
        <f>IFERROR(VLOOKUP(BL50,Hilfstabelle!$B$26:$M$31,12,FALSE),0)</f>
        <v>0</v>
      </c>
      <c r="BO50" s="7">
        <f>IFERROR(VLOOKUP(BL50,Hilfstabelle!$B$26:$H$31,7,FALSE),0)</f>
        <v>0</v>
      </c>
      <c r="BP50" s="162" t="s">
        <v>3902</v>
      </c>
    </row>
    <row r="51" spans="1:68" ht="15" thickBot="1" x14ac:dyDescent="0.25">
      <c r="A51" s="7">
        <v>16864441007</v>
      </c>
      <c r="B51" s="160" t="s">
        <v>98</v>
      </c>
      <c r="C51" s="8">
        <v>125</v>
      </c>
      <c r="D51" s="8">
        <v>50</v>
      </c>
      <c r="E51" s="8">
        <v>125</v>
      </c>
      <c r="F51" s="8" t="str">
        <f t="shared" si="20"/>
        <v>125 - 50 - 125</v>
      </c>
      <c r="G51" s="8" t="str">
        <f t="shared" si="21"/>
        <v>125-50-125</v>
      </c>
      <c r="H51" s="8">
        <f t="shared" si="22"/>
        <v>16864441007</v>
      </c>
      <c r="I51" s="6">
        <f t="shared" si="26"/>
        <v>20.664882000000002</v>
      </c>
      <c r="J51" s="6">
        <f>VLOOKUP(LEFT(A51,8)*1,Hilfstabelle!$A$35:$E$38,5,FALSE)</f>
        <v>0</v>
      </c>
      <c r="K51" s="6">
        <f t="shared" si="27"/>
        <v>395.6</v>
      </c>
      <c r="L51" s="6">
        <f t="shared" si="28"/>
        <v>256.5</v>
      </c>
      <c r="M51" s="6">
        <f t="shared" si="29"/>
        <v>160</v>
      </c>
      <c r="N51" s="19">
        <f t="shared" si="4"/>
        <v>147.80000000000001</v>
      </c>
      <c r="O51" s="19">
        <f t="shared" si="5"/>
        <v>137.5</v>
      </c>
      <c r="P51" s="19">
        <f t="shared" si="6"/>
        <v>147.80000000000001</v>
      </c>
      <c r="Q51" s="6" t="str">
        <f>VLOOKUP(LEFT(A51,8)*1,Hilfstabelle!$A$35:$E$38,2,FALSE)</f>
        <v>N.A.</v>
      </c>
      <c r="R51" s="6" t="str">
        <f>VLOOKUP(LEFT(A51,8)*1,Hilfstabelle!$A$35:$E$38,3,FALSE)</f>
        <v>N.A.</v>
      </c>
      <c r="S51" s="6" t="str">
        <f>VLOOKUP(LEFT(A51,8)*1,Hilfstabelle!$A$35:$E$38,4,FALSE)</f>
        <v>N.A.</v>
      </c>
      <c r="T51" s="94" t="e">
        <f>VLOOKUP(H51,Preise!A:E,4,FALSE)</f>
        <v>#N/A</v>
      </c>
      <c r="U51" s="7" t="str">
        <f>IF(V51=50,"I",VLOOKUP(V51,Hilfstabelle!$A$3:$B$6,2))</f>
        <v>IV</v>
      </c>
      <c r="V51" s="7">
        <f t="shared" si="30"/>
        <v>125</v>
      </c>
      <c r="W51" s="7" t="str">
        <f>IF(U51="I","I",VLOOKUP(V51,Hilfstabelle!$A$3:$B$6,2))</f>
        <v>IV</v>
      </c>
      <c r="X51" s="7">
        <f>VLOOKUP(W51,Hilfstabelle!$B$10:$M$13,12,FALSE)</f>
        <v>10.408540800000001</v>
      </c>
      <c r="Y51" s="7">
        <f>VLOOKUP(W51,Hilfstabelle!$B$10:$D$13,3,FALSE)</f>
        <v>80</v>
      </c>
      <c r="Z51" s="7">
        <f>VLOOKUP(W51,Hilfstabelle!$B$10:$E$13,4,FALSE)</f>
        <v>110.5</v>
      </c>
      <c r="AA51" s="7">
        <f>VLOOKUP(W51,Hilfstabelle!$B$10:$F$13,5,FALSE)</f>
        <v>110.5</v>
      </c>
      <c r="AB51" s="7">
        <f>VLOOKUP(W51,Hilfstabelle!$B$10:$G$13,6,FALSE)</f>
        <v>110.5</v>
      </c>
      <c r="AC51" s="7" t="str">
        <f>IF(AG51="50I","I",VLOOKUP(C51,Hilfstabelle!$A$3:$B$6,2))</f>
        <v>IV</v>
      </c>
      <c r="AD51" s="7" t="str">
        <f>IF(U51="I","I",VLOOKUP(C51,Hilfstabelle!$A$3:$B$6,2))</f>
        <v>IV</v>
      </c>
      <c r="AE51" s="7" t="str">
        <f t="shared" si="8"/>
        <v>125IV</v>
      </c>
      <c r="AF51" s="7" t="str">
        <f t="shared" si="31"/>
        <v>125IV</v>
      </c>
      <c r="AG51" s="106" t="b">
        <f t="shared" si="32"/>
        <v>0</v>
      </c>
      <c r="AH51" s="7">
        <f>VLOOKUP('Grundgerüst Konfigurator'!AE51,Hilfstabelle!$B$14:$M$25,12,FALSE)</f>
        <v>3.7998072000000001</v>
      </c>
      <c r="AI51" s="7">
        <f>VLOOKUP(AE51,Hilfstabelle!$B$14:$J$25,9,FALSE)</f>
        <v>72.5</v>
      </c>
      <c r="AJ51" s="7">
        <f>VLOOKUP(AE51,Hilfstabelle!$B$14:$K$25,10,FALSE)</f>
        <v>87.3</v>
      </c>
      <c r="AK51" s="7">
        <f>VLOOKUP(AE51,Hilfstabelle!$B$14:$I$25,8,FALSE)</f>
        <v>37.299999999999997</v>
      </c>
      <c r="AL51" s="7" t="str">
        <f>IF(AP51="50I","I",VLOOKUP(D51,Hilfstabelle!$A$3:$B$6,2))</f>
        <v>I</v>
      </c>
      <c r="AM51" s="7" t="str">
        <f>IF(U51="I","I",VLOOKUP(D51,Hilfstabelle!$A$3:$B$6,2))</f>
        <v>II</v>
      </c>
      <c r="AN51" s="7" t="str">
        <f t="shared" si="10"/>
        <v>50I</v>
      </c>
      <c r="AO51" s="7" t="str">
        <f t="shared" si="33"/>
        <v>50II</v>
      </c>
      <c r="AP51" s="106" t="str">
        <f t="shared" si="34"/>
        <v>50I</v>
      </c>
      <c r="AQ51" s="7">
        <f>VLOOKUP('Grundgerüst Konfigurator'!AN51,Hilfstabelle!$B$14:$M$25,12,FALSE)</f>
        <v>0.45080280000000006</v>
      </c>
      <c r="AR51" s="7">
        <f>VLOOKUP(AN51,Hilfstabelle!$B$14:$J$25,9,FALSE)</f>
        <v>30.5</v>
      </c>
      <c r="AS51" s="7">
        <f>VLOOKUP(AN51,Hilfstabelle!$B$14:$K$25,10,FALSE)</f>
        <v>61</v>
      </c>
      <c r="AT51" s="7">
        <f>VLOOKUP(AN51,Hilfstabelle!$B$14:$I$25,8,FALSE)</f>
        <v>22</v>
      </c>
      <c r="AU51" s="7" t="str">
        <f>IF(AY51="50I","I",VLOOKUP(E51,Hilfstabelle!$A$3:$B$6,2))</f>
        <v>IV</v>
      </c>
      <c r="AV51" s="7" t="str">
        <f>IF(U51="I","I",VLOOKUP(E51,Hilfstabelle!$A$3:$B$6,2))</f>
        <v>IV</v>
      </c>
      <c r="AW51" s="7" t="str">
        <f t="shared" si="12"/>
        <v>125IV</v>
      </c>
      <c r="AX51" s="7" t="str">
        <f t="shared" si="35"/>
        <v>125IV</v>
      </c>
      <c r="AY51" s="106" t="b">
        <f t="shared" si="36"/>
        <v>0</v>
      </c>
      <c r="AZ51" s="7">
        <f>VLOOKUP('Grundgerüst Konfigurator'!AW51,Hilfstabelle!$B$14:$M$25,12,FALSE)</f>
        <v>3.7998072000000001</v>
      </c>
      <c r="BA51" s="7">
        <f>VLOOKUP(AW51,Hilfstabelle!$B$14:$J$25,9,FALSE)</f>
        <v>72.5</v>
      </c>
      <c r="BB51" s="7">
        <f>VLOOKUP(AW51,Hilfstabelle!$B$14:$K$25,10,FALSE)</f>
        <v>87.3</v>
      </c>
      <c r="BC51" s="7">
        <f>VLOOKUP(AW51,Hilfstabelle!$B$14:$I$25,8,FALSE)</f>
        <v>37.299999999999997</v>
      </c>
      <c r="BD51" s="7" t="str">
        <f t="shared" si="37"/>
        <v/>
      </c>
      <c r="BE51" s="7" t="str">
        <f t="shared" si="15"/>
        <v/>
      </c>
      <c r="BF51" s="7">
        <f>IFERROR(VLOOKUP(BD51,Hilfstabelle!$B$26:$M$31,12,FALSE),0)</f>
        <v>0</v>
      </c>
      <c r="BG51" s="7">
        <f>IFERROR(VLOOKUP(BD51,Hilfstabelle!$B$26:$H$31,7,FALSE),0)</f>
        <v>0</v>
      </c>
      <c r="BH51" s="7" t="str">
        <f t="shared" si="38"/>
        <v>IV-I</v>
      </c>
      <c r="BI51" s="7" t="str">
        <f t="shared" si="17"/>
        <v>IV-I</v>
      </c>
      <c r="BJ51" s="7">
        <f>IFERROR(VLOOKUP(BH51,Hilfstabelle!$B$26:$M$31,12,FALSE),0)</f>
        <v>2.205924</v>
      </c>
      <c r="BK51" s="7">
        <f>IFERROR(VLOOKUP(BH51,Hilfstabelle!$B$26:$H$31,7,FALSE),0)</f>
        <v>5</v>
      </c>
      <c r="BL51" s="7" t="str">
        <f t="shared" si="39"/>
        <v/>
      </c>
      <c r="BM51" s="7" t="str">
        <f t="shared" si="19"/>
        <v/>
      </c>
      <c r="BN51" s="7">
        <f>IFERROR(VLOOKUP(BL51,Hilfstabelle!$B$26:$M$31,12,FALSE),0)</f>
        <v>0</v>
      </c>
      <c r="BO51" s="7">
        <f>IFERROR(VLOOKUP(BL51,Hilfstabelle!$B$26:$H$31,7,FALSE),0)</f>
        <v>0</v>
      </c>
      <c r="BP51" s="162" t="s">
        <v>3902</v>
      </c>
    </row>
    <row r="52" spans="1:68" ht="15" thickBot="1" x14ac:dyDescent="0.25">
      <c r="A52" s="7">
        <v>16864441008</v>
      </c>
      <c r="B52" s="160" t="s">
        <v>98</v>
      </c>
      <c r="C52" s="8">
        <v>125</v>
      </c>
      <c r="D52" s="8">
        <v>63</v>
      </c>
      <c r="E52" s="8">
        <v>125</v>
      </c>
      <c r="F52" s="8" t="str">
        <f t="shared" si="20"/>
        <v>125 - 63 - 125</v>
      </c>
      <c r="G52" s="8" t="str">
        <f t="shared" si="21"/>
        <v>125-63-125</v>
      </c>
      <c r="H52" s="8">
        <f t="shared" si="22"/>
        <v>16864441008</v>
      </c>
      <c r="I52" s="6">
        <f t="shared" ref="I52:I74" si="40">SUM(X52,AH52,AQ52,AZ52,BF52,BJ52,BN52)</f>
        <v>21.246078000000001</v>
      </c>
      <c r="J52" s="6">
        <f>VLOOKUP(LEFT(A52,8)*1,Hilfstabelle!$A$35:$E$38,5,FALSE)</f>
        <v>0</v>
      </c>
      <c r="K52" s="6">
        <f t="shared" ref="K52:K74" si="41">SUM(Z52,AA52,AJ52,BB52,BG52,BO52)</f>
        <v>395.6</v>
      </c>
      <c r="L52" s="6">
        <f t="shared" ref="L52:L74" si="42">MAX(Y52,AI52,BA52)+SUM(AB52,AS52,BK52)</f>
        <v>289</v>
      </c>
      <c r="M52" s="6">
        <f t="shared" ref="M52:M74" si="43">MAX(Y52,AI52,AR52,BA52)*2</f>
        <v>160</v>
      </c>
      <c r="N52" s="19">
        <f t="shared" si="4"/>
        <v>147.80000000000001</v>
      </c>
      <c r="O52" s="19">
        <f t="shared" si="5"/>
        <v>163</v>
      </c>
      <c r="P52" s="19">
        <f t="shared" si="6"/>
        <v>147.80000000000001</v>
      </c>
      <c r="Q52" s="6" t="str">
        <f>VLOOKUP(LEFT(A52,8)*1,Hilfstabelle!$A$35:$E$38,2,FALSE)</f>
        <v>N.A.</v>
      </c>
      <c r="R52" s="6" t="str">
        <f>VLOOKUP(LEFT(A52,8)*1,Hilfstabelle!$A$35:$E$38,3,FALSE)</f>
        <v>N.A.</v>
      </c>
      <c r="S52" s="6" t="str">
        <f>VLOOKUP(LEFT(A52,8)*1,Hilfstabelle!$A$35:$E$38,4,FALSE)</f>
        <v>N.A.</v>
      </c>
      <c r="T52" s="94" t="e">
        <f>VLOOKUP(H52,Preise!A:E,4,FALSE)</f>
        <v>#N/A</v>
      </c>
      <c r="U52" s="7" t="str">
        <f>IF(V52=50,"I",VLOOKUP(V52,Hilfstabelle!$A$3:$B$6,2))</f>
        <v>IV</v>
      </c>
      <c r="V52" s="7">
        <f t="shared" ref="V52:V74" si="44">MAX(C52,D52,E52)</f>
        <v>125</v>
      </c>
      <c r="W52" s="7" t="str">
        <f>IF(U52="I","I",VLOOKUP(V52,Hilfstabelle!$A$3:$B$6,2))</f>
        <v>IV</v>
      </c>
      <c r="X52" s="7">
        <f>VLOOKUP(W52,Hilfstabelle!$B$10:$M$13,12,FALSE)</f>
        <v>10.408540800000001</v>
      </c>
      <c r="Y52" s="7">
        <f>VLOOKUP(W52,Hilfstabelle!$B$10:$D$13,3,FALSE)</f>
        <v>80</v>
      </c>
      <c r="Z52" s="7">
        <f>VLOOKUP(W52,Hilfstabelle!$B$10:$E$13,4,FALSE)</f>
        <v>110.5</v>
      </c>
      <c r="AA52" s="7">
        <f>VLOOKUP(W52,Hilfstabelle!$B$10:$F$13,5,FALSE)</f>
        <v>110.5</v>
      </c>
      <c r="AB52" s="7">
        <f>VLOOKUP(W52,Hilfstabelle!$B$10:$G$13,6,FALSE)</f>
        <v>110.5</v>
      </c>
      <c r="AC52" s="7" t="str">
        <f>IF(AG52="50I","I",VLOOKUP(C52,Hilfstabelle!$A$3:$B$6,2))</f>
        <v>IV</v>
      </c>
      <c r="AD52" s="7" t="str">
        <f>IF(U52="I","I",VLOOKUP(C52,Hilfstabelle!$A$3:$B$6,2))</f>
        <v>IV</v>
      </c>
      <c r="AE52" s="7" t="str">
        <f t="shared" si="8"/>
        <v>125IV</v>
      </c>
      <c r="AF52" s="7" t="str">
        <f t="shared" ref="AF52:AF74" si="45">CONCATENATE(C52,AD52)</f>
        <v>125IV</v>
      </c>
      <c r="AG52" s="106" t="b">
        <f t="shared" si="32"/>
        <v>0</v>
      </c>
      <c r="AH52" s="7">
        <f>VLOOKUP('Grundgerüst Konfigurator'!AE52,Hilfstabelle!$B$14:$M$25,12,FALSE)</f>
        <v>3.7998072000000001</v>
      </c>
      <c r="AI52" s="7">
        <f>VLOOKUP(AE52,Hilfstabelle!$B$14:$J$25,9,FALSE)</f>
        <v>72.5</v>
      </c>
      <c r="AJ52" s="7">
        <f>VLOOKUP(AE52,Hilfstabelle!$B$14:$K$25,10,FALSE)</f>
        <v>87.3</v>
      </c>
      <c r="AK52" s="7">
        <f>VLOOKUP(AE52,Hilfstabelle!$B$14:$I$25,8,FALSE)</f>
        <v>37.299999999999997</v>
      </c>
      <c r="AL52" s="7" t="str">
        <f>IF(AP52="50I","I",VLOOKUP(D52,Hilfstabelle!$A$3:$B$6,2))</f>
        <v>II</v>
      </c>
      <c r="AM52" s="7" t="str">
        <f>IF(U52="I","I",VLOOKUP(D52,Hilfstabelle!$A$3:$B$6,2))</f>
        <v>II</v>
      </c>
      <c r="AN52" s="7" t="str">
        <f t="shared" si="10"/>
        <v>63II</v>
      </c>
      <c r="AO52" s="7" t="str">
        <f t="shared" ref="AO52:AO74" si="46">CONCATENATE(D52,AM52)</f>
        <v>63II</v>
      </c>
      <c r="AP52" s="106" t="b">
        <f t="shared" si="34"/>
        <v>0</v>
      </c>
      <c r="AQ52" s="7">
        <f>VLOOKUP('Grundgerüst Konfigurator'!AN52,Hilfstabelle!$B$14:$M$25,12,FALSE)</f>
        <v>0.84948360000000012</v>
      </c>
      <c r="AR52" s="7">
        <f>VLOOKUP(AN52,Hilfstabelle!$B$14:$J$25,9,FALSE)</f>
        <v>37</v>
      </c>
      <c r="AS52" s="7">
        <f>VLOOKUP(AN52,Hilfstabelle!$B$14:$K$25,10,FALSE)</f>
        <v>68.5</v>
      </c>
      <c r="AT52" s="7">
        <f>VLOOKUP(AN52,Hilfstabelle!$B$14:$I$25,8,FALSE)</f>
        <v>22.5</v>
      </c>
      <c r="AU52" s="7" t="str">
        <f>IF(AY52="50I","I",VLOOKUP(E52,Hilfstabelle!$A$3:$B$6,2))</f>
        <v>IV</v>
      </c>
      <c r="AV52" s="7" t="str">
        <f>IF(U52="I","I",VLOOKUP(E52,Hilfstabelle!$A$3:$B$6,2))</f>
        <v>IV</v>
      </c>
      <c r="AW52" s="7" t="str">
        <f t="shared" si="12"/>
        <v>125IV</v>
      </c>
      <c r="AX52" s="7" t="str">
        <f t="shared" ref="AX52:AX74" si="47">CONCATENATE(E52,AV52)</f>
        <v>125IV</v>
      </c>
      <c r="AY52" s="106" t="b">
        <f t="shared" si="36"/>
        <v>0</v>
      </c>
      <c r="AZ52" s="7">
        <f>VLOOKUP('Grundgerüst Konfigurator'!AW52,Hilfstabelle!$B$14:$M$25,12,FALSE)</f>
        <v>3.7998072000000001</v>
      </c>
      <c r="BA52" s="7">
        <f>VLOOKUP(AW52,Hilfstabelle!$B$14:$J$25,9,FALSE)</f>
        <v>72.5</v>
      </c>
      <c r="BB52" s="7">
        <f>VLOOKUP(AW52,Hilfstabelle!$B$14:$K$25,10,FALSE)</f>
        <v>87.3</v>
      </c>
      <c r="BC52" s="7">
        <f>VLOOKUP(AW52,Hilfstabelle!$B$14:$I$25,8,FALSE)</f>
        <v>37.299999999999997</v>
      </c>
      <c r="BD52" s="7" t="str">
        <f t="shared" ref="BD52:BD74" si="48">IF(W52=AC52,"",CONCATENATE(W52,"-",AC52))</f>
        <v/>
      </c>
      <c r="BE52" s="7" t="str">
        <f t="shared" si="15"/>
        <v/>
      </c>
      <c r="BF52" s="7">
        <f>IFERROR(VLOOKUP(BD52,Hilfstabelle!$B$26:$M$31,12,FALSE),0)</f>
        <v>0</v>
      </c>
      <c r="BG52" s="7">
        <f>IFERROR(VLOOKUP(BD52,Hilfstabelle!$B$26:$H$31,7,FALSE),0)</f>
        <v>0</v>
      </c>
      <c r="BH52" s="7" t="str">
        <f t="shared" ref="BH52:BH74" si="49">IF(W52=AL52,"",CONCATENATE(W52,"-",AL52))</f>
        <v>IV-II</v>
      </c>
      <c r="BI52" s="7" t="str">
        <f t="shared" si="17"/>
        <v>IV-II</v>
      </c>
      <c r="BJ52" s="7">
        <f>IFERROR(VLOOKUP(BH52,Hilfstabelle!$B$26:$M$31,12,FALSE),0)</f>
        <v>2.3884392000000001</v>
      </c>
      <c r="BK52" s="7">
        <f>IFERROR(VLOOKUP(BH52,Hilfstabelle!$B$26:$H$31,7,FALSE),0)</f>
        <v>30</v>
      </c>
      <c r="BL52" s="7" t="str">
        <f t="shared" ref="BL52:BL74" si="50">IF(W52=AU52,"",CONCATENATE(W52,"-",AU52))</f>
        <v/>
      </c>
      <c r="BM52" s="7" t="str">
        <f t="shared" si="19"/>
        <v/>
      </c>
      <c r="BN52" s="7">
        <f>IFERROR(VLOOKUP(BL52,Hilfstabelle!$B$26:$M$31,12,FALSE),0)</f>
        <v>0</v>
      </c>
      <c r="BO52" s="7">
        <f>IFERROR(VLOOKUP(BL52,Hilfstabelle!$B$26:$H$31,7,FALSE),0)</f>
        <v>0</v>
      </c>
      <c r="BP52" s="162" t="s">
        <v>3902</v>
      </c>
    </row>
    <row r="53" spans="1:68" ht="15" thickBot="1" x14ac:dyDescent="0.25">
      <c r="A53" s="7">
        <v>16864441009</v>
      </c>
      <c r="B53" s="160" t="s">
        <v>98</v>
      </c>
      <c r="C53" s="8">
        <v>125</v>
      </c>
      <c r="D53" s="8">
        <v>75</v>
      </c>
      <c r="E53" s="8">
        <v>125</v>
      </c>
      <c r="F53" s="8" t="str">
        <f t="shared" si="20"/>
        <v>125 - 75 - 125</v>
      </c>
      <c r="G53" s="8" t="str">
        <f t="shared" si="21"/>
        <v>125-75-125</v>
      </c>
      <c r="H53" s="8">
        <f t="shared" si="22"/>
        <v>16864441009</v>
      </c>
      <c r="I53" s="6">
        <f t="shared" si="40"/>
        <v>21.465460800000002</v>
      </c>
      <c r="J53" s="6">
        <f>VLOOKUP(LEFT(A53,8)*1,Hilfstabelle!$A$35:$E$38,5,FALSE)</f>
        <v>0</v>
      </c>
      <c r="K53" s="6">
        <f t="shared" si="41"/>
        <v>395.6</v>
      </c>
      <c r="L53" s="6">
        <f t="shared" si="42"/>
        <v>292.5</v>
      </c>
      <c r="M53" s="6">
        <f t="shared" si="43"/>
        <v>160</v>
      </c>
      <c r="N53" s="19">
        <f t="shared" si="4"/>
        <v>147.80000000000001</v>
      </c>
      <c r="O53" s="19">
        <f t="shared" si="5"/>
        <v>162.5</v>
      </c>
      <c r="P53" s="19">
        <f t="shared" si="6"/>
        <v>147.80000000000001</v>
      </c>
      <c r="Q53" s="6" t="str">
        <f>VLOOKUP(LEFT(A53,8)*1,Hilfstabelle!$A$35:$E$38,2,FALSE)</f>
        <v>N.A.</v>
      </c>
      <c r="R53" s="6" t="str">
        <f>VLOOKUP(LEFT(A53,8)*1,Hilfstabelle!$A$35:$E$38,3,FALSE)</f>
        <v>N.A.</v>
      </c>
      <c r="S53" s="6" t="str">
        <f>VLOOKUP(LEFT(A53,8)*1,Hilfstabelle!$A$35:$E$38,4,FALSE)</f>
        <v>N.A.</v>
      </c>
      <c r="T53" s="94" t="e">
        <f>VLOOKUP(H53,Preise!A:E,4,FALSE)</f>
        <v>#N/A</v>
      </c>
      <c r="U53" s="7" t="str">
        <f>IF(V53=50,"I",VLOOKUP(V53,Hilfstabelle!$A$3:$B$6,2))</f>
        <v>IV</v>
      </c>
      <c r="V53" s="7">
        <f t="shared" si="44"/>
        <v>125</v>
      </c>
      <c r="W53" s="7" t="str">
        <f>IF(U53="I","I",VLOOKUP(V53,Hilfstabelle!$A$3:$B$6,2))</f>
        <v>IV</v>
      </c>
      <c r="X53" s="7">
        <f>VLOOKUP(W53,Hilfstabelle!$B$10:$M$13,12,FALSE)</f>
        <v>10.408540800000001</v>
      </c>
      <c r="Y53" s="7">
        <f>VLOOKUP(W53,Hilfstabelle!$B$10:$D$13,3,FALSE)</f>
        <v>80</v>
      </c>
      <c r="Z53" s="7">
        <f>VLOOKUP(W53,Hilfstabelle!$B$10:$E$13,4,FALSE)</f>
        <v>110.5</v>
      </c>
      <c r="AA53" s="7">
        <f>VLOOKUP(W53,Hilfstabelle!$B$10:$F$13,5,FALSE)</f>
        <v>110.5</v>
      </c>
      <c r="AB53" s="7">
        <f>VLOOKUP(W53,Hilfstabelle!$B$10:$G$13,6,FALSE)</f>
        <v>110.5</v>
      </c>
      <c r="AC53" s="7" t="str">
        <f>IF(AG53="50I","I",VLOOKUP(C53,Hilfstabelle!$A$3:$B$6,2))</f>
        <v>IV</v>
      </c>
      <c r="AD53" s="7" t="str">
        <f>IF(U53="I","I",VLOOKUP(C53,Hilfstabelle!$A$3:$B$6,2))</f>
        <v>IV</v>
      </c>
      <c r="AE53" s="7" t="str">
        <f t="shared" si="8"/>
        <v>125IV</v>
      </c>
      <c r="AF53" s="7" t="str">
        <f t="shared" si="45"/>
        <v>125IV</v>
      </c>
      <c r="AG53" s="106" t="b">
        <f t="shared" si="32"/>
        <v>0</v>
      </c>
      <c r="AH53" s="7">
        <f>VLOOKUP('Grundgerüst Konfigurator'!AE53,Hilfstabelle!$B$14:$M$25,12,FALSE)</f>
        <v>3.7998072000000001</v>
      </c>
      <c r="AI53" s="7">
        <f>VLOOKUP(AE53,Hilfstabelle!$B$14:$J$25,9,FALSE)</f>
        <v>72.5</v>
      </c>
      <c r="AJ53" s="7">
        <f>VLOOKUP(AE53,Hilfstabelle!$B$14:$K$25,10,FALSE)</f>
        <v>87.3</v>
      </c>
      <c r="AK53" s="7">
        <f>VLOOKUP(AE53,Hilfstabelle!$B$14:$I$25,8,FALSE)</f>
        <v>37.299999999999997</v>
      </c>
      <c r="AL53" s="7" t="str">
        <f>IF(AP53="50I","I",VLOOKUP(D53,Hilfstabelle!$A$3:$B$6,2))</f>
        <v>II</v>
      </c>
      <c r="AM53" s="7" t="str">
        <f>IF(U53="I","I",VLOOKUP(D53,Hilfstabelle!$A$3:$B$6,2))</f>
        <v>II</v>
      </c>
      <c r="AN53" s="7" t="str">
        <f t="shared" si="10"/>
        <v>75II</v>
      </c>
      <c r="AO53" s="7" t="str">
        <f t="shared" si="46"/>
        <v>75II</v>
      </c>
      <c r="AP53" s="106" t="b">
        <f t="shared" si="34"/>
        <v>0</v>
      </c>
      <c r="AQ53" s="7">
        <f>VLOOKUP('Grundgerüst Konfigurator'!AN53,Hilfstabelle!$B$14:$M$25,12,FALSE)</f>
        <v>1.0688664000000001</v>
      </c>
      <c r="AR53" s="7">
        <f>VLOOKUP(AN53,Hilfstabelle!$B$14:$J$25,9,FALSE)</f>
        <v>45</v>
      </c>
      <c r="AS53" s="7">
        <f>VLOOKUP(AN53,Hilfstabelle!$B$14:$K$25,10,FALSE)</f>
        <v>72</v>
      </c>
      <c r="AT53" s="7">
        <f>VLOOKUP(AN53,Hilfstabelle!$B$14:$I$25,8,FALSE)</f>
        <v>22</v>
      </c>
      <c r="AU53" s="7" t="str">
        <f>IF(AY53="50I","I",VLOOKUP(E53,Hilfstabelle!$A$3:$B$6,2))</f>
        <v>IV</v>
      </c>
      <c r="AV53" s="7" t="str">
        <f>IF(U53="I","I",VLOOKUP(E53,Hilfstabelle!$A$3:$B$6,2))</f>
        <v>IV</v>
      </c>
      <c r="AW53" s="7" t="str">
        <f t="shared" si="12"/>
        <v>125IV</v>
      </c>
      <c r="AX53" s="7" t="str">
        <f t="shared" si="47"/>
        <v>125IV</v>
      </c>
      <c r="AY53" s="106" t="b">
        <f t="shared" si="36"/>
        <v>0</v>
      </c>
      <c r="AZ53" s="7">
        <f>VLOOKUP('Grundgerüst Konfigurator'!AW53,Hilfstabelle!$B$14:$M$25,12,FALSE)</f>
        <v>3.7998072000000001</v>
      </c>
      <c r="BA53" s="7">
        <f>VLOOKUP(AW53,Hilfstabelle!$B$14:$J$25,9,FALSE)</f>
        <v>72.5</v>
      </c>
      <c r="BB53" s="7">
        <f>VLOOKUP(AW53,Hilfstabelle!$B$14:$K$25,10,FALSE)</f>
        <v>87.3</v>
      </c>
      <c r="BC53" s="7">
        <f>VLOOKUP(AW53,Hilfstabelle!$B$14:$I$25,8,FALSE)</f>
        <v>37.299999999999997</v>
      </c>
      <c r="BD53" s="7" t="str">
        <f t="shared" si="48"/>
        <v/>
      </c>
      <c r="BE53" s="7" t="str">
        <f t="shared" si="15"/>
        <v/>
      </c>
      <c r="BF53" s="7">
        <f>IFERROR(VLOOKUP(BD53,Hilfstabelle!$B$26:$M$31,12,FALSE),0)</f>
        <v>0</v>
      </c>
      <c r="BG53" s="7">
        <f>IFERROR(VLOOKUP(BD53,Hilfstabelle!$B$26:$H$31,7,FALSE),0)</f>
        <v>0</v>
      </c>
      <c r="BH53" s="7" t="str">
        <f t="shared" si="49"/>
        <v>IV-II</v>
      </c>
      <c r="BI53" s="7" t="str">
        <f t="shared" si="17"/>
        <v>IV-II</v>
      </c>
      <c r="BJ53" s="7">
        <f>IFERROR(VLOOKUP(BH53,Hilfstabelle!$B$26:$M$31,12,FALSE),0)</f>
        <v>2.3884392000000001</v>
      </c>
      <c r="BK53" s="7">
        <f>IFERROR(VLOOKUP(BH53,Hilfstabelle!$B$26:$H$31,7,FALSE),0)</f>
        <v>30</v>
      </c>
      <c r="BL53" s="7" t="str">
        <f t="shared" si="50"/>
        <v/>
      </c>
      <c r="BM53" s="7" t="str">
        <f t="shared" si="19"/>
        <v/>
      </c>
      <c r="BN53" s="7">
        <f>IFERROR(VLOOKUP(BL53,Hilfstabelle!$B$26:$M$31,12,FALSE),0)</f>
        <v>0</v>
      </c>
      <c r="BO53" s="7">
        <f>IFERROR(VLOOKUP(BL53,Hilfstabelle!$B$26:$H$31,7,FALSE),0)</f>
        <v>0</v>
      </c>
      <c r="BP53" s="162" t="s">
        <v>3902</v>
      </c>
    </row>
    <row r="54" spans="1:68" ht="15" thickBot="1" x14ac:dyDescent="0.25">
      <c r="A54" s="7">
        <v>16864441010</v>
      </c>
      <c r="B54" s="160" t="s">
        <v>98</v>
      </c>
      <c r="C54" s="8">
        <v>125</v>
      </c>
      <c r="D54" s="8">
        <v>90</v>
      </c>
      <c r="E54" s="8">
        <v>125</v>
      </c>
      <c r="F54" s="8" t="str">
        <f t="shared" si="20"/>
        <v>125 - 90 - 125</v>
      </c>
      <c r="G54" s="8" t="str">
        <f t="shared" si="21"/>
        <v>125-90-125</v>
      </c>
      <c r="H54" s="8">
        <f t="shared" si="22"/>
        <v>16864441010</v>
      </c>
      <c r="I54" s="6">
        <f t="shared" si="40"/>
        <v>21.392019600000005</v>
      </c>
      <c r="J54" s="6">
        <f>VLOOKUP(LEFT(A54,8)*1,Hilfstabelle!$A$35:$E$38,5,FALSE)</f>
        <v>0</v>
      </c>
      <c r="K54" s="6">
        <f t="shared" si="41"/>
        <v>395.6</v>
      </c>
      <c r="L54" s="6">
        <f t="shared" si="42"/>
        <v>267.5</v>
      </c>
      <c r="M54" s="6">
        <f t="shared" si="43"/>
        <v>160</v>
      </c>
      <c r="N54" s="19">
        <f t="shared" si="4"/>
        <v>147.80000000000001</v>
      </c>
      <c r="O54" s="19">
        <f t="shared" si="5"/>
        <v>137.5</v>
      </c>
      <c r="P54" s="19">
        <f t="shared" si="6"/>
        <v>147.80000000000001</v>
      </c>
      <c r="Q54" s="6" t="str">
        <f>VLOOKUP(LEFT(A54,8)*1,Hilfstabelle!$A$35:$E$38,2,FALSE)</f>
        <v>N.A.</v>
      </c>
      <c r="R54" s="6" t="str">
        <f>VLOOKUP(LEFT(A54,8)*1,Hilfstabelle!$A$35:$E$38,3,FALSE)</f>
        <v>N.A.</v>
      </c>
      <c r="S54" s="6" t="str">
        <f>VLOOKUP(LEFT(A54,8)*1,Hilfstabelle!$A$35:$E$38,4,FALSE)</f>
        <v>N.A.</v>
      </c>
      <c r="T54" s="94" t="e">
        <f>VLOOKUP(H54,Preise!A:E,4,FALSE)</f>
        <v>#N/A</v>
      </c>
      <c r="U54" s="7" t="str">
        <f>IF(V54=50,"I",VLOOKUP(V54,Hilfstabelle!$A$3:$B$6,2))</f>
        <v>IV</v>
      </c>
      <c r="V54" s="7">
        <f t="shared" si="44"/>
        <v>125</v>
      </c>
      <c r="W54" s="7" t="str">
        <f>IF(U54="I","I",VLOOKUP(V54,Hilfstabelle!$A$3:$B$6,2))</f>
        <v>IV</v>
      </c>
      <c r="X54" s="7">
        <f>VLOOKUP(W54,Hilfstabelle!$B$10:$M$13,12,FALSE)</f>
        <v>10.408540800000001</v>
      </c>
      <c r="Y54" s="7">
        <f>VLOOKUP(W54,Hilfstabelle!$B$10:$D$13,3,FALSE)</f>
        <v>80</v>
      </c>
      <c r="Z54" s="7">
        <f>VLOOKUP(W54,Hilfstabelle!$B$10:$E$13,4,FALSE)</f>
        <v>110.5</v>
      </c>
      <c r="AA54" s="7">
        <f>VLOOKUP(W54,Hilfstabelle!$B$10:$F$13,5,FALSE)</f>
        <v>110.5</v>
      </c>
      <c r="AB54" s="7">
        <f>VLOOKUP(W54,Hilfstabelle!$B$10:$G$13,6,FALSE)</f>
        <v>110.5</v>
      </c>
      <c r="AC54" s="7" t="str">
        <f>IF(AG54="50I","I",VLOOKUP(C54,Hilfstabelle!$A$3:$B$6,2))</f>
        <v>IV</v>
      </c>
      <c r="AD54" s="7" t="str">
        <f>IF(U54="I","I",VLOOKUP(C54,Hilfstabelle!$A$3:$B$6,2))</f>
        <v>IV</v>
      </c>
      <c r="AE54" s="7" t="str">
        <f t="shared" si="8"/>
        <v>125IV</v>
      </c>
      <c r="AF54" s="7" t="str">
        <f t="shared" si="45"/>
        <v>125IV</v>
      </c>
      <c r="AG54" s="106" t="b">
        <f t="shared" si="32"/>
        <v>0</v>
      </c>
      <c r="AH54" s="7">
        <f>VLOOKUP('Grundgerüst Konfigurator'!AE54,Hilfstabelle!$B$14:$M$25,12,FALSE)</f>
        <v>3.7998072000000001</v>
      </c>
      <c r="AI54" s="7">
        <f>VLOOKUP(AE54,Hilfstabelle!$B$14:$J$25,9,FALSE)</f>
        <v>72.5</v>
      </c>
      <c r="AJ54" s="7">
        <f>VLOOKUP(AE54,Hilfstabelle!$B$14:$K$25,10,FALSE)</f>
        <v>87.3</v>
      </c>
      <c r="AK54" s="7">
        <f>VLOOKUP(AE54,Hilfstabelle!$B$14:$I$25,8,FALSE)</f>
        <v>37.299999999999997</v>
      </c>
      <c r="AL54" s="7" t="str">
        <f>IF(AP54="50I","I",VLOOKUP(D54,Hilfstabelle!$A$3:$B$6,2))</f>
        <v>III</v>
      </c>
      <c r="AM54" s="7" t="str">
        <f>IF(U54="I","I",VLOOKUP(D54,Hilfstabelle!$A$3:$B$6,2))</f>
        <v>III</v>
      </c>
      <c r="AN54" s="7" t="str">
        <f t="shared" si="10"/>
        <v>90III</v>
      </c>
      <c r="AO54" s="7" t="str">
        <f t="shared" si="46"/>
        <v>90III</v>
      </c>
      <c r="AP54" s="106" t="b">
        <f t="shared" si="34"/>
        <v>0</v>
      </c>
      <c r="AQ54" s="7">
        <f>VLOOKUP('Grundgerüst Konfigurator'!AN54,Hilfstabelle!$B$14:$M$25,12,FALSE)</f>
        <v>1.6001664000000002</v>
      </c>
      <c r="AR54" s="7">
        <f>VLOOKUP(AN54,Hilfstabelle!$B$14:$J$25,9,FALSE)</f>
        <v>54</v>
      </c>
      <c r="AS54" s="7">
        <f>VLOOKUP(AN54,Hilfstabelle!$B$14:$K$25,10,FALSE)</f>
        <v>72</v>
      </c>
      <c r="AT54" s="7">
        <f>VLOOKUP(AN54,Hilfstabelle!$B$14:$I$25,8,FALSE)</f>
        <v>22</v>
      </c>
      <c r="AU54" s="7" t="str">
        <f>IF(AY54="50I","I",VLOOKUP(E54,Hilfstabelle!$A$3:$B$6,2))</f>
        <v>IV</v>
      </c>
      <c r="AV54" s="7" t="str">
        <f>IF(U54="I","I",VLOOKUP(E54,Hilfstabelle!$A$3:$B$6,2))</f>
        <v>IV</v>
      </c>
      <c r="AW54" s="7" t="str">
        <f t="shared" si="12"/>
        <v>125IV</v>
      </c>
      <c r="AX54" s="7" t="str">
        <f t="shared" si="47"/>
        <v>125IV</v>
      </c>
      <c r="AY54" s="106" t="b">
        <f t="shared" si="36"/>
        <v>0</v>
      </c>
      <c r="AZ54" s="7">
        <f>VLOOKUP('Grundgerüst Konfigurator'!AW54,Hilfstabelle!$B$14:$M$25,12,FALSE)</f>
        <v>3.7998072000000001</v>
      </c>
      <c r="BA54" s="7">
        <f>VLOOKUP(AW54,Hilfstabelle!$B$14:$J$25,9,FALSE)</f>
        <v>72.5</v>
      </c>
      <c r="BB54" s="7">
        <f>VLOOKUP(AW54,Hilfstabelle!$B$14:$K$25,10,FALSE)</f>
        <v>87.3</v>
      </c>
      <c r="BC54" s="7">
        <f>VLOOKUP(AW54,Hilfstabelle!$B$14:$I$25,8,FALSE)</f>
        <v>37.299999999999997</v>
      </c>
      <c r="BD54" s="7" t="str">
        <f t="shared" si="48"/>
        <v/>
      </c>
      <c r="BE54" s="7" t="str">
        <f t="shared" si="15"/>
        <v/>
      </c>
      <c r="BF54" s="7">
        <f>IFERROR(VLOOKUP(BD54,Hilfstabelle!$B$26:$M$31,12,FALSE),0)</f>
        <v>0</v>
      </c>
      <c r="BG54" s="7">
        <f>IFERROR(VLOOKUP(BD54,Hilfstabelle!$B$26:$H$31,7,FALSE),0)</f>
        <v>0</v>
      </c>
      <c r="BH54" s="7" t="str">
        <f t="shared" si="49"/>
        <v>IV-III</v>
      </c>
      <c r="BI54" s="7" t="str">
        <f t="shared" si="17"/>
        <v>IV-III</v>
      </c>
      <c r="BJ54" s="7">
        <f>IFERROR(VLOOKUP(BH54,Hilfstabelle!$B$26:$M$31,12,FALSE),0)</f>
        <v>1.783698</v>
      </c>
      <c r="BK54" s="7">
        <f>IFERROR(VLOOKUP(BH54,Hilfstabelle!$B$26:$H$31,7,FALSE),0)</f>
        <v>5</v>
      </c>
      <c r="BL54" s="7" t="str">
        <f t="shared" si="50"/>
        <v/>
      </c>
      <c r="BM54" s="7" t="str">
        <f t="shared" si="19"/>
        <v/>
      </c>
      <c r="BN54" s="7">
        <f>IFERROR(VLOOKUP(BL54,Hilfstabelle!$B$26:$M$31,12,FALSE),0)</f>
        <v>0</v>
      </c>
      <c r="BO54" s="7">
        <f>IFERROR(VLOOKUP(BL54,Hilfstabelle!$B$26:$H$31,7,FALSE),0)</f>
        <v>0</v>
      </c>
      <c r="BP54" s="162" t="s">
        <v>3902</v>
      </c>
    </row>
    <row r="55" spans="1:68" ht="15" thickBot="1" x14ac:dyDescent="0.25">
      <c r="A55" s="7">
        <v>16864441011</v>
      </c>
      <c r="B55" s="160" t="s">
        <v>98</v>
      </c>
      <c r="C55" s="8">
        <v>125</v>
      </c>
      <c r="D55" s="8">
        <v>110</v>
      </c>
      <c r="E55" s="8">
        <v>125</v>
      </c>
      <c r="F55" s="8" t="str">
        <f t="shared" si="20"/>
        <v>125 - 110 - 125</v>
      </c>
      <c r="G55" s="8" t="str">
        <f t="shared" si="21"/>
        <v>125-110-125</v>
      </c>
      <c r="H55" s="8">
        <f t="shared" si="22"/>
        <v>16864441011</v>
      </c>
      <c r="I55" s="6">
        <f t="shared" si="40"/>
        <v>21.904562400000003</v>
      </c>
      <c r="J55" s="6">
        <f>VLOOKUP(LEFT(A55,8)*1,Hilfstabelle!$A$35:$E$38,5,FALSE)</f>
        <v>0</v>
      </c>
      <c r="K55" s="6">
        <f t="shared" si="41"/>
        <v>395.6</v>
      </c>
      <c r="L55" s="6">
        <f t="shared" si="42"/>
        <v>267.5</v>
      </c>
      <c r="M55" s="6">
        <f t="shared" si="43"/>
        <v>160</v>
      </c>
      <c r="N55" s="19">
        <f t="shared" si="4"/>
        <v>147.80000000000001</v>
      </c>
      <c r="O55" s="19">
        <f t="shared" si="5"/>
        <v>137.5</v>
      </c>
      <c r="P55" s="19">
        <f t="shared" si="6"/>
        <v>147.80000000000001</v>
      </c>
      <c r="Q55" s="6" t="str">
        <f>VLOOKUP(LEFT(A55,8)*1,Hilfstabelle!$A$35:$E$38,2,FALSE)</f>
        <v>N.A.</v>
      </c>
      <c r="R55" s="6" t="str">
        <f>VLOOKUP(LEFT(A55,8)*1,Hilfstabelle!$A$35:$E$38,3,FALSE)</f>
        <v>N.A.</v>
      </c>
      <c r="S55" s="6" t="str">
        <f>VLOOKUP(LEFT(A55,8)*1,Hilfstabelle!$A$35:$E$38,4,FALSE)</f>
        <v>N.A.</v>
      </c>
      <c r="T55" s="94" t="e">
        <f>VLOOKUP(H55,Preise!A:E,4,FALSE)</f>
        <v>#N/A</v>
      </c>
      <c r="U55" s="7" t="str">
        <f>IF(V55=50,"I",VLOOKUP(V55,Hilfstabelle!$A$3:$B$6,2))</f>
        <v>IV</v>
      </c>
      <c r="V55" s="7">
        <f t="shared" si="44"/>
        <v>125</v>
      </c>
      <c r="W55" s="7" t="str">
        <f>IF(U55="I","I",VLOOKUP(V55,Hilfstabelle!$A$3:$B$6,2))</f>
        <v>IV</v>
      </c>
      <c r="X55" s="7">
        <f>VLOOKUP(W55,Hilfstabelle!$B$10:$M$13,12,FALSE)</f>
        <v>10.408540800000001</v>
      </c>
      <c r="Y55" s="7">
        <f>VLOOKUP(W55,Hilfstabelle!$B$10:$D$13,3,FALSE)</f>
        <v>80</v>
      </c>
      <c r="Z55" s="7">
        <f>VLOOKUP(W55,Hilfstabelle!$B$10:$E$13,4,FALSE)</f>
        <v>110.5</v>
      </c>
      <c r="AA55" s="7">
        <f>VLOOKUP(W55,Hilfstabelle!$B$10:$F$13,5,FALSE)</f>
        <v>110.5</v>
      </c>
      <c r="AB55" s="7">
        <f>VLOOKUP(W55,Hilfstabelle!$B$10:$G$13,6,FALSE)</f>
        <v>110.5</v>
      </c>
      <c r="AC55" s="7" t="str">
        <f>IF(AG55="50I","I",VLOOKUP(C55,Hilfstabelle!$A$3:$B$6,2))</f>
        <v>IV</v>
      </c>
      <c r="AD55" s="7" t="str">
        <f>IF(U55="I","I",VLOOKUP(C55,Hilfstabelle!$A$3:$B$6,2))</f>
        <v>IV</v>
      </c>
      <c r="AE55" s="7" t="str">
        <f t="shared" si="8"/>
        <v>125IV</v>
      </c>
      <c r="AF55" s="7" t="str">
        <f t="shared" si="45"/>
        <v>125IV</v>
      </c>
      <c r="AG55" s="106" t="b">
        <f t="shared" si="32"/>
        <v>0</v>
      </c>
      <c r="AH55" s="7">
        <f>VLOOKUP('Grundgerüst Konfigurator'!AE55,Hilfstabelle!$B$14:$M$25,12,FALSE)</f>
        <v>3.7998072000000001</v>
      </c>
      <c r="AI55" s="7">
        <f>VLOOKUP(AE55,Hilfstabelle!$B$14:$J$25,9,FALSE)</f>
        <v>72.5</v>
      </c>
      <c r="AJ55" s="7">
        <f>VLOOKUP(AE55,Hilfstabelle!$B$14:$K$25,10,FALSE)</f>
        <v>87.3</v>
      </c>
      <c r="AK55" s="7">
        <f>VLOOKUP(AE55,Hilfstabelle!$B$14:$I$25,8,FALSE)</f>
        <v>37.299999999999997</v>
      </c>
      <c r="AL55" s="7" t="str">
        <f>IF(AP55="50I","I",VLOOKUP(D55,Hilfstabelle!$A$3:$B$6,2))</f>
        <v>III</v>
      </c>
      <c r="AM55" s="7" t="str">
        <f>IF(U55="I","I",VLOOKUP(D55,Hilfstabelle!$A$3:$B$6,2))</f>
        <v>III</v>
      </c>
      <c r="AN55" s="7" t="str">
        <f t="shared" si="10"/>
        <v>110III</v>
      </c>
      <c r="AO55" s="7" t="str">
        <f t="shared" si="46"/>
        <v>110III</v>
      </c>
      <c r="AP55" s="106" t="b">
        <f t="shared" si="34"/>
        <v>0</v>
      </c>
      <c r="AQ55" s="7">
        <f>VLOOKUP('Grundgerüst Konfigurator'!AN55,Hilfstabelle!$B$14:$M$25,12,FALSE)</f>
        <v>2.1127092000000003</v>
      </c>
      <c r="AR55" s="7">
        <f>VLOOKUP(AN55,Hilfstabelle!$B$14:$J$25,9,FALSE)</f>
        <v>65</v>
      </c>
      <c r="AS55" s="7">
        <f>VLOOKUP(AN55,Hilfstabelle!$B$14:$K$25,10,FALSE)</f>
        <v>72</v>
      </c>
      <c r="AT55" s="7">
        <f>VLOOKUP(AN55,Hilfstabelle!$B$14:$I$25,8,FALSE)</f>
        <v>22</v>
      </c>
      <c r="AU55" s="7" t="str">
        <f>IF(AY55="50I","I",VLOOKUP(E55,Hilfstabelle!$A$3:$B$6,2))</f>
        <v>IV</v>
      </c>
      <c r="AV55" s="7" t="str">
        <f>IF(U55="I","I",VLOOKUP(E55,Hilfstabelle!$A$3:$B$6,2))</f>
        <v>IV</v>
      </c>
      <c r="AW55" s="7" t="str">
        <f t="shared" si="12"/>
        <v>125IV</v>
      </c>
      <c r="AX55" s="7" t="str">
        <f t="shared" si="47"/>
        <v>125IV</v>
      </c>
      <c r="AY55" s="106" t="b">
        <f t="shared" si="36"/>
        <v>0</v>
      </c>
      <c r="AZ55" s="7">
        <f>VLOOKUP('Grundgerüst Konfigurator'!AW55,Hilfstabelle!$B$14:$M$25,12,FALSE)</f>
        <v>3.7998072000000001</v>
      </c>
      <c r="BA55" s="7">
        <f>VLOOKUP(AW55,Hilfstabelle!$B$14:$J$25,9,FALSE)</f>
        <v>72.5</v>
      </c>
      <c r="BB55" s="7">
        <f>VLOOKUP(AW55,Hilfstabelle!$B$14:$K$25,10,FALSE)</f>
        <v>87.3</v>
      </c>
      <c r="BC55" s="7">
        <f>VLOOKUP(AW55,Hilfstabelle!$B$14:$I$25,8,FALSE)</f>
        <v>37.299999999999997</v>
      </c>
      <c r="BD55" s="7" t="str">
        <f t="shared" si="48"/>
        <v/>
      </c>
      <c r="BE55" s="7" t="str">
        <f t="shared" si="15"/>
        <v/>
      </c>
      <c r="BF55" s="7">
        <f>IFERROR(VLOOKUP(BD55,Hilfstabelle!$B$26:$M$31,12,FALSE),0)</f>
        <v>0</v>
      </c>
      <c r="BG55" s="7">
        <f>IFERROR(VLOOKUP(BD55,Hilfstabelle!$B$26:$H$31,7,FALSE),0)</f>
        <v>0</v>
      </c>
      <c r="BH55" s="7" t="str">
        <f t="shared" si="49"/>
        <v>IV-III</v>
      </c>
      <c r="BI55" s="7" t="str">
        <f t="shared" si="17"/>
        <v>IV-III</v>
      </c>
      <c r="BJ55" s="7">
        <f>IFERROR(VLOOKUP(BH55,Hilfstabelle!$B$26:$M$31,12,FALSE),0)</f>
        <v>1.783698</v>
      </c>
      <c r="BK55" s="7">
        <f>IFERROR(VLOOKUP(BH55,Hilfstabelle!$B$26:$H$31,7,FALSE),0)</f>
        <v>5</v>
      </c>
      <c r="BL55" s="7" t="str">
        <f t="shared" si="50"/>
        <v/>
      </c>
      <c r="BM55" s="7" t="str">
        <f t="shared" si="19"/>
        <v/>
      </c>
      <c r="BN55" s="7">
        <f>IFERROR(VLOOKUP(BL55,Hilfstabelle!$B$26:$M$31,12,FALSE),0)</f>
        <v>0</v>
      </c>
      <c r="BO55" s="7">
        <f>IFERROR(VLOOKUP(BL55,Hilfstabelle!$B$26:$H$31,7,FALSE),0)</f>
        <v>0</v>
      </c>
      <c r="BP55" s="162" t="s">
        <v>3902</v>
      </c>
    </row>
    <row r="56" spans="1:68" ht="15" thickBot="1" x14ac:dyDescent="0.25">
      <c r="A56" s="7">
        <v>16864441012</v>
      </c>
      <c r="B56" s="160" t="s">
        <v>98</v>
      </c>
      <c r="C56" s="8">
        <v>140</v>
      </c>
      <c r="D56" s="8">
        <v>25</v>
      </c>
      <c r="E56" s="8">
        <v>140</v>
      </c>
      <c r="F56" s="8" t="str">
        <f t="shared" si="20"/>
        <v>140 - 25 - 140</v>
      </c>
      <c r="G56" s="8" t="str">
        <f t="shared" si="21"/>
        <v>140-25-140</v>
      </c>
      <c r="H56" s="8">
        <f t="shared" si="22"/>
        <v>16864441012</v>
      </c>
      <c r="I56" s="6">
        <f t="shared" si="40"/>
        <v>21.680425199999998</v>
      </c>
      <c r="J56" s="6">
        <f>VLOOKUP(LEFT(A56,8)*1,Hilfstabelle!$A$35:$E$38,5,FALSE)</f>
        <v>0</v>
      </c>
      <c r="K56" s="6">
        <f t="shared" si="41"/>
        <v>372.20000000000005</v>
      </c>
      <c r="L56" s="6">
        <f t="shared" si="42"/>
        <v>237.5</v>
      </c>
      <c r="M56" s="6">
        <f t="shared" si="43"/>
        <v>163</v>
      </c>
      <c r="N56" s="19">
        <f t="shared" si="4"/>
        <v>136.1</v>
      </c>
      <c r="O56" s="19">
        <f t="shared" si="5"/>
        <v>134.5</v>
      </c>
      <c r="P56" s="19">
        <f t="shared" si="6"/>
        <v>136.1</v>
      </c>
      <c r="Q56" s="6" t="str">
        <f>VLOOKUP(LEFT(A56,8)*1,Hilfstabelle!$A$35:$E$38,2,FALSE)</f>
        <v>N.A.</v>
      </c>
      <c r="R56" s="6" t="str">
        <f>VLOOKUP(LEFT(A56,8)*1,Hilfstabelle!$A$35:$E$38,3,FALSE)</f>
        <v>N.A.</v>
      </c>
      <c r="S56" s="6" t="str">
        <f>VLOOKUP(LEFT(A56,8)*1,Hilfstabelle!$A$35:$E$38,4,FALSE)</f>
        <v>N.A.</v>
      </c>
      <c r="T56" s="94" t="e">
        <f>VLOOKUP(H56,Preise!A:E,4,FALSE)</f>
        <v>#N/A</v>
      </c>
      <c r="U56" s="7" t="str">
        <f>IF(V56=50,"I",VLOOKUP(V56,Hilfstabelle!$A$3:$B$6,2))</f>
        <v>IV</v>
      </c>
      <c r="V56" s="7">
        <f t="shared" si="44"/>
        <v>140</v>
      </c>
      <c r="W56" s="7" t="str">
        <f>IF(U56="I","I",VLOOKUP(V56,Hilfstabelle!$A$3:$B$6,2))</f>
        <v>IV</v>
      </c>
      <c r="X56" s="7">
        <f>VLOOKUP(W56,Hilfstabelle!$B$10:$M$13,12,FALSE)</f>
        <v>10.408540800000001</v>
      </c>
      <c r="Y56" s="7">
        <f>VLOOKUP(W56,Hilfstabelle!$B$10:$D$13,3,FALSE)</f>
        <v>80</v>
      </c>
      <c r="Z56" s="7">
        <f>VLOOKUP(W56,Hilfstabelle!$B$10:$E$13,4,FALSE)</f>
        <v>110.5</v>
      </c>
      <c r="AA56" s="7">
        <f>VLOOKUP(W56,Hilfstabelle!$B$10:$F$13,5,FALSE)</f>
        <v>110.5</v>
      </c>
      <c r="AB56" s="7">
        <f>VLOOKUP(W56,Hilfstabelle!$B$10:$G$13,6,FALSE)</f>
        <v>110.5</v>
      </c>
      <c r="AC56" s="7" t="str">
        <f>IF(AG56="50I","I",VLOOKUP(C56,Hilfstabelle!$A$3:$B$6,2))</f>
        <v>IV</v>
      </c>
      <c r="AD56" s="7" t="str">
        <f>IF(U56="I","I",VLOOKUP(C56,Hilfstabelle!$A$3:$B$6,2))</f>
        <v>IV</v>
      </c>
      <c r="AE56" s="7" t="str">
        <f t="shared" si="8"/>
        <v>140IV</v>
      </c>
      <c r="AF56" s="7" t="str">
        <f t="shared" si="45"/>
        <v>140IV</v>
      </c>
      <c r="AG56" s="106" t="b">
        <f t="shared" si="32"/>
        <v>0</v>
      </c>
      <c r="AH56" s="7">
        <f>VLOOKUP('Grundgerüst Konfigurator'!AE56,Hilfstabelle!$B$14:$M$25,12,FALSE)</f>
        <v>4.4472372</v>
      </c>
      <c r="AI56" s="7">
        <f>VLOOKUP(AE56,Hilfstabelle!$B$14:$J$25,9,FALSE)</f>
        <v>81.5</v>
      </c>
      <c r="AJ56" s="7">
        <f>VLOOKUP(AE56,Hilfstabelle!$B$14:$K$25,10,FALSE)</f>
        <v>75.599999999999994</v>
      </c>
      <c r="AK56" s="7">
        <f>VLOOKUP(AE56,Hilfstabelle!$B$14:$I$25,8,FALSE)</f>
        <v>25.6</v>
      </c>
      <c r="AL56" s="7" t="str">
        <f>IF(AP56="50I","I",VLOOKUP(D56,Hilfstabelle!$A$3:$B$6,2))</f>
        <v>I</v>
      </c>
      <c r="AM56" s="7" t="str">
        <f>IF(U56="I","I",VLOOKUP(D56,Hilfstabelle!$A$3:$B$6,2))</f>
        <v>I</v>
      </c>
      <c r="AN56" s="7" t="str">
        <f t="shared" si="10"/>
        <v>25I</v>
      </c>
      <c r="AO56" s="7" t="str">
        <f t="shared" si="46"/>
        <v>25I</v>
      </c>
      <c r="AP56" s="106" t="b">
        <f t="shared" si="34"/>
        <v>0</v>
      </c>
      <c r="AQ56" s="7">
        <f>VLOOKUP('Grundgerüst Konfigurator'!AN56,Hilfstabelle!$B$14:$M$25,12,FALSE)</f>
        <v>0.171486</v>
      </c>
      <c r="AR56" s="7">
        <f>VLOOKUP(AN56,Hilfstabelle!$B$14:$J$25,9,FALSE)</f>
        <v>15.25</v>
      </c>
      <c r="AS56" s="7">
        <f>VLOOKUP(AN56,Hilfstabelle!$B$14:$K$25,10,FALSE)</f>
        <v>40.5</v>
      </c>
      <c r="AT56" s="7">
        <f>VLOOKUP(AN56,Hilfstabelle!$B$14:$I$25,8,FALSE)</f>
        <v>19</v>
      </c>
      <c r="AU56" s="7" t="str">
        <f>IF(AY56="50I","I",VLOOKUP(E56,Hilfstabelle!$A$3:$B$6,2))</f>
        <v>IV</v>
      </c>
      <c r="AV56" s="7" t="str">
        <f>IF(U56="I","I",VLOOKUP(E56,Hilfstabelle!$A$3:$B$6,2))</f>
        <v>IV</v>
      </c>
      <c r="AW56" s="7" t="str">
        <f t="shared" si="12"/>
        <v>140IV</v>
      </c>
      <c r="AX56" s="7" t="str">
        <f t="shared" si="47"/>
        <v>140IV</v>
      </c>
      <c r="AY56" s="106" t="b">
        <f t="shared" si="36"/>
        <v>0</v>
      </c>
      <c r="AZ56" s="7">
        <f>VLOOKUP('Grundgerüst Konfigurator'!AW56,Hilfstabelle!$B$14:$M$25,12,FALSE)</f>
        <v>4.4472372</v>
      </c>
      <c r="BA56" s="7">
        <f>VLOOKUP(AW56,Hilfstabelle!$B$14:$J$25,9,FALSE)</f>
        <v>81.5</v>
      </c>
      <c r="BB56" s="7">
        <f>VLOOKUP(AW56,Hilfstabelle!$B$14:$K$25,10,FALSE)</f>
        <v>75.599999999999994</v>
      </c>
      <c r="BC56" s="7">
        <f>VLOOKUP(AW56,Hilfstabelle!$B$14:$I$25,8,FALSE)</f>
        <v>25.6</v>
      </c>
      <c r="BD56" s="7" t="str">
        <f t="shared" si="48"/>
        <v/>
      </c>
      <c r="BE56" s="7" t="str">
        <f t="shared" si="15"/>
        <v/>
      </c>
      <c r="BF56" s="7">
        <f>IFERROR(VLOOKUP(BD56,Hilfstabelle!$B$26:$M$31,12,FALSE),0)</f>
        <v>0</v>
      </c>
      <c r="BG56" s="7">
        <f>IFERROR(VLOOKUP(BD56,Hilfstabelle!$B$26:$H$31,7,FALSE),0)</f>
        <v>0</v>
      </c>
      <c r="BH56" s="7" t="str">
        <f t="shared" si="49"/>
        <v>IV-I</v>
      </c>
      <c r="BI56" s="7" t="str">
        <f t="shared" si="17"/>
        <v>IV-I</v>
      </c>
      <c r="BJ56" s="7">
        <f>IFERROR(VLOOKUP(BH56,Hilfstabelle!$B$26:$M$31,12,FALSE),0)</f>
        <v>2.205924</v>
      </c>
      <c r="BK56" s="7">
        <f>IFERROR(VLOOKUP(BH56,Hilfstabelle!$B$26:$H$31,7,FALSE),0)</f>
        <v>5</v>
      </c>
      <c r="BL56" s="7" t="str">
        <f t="shared" si="50"/>
        <v/>
      </c>
      <c r="BM56" s="7" t="str">
        <f t="shared" si="19"/>
        <v/>
      </c>
      <c r="BN56" s="7">
        <f>IFERROR(VLOOKUP(BL56,Hilfstabelle!$B$26:$M$31,12,FALSE),0)</f>
        <v>0</v>
      </c>
      <c r="BO56" s="7">
        <f>IFERROR(VLOOKUP(BL56,Hilfstabelle!$B$26:$H$31,7,FALSE),0)</f>
        <v>0</v>
      </c>
      <c r="BP56" s="162" t="s">
        <v>3902</v>
      </c>
    </row>
    <row r="57" spans="1:68" ht="15" thickBot="1" x14ac:dyDescent="0.25">
      <c r="A57" s="7">
        <v>16864441013</v>
      </c>
      <c r="B57" s="160" t="s">
        <v>98</v>
      </c>
      <c r="C57" s="8">
        <v>140</v>
      </c>
      <c r="D57" s="8">
        <v>32</v>
      </c>
      <c r="E57" s="8">
        <v>140</v>
      </c>
      <c r="F57" s="8" t="str">
        <f t="shared" si="20"/>
        <v>140 - 32 - 140</v>
      </c>
      <c r="G57" s="8" t="str">
        <f t="shared" si="21"/>
        <v>140-32-140</v>
      </c>
      <c r="H57" s="8">
        <f t="shared" si="22"/>
        <v>16864441013</v>
      </c>
      <c r="I57" s="6">
        <f t="shared" si="40"/>
        <v>21.732824400000002</v>
      </c>
      <c r="J57" s="6">
        <f>VLOOKUP(LEFT(A57,8)*1,Hilfstabelle!$A$35:$E$38,5,FALSE)</f>
        <v>0</v>
      </c>
      <c r="K57" s="6">
        <f t="shared" si="41"/>
        <v>372.20000000000005</v>
      </c>
      <c r="L57" s="6">
        <f t="shared" si="42"/>
        <v>244</v>
      </c>
      <c r="M57" s="6">
        <f t="shared" si="43"/>
        <v>163</v>
      </c>
      <c r="N57" s="19">
        <f t="shared" si="4"/>
        <v>136.1</v>
      </c>
      <c r="O57" s="19">
        <f t="shared" si="5"/>
        <v>135.5</v>
      </c>
      <c r="P57" s="19">
        <f t="shared" si="6"/>
        <v>136.1</v>
      </c>
      <c r="Q57" s="6" t="str">
        <f>VLOOKUP(LEFT(A57,8)*1,Hilfstabelle!$A$35:$E$38,2,FALSE)</f>
        <v>N.A.</v>
      </c>
      <c r="R57" s="6" t="str">
        <f>VLOOKUP(LEFT(A57,8)*1,Hilfstabelle!$A$35:$E$38,3,FALSE)</f>
        <v>N.A.</v>
      </c>
      <c r="S57" s="6" t="str">
        <f>VLOOKUP(LEFT(A57,8)*1,Hilfstabelle!$A$35:$E$38,4,FALSE)</f>
        <v>N.A.</v>
      </c>
      <c r="T57" s="94" t="e">
        <f>VLOOKUP(H57,Preise!A:E,4,FALSE)</f>
        <v>#N/A</v>
      </c>
      <c r="U57" s="7" t="str">
        <f>IF(V57=50,"I",VLOOKUP(V57,Hilfstabelle!$A$3:$B$6,2))</f>
        <v>IV</v>
      </c>
      <c r="V57" s="7">
        <f t="shared" si="44"/>
        <v>140</v>
      </c>
      <c r="W57" s="7" t="str">
        <f>IF(U57="I","I",VLOOKUP(V57,Hilfstabelle!$A$3:$B$6,2))</f>
        <v>IV</v>
      </c>
      <c r="X57" s="7">
        <f>VLOOKUP(W57,Hilfstabelle!$B$10:$M$13,12,FALSE)</f>
        <v>10.408540800000001</v>
      </c>
      <c r="Y57" s="7">
        <f>VLOOKUP(W57,Hilfstabelle!$B$10:$D$13,3,FALSE)</f>
        <v>80</v>
      </c>
      <c r="Z57" s="7">
        <f>VLOOKUP(W57,Hilfstabelle!$B$10:$E$13,4,FALSE)</f>
        <v>110.5</v>
      </c>
      <c r="AA57" s="7">
        <f>VLOOKUP(W57,Hilfstabelle!$B$10:$F$13,5,FALSE)</f>
        <v>110.5</v>
      </c>
      <c r="AB57" s="7">
        <f>VLOOKUP(W57,Hilfstabelle!$B$10:$G$13,6,FALSE)</f>
        <v>110.5</v>
      </c>
      <c r="AC57" s="7" t="str">
        <f>IF(AG57="50I","I",VLOOKUP(C57,Hilfstabelle!$A$3:$B$6,2))</f>
        <v>IV</v>
      </c>
      <c r="AD57" s="7" t="str">
        <f>IF(U57="I","I",VLOOKUP(C57,Hilfstabelle!$A$3:$B$6,2))</f>
        <v>IV</v>
      </c>
      <c r="AE57" s="7" t="str">
        <f t="shared" si="8"/>
        <v>140IV</v>
      </c>
      <c r="AF57" s="7" t="str">
        <f t="shared" si="45"/>
        <v>140IV</v>
      </c>
      <c r="AG57" s="106" t="b">
        <f t="shared" si="32"/>
        <v>0</v>
      </c>
      <c r="AH57" s="7">
        <f>VLOOKUP('Grundgerüst Konfigurator'!AE57,Hilfstabelle!$B$14:$M$25,12,FALSE)</f>
        <v>4.4472372</v>
      </c>
      <c r="AI57" s="7">
        <f>VLOOKUP(AE57,Hilfstabelle!$B$14:$J$25,9,FALSE)</f>
        <v>81.5</v>
      </c>
      <c r="AJ57" s="7">
        <f>VLOOKUP(AE57,Hilfstabelle!$B$14:$K$25,10,FALSE)</f>
        <v>75.599999999999994</v>
      </c>
      <c r="AK57" s="7">
        <f>VLOOKUP(AE57,Hilfstabelle!$B$14:$I$25,8,FALSE)</f>
        <v>25.6</v>
      </c>
      <c r="AL57" s="7" t="str">
        <f>IF(AP57="50I","I",VLOOKUP(D57,Hilfstabelle!$A$3:$B$6,2))</f>
        <v>I</v>
      </c>
      <c r="AM57" s="7" t="str">
        <f>IF(U57="I","I",VLOOKUP(D57,Hilfstabelle!$A$3:$B$6,2))</f>
        <v>I</v>
      </c>
      <c r="AN57" s="7" t="str">
        <f t="shared" si="10"/>
        <v>32I</v>
      </c>
      <c r="AO57" s="7" t="str">
        <f t="shared" si="46"/>
        <v>32I</v>
      </c>
      <c r="AP57" s="106" t="b">
        <f t="shared" si="34"/>
        <v>0</v>
      </c>
      <c r="AQ57" s="7">
        <f>VLOOKUP('Grundgerüst Konfigurator'!AN57,Hilfstabelle!$B$14:$M$25,12,FALSE)</f>
        <v>0.22388520000000001</v>
      </c>
      <c r="AR57" s="7">
        <f>VLOOKUP(AN57,Hilfstabelle!$B$14:$J$25,9,FALSE)</f>
        <v>20</v>
      </c>
      <c r="AS57" s="7">
        <f>VLOOKUP(AN57,Hilfstabelle!$B$14:$K$25,10,FALSE)</f>
        <v>47</v>
      </c>
      <c r="AT57" s="7">
        <f>VLOOKUP(AN57,Hilfstabelle!$B$14:$I$25,8,FALSE)</f>
        <v>20</v>
      </c>
      <c r="AU57" s="7" t="str">
        <f>IF(AY57="50I","I",VLOOKUP(E57,Hilfstabelle!$A$3:$B$6,2))</f>
        <v>IV</v>
      </c>
      <c r="AV57" s="7" t="str">
        <f>IF(U57="I","I",VLOOKUP(E57,Hilfstabelle!$A$3:$B$6,2))</f>
        <v>IV</v>
      </c>
      <c r="AW57" s="7" t="str">
        <f t="shared" si="12"/>
        <v>140IV</v>
      </c>
      <c r="AX57" s="7" t="str">
        <f t="shared" si="47"/>
        <v>140IV</v>
      </c>
      <c r="AY57" s="106" t="b">
        <f t="shared" si="36"/>
        <v>0</v>
      </c>
      <c r="AZ57" s="7">
        <f>VLOOKUP('Grundgerüst Konfigurator'!AW57,Hilfstabelle!$B$14:$M$25,12,FALSE)</f>
        <v>4.4472372</v>
      </c>
      <c r="BA57" s="7">
        <f>VLOOKUP(AW57,Hilfstabelle!$B$14:$J$25,9,FALSE)</f>
        <v>81.5</v>
      </c>
      <c r="BB57" s="7">
        <f>VLOOKUP(AW57,Hilfstabelle!$B$14:$K$25,10,FALSE)</f>
        <v>75.599999999999994</v>
      </c>
      <c r="BC57" s="7">
        <f>VLOOKUP(AW57,Hilfstabelle!$B$14:$I$25,8,FALSE)</f>
        <v>25.6</v>
      </c>
      <c r="BD57" s="7" t="str">
        <f t="shared" si="48"/>
        <v/>
      </c>
      <c r="BE57" s="7" t="str">
        <f t="shared" si="15"/>
        <v/>
      </c>
      <c r="BF57" s="7">
        <f>IFERROR(VLOOKUP(BD57,Hilfstabelle!$B$26:$M$31,12,FALSE),0)</f>
        <v>0</v>
      </c>
      <c r="BG57" s="7">
        <f>IFERROR(VLOOKUP(BD57,Hilfstabelle!$B$26:$H$31,7,FALSE),0)</f>
        <v>0</v>
      </c>
      <c r="BH57" s="7" t="str">
        <f t="shared" si="49"/>
        <v>IV-I</v>
      </c>
      <c r="BI57" s="7" t="str">
        <f t="shared" si="17"/>
        <v>IV-I</v>
      </c>
      <c r="BJ57" s="7">
        <f>IFERROR(VLOOKUP(BH57,Hilfstabelle!$B$26:$M$31,12,FALSE),0)</f>
        <v>2.205924</v>
      </c>
      <c r="BK57" s="7">
        <f>IFERROR(VLOOKUP(BH57,Hilfstabelle!$B$26:$H$31,7,FALSE),0)</f>
        <v>5</v>
      </c>
      <c r="BL57" s="7" t="str">
        <f t="shared" si="50"/>
        <v/>
      </c>
      <c r="BM57" s="7" t="str">
        <f t="shared" si="19"/>
        <v/>
      </c>
      <c r="BN57" s="7">
        <f>IFERROR(VLOOKUP(BL57,Hilfstabelle!$B$26:$M$31,12,FALSE),0)</f>
        <v>0</v>
      </c>
      <c r="BO57" s="7">
        <f>IFERROR(VLOOKUP(BL57,Hilfstabelle!$B$26:$H$31,7,FALSE),0)</f>
        <v>0</v>
      </c>
      <c r="BP57" s="162" t="s">
        <v>3902</v>
      </c>
    </row>
    <row r="58" spans="1:68" ht="15" thickBot="1" x14ac:dyDescent="0.25">
      <c r="A58" s="7">
        <v>16864441014</v>
      </c>
      <c r="B58" s="160" t="s">
        <v>98</v>
      </c>
      <c r="C58" s="8">
        <v>140</v>
      </c>
      <c r="D58" s="8">
        <v>40</v>
      </c>
      <c r="E58" s="8">
        <v>140</v>
      </c>
      <c r="F58" s="8" t="str">
        <f t="shared" si="20"/>
        <v>140 - 40 - 140</v>
      </c>
      <c r="G58" s="8" t="str">
        <f t="shared" si="21"/>
        <v>140-40-140</v>
      </c>
      <c r="H58" s="8">
        <f t="shared" si="22"/>
        <v>16864441014</v>
      </c>
      <c r="I58" s="6">
        <f t="shared" si="40"/>
        <v>21.842427600000001</v>
      </c>
      <c r="J58" s="6">
        <f>VLOOKUP(LEFT(A58,8)*1,Hilfstabelle!$A$35:$E$38,5,FALSE)</f>
        <v>0</v>
      </c>
      <c r="K58" s="6">
        <f t="shared" si="41"/>
        <v>372.20000000000005</v>
      </c>
      <c r="L58" s="6">
        <f t="shared" si="42"/>
        <v>251</v>
      </c>
      <c r="M58" s="6">
        <f t="shared" si="43"/>
        <v>163</v>
      </c>
      <c r="N58" s="19">
        <f t="shared" si="4"/>
        <v>136.1</v>
      </c>
      <c r="O58" s="19">
        <f t="shared" si="5"/>
        <v>137.5</v>
      </c>
      <c r="P58" s="19">
        <f t="shared" si="6"/>
        <v>136.1</v>
      </c>
      <c r="Q58" s="6" t="str">
        <f>VLOOKUP(LEFT(A58,8)*1,Hilfstabelle!$A$35:$E$38,2,FALSE)</f>
        <v>N.A.</v>
      </c>
      <c r="R58" s="6" t="str">
        <f>VLOOKUP(LEFT(A58,8)*1,Hilfstabelle!$A$35:$E$38,3,FALSE)</f>
        <v>N.A.</v>
      </c>
      <c r="S58" s="6" t="str">
        <f>VLOOKUP(LEFT(A58,8)*1,Hilfstabelle!$A$35:$E$38,4,FALSE)</f>
        <v>N.A.</v>
      </c>
      <c r="T58" s="94" t="e">
        <f>VLOOKUP(H58,Preise!A:E,4,FALSE)</f>
        <v>#N/A</v>
      </c>
      <c r="U58" s="7" t="str">
        <f>IF(V58=50,"I",VLOOKUP(V58,Hilfstabelle!$A$3:$B$6,2))</f>
        <v>IV</v>
      </c>
      <c r="V58" s="7">
        <f t="shared" si="44"/>
        <v>140</v>
      </c>
      <c r="W58" s="7" t="str">
        <f>IF(U58="I","I",VLOOKUP(V58,Hilfstabelle!$A$3:$B$6,2))</f>
        <v>IV</v>
      </c>
      <c r="X58" s="7">
        <f>VLOOKUP(W58,Hilfstabelle!$B$10:$M$13,12,FALSE)</f>
        <v>10.408540800000001</v>
      </c>
      <c r="Y58" s="7">
        <f>VLOOKUP(W58,Hilfstabelle!$B$10:$D$13,3,FALSE)</f>
        <v>80</v>
      </c>
      <c r="Z58" s="7">
        <f>VLOOKUP(W58,Hilfstabelle!$B$10:$E$13,4,FALSE)</f>
        <v>110.5</v>
      </c>
      <c r="AA58" s="7">
        <f>VLOOKUP(W58,Hilfstabelle!$B$10:$F$13,5,FALSE)</f>
        <v>110.5</v>
      </c>
      <c r="AB58" s="7">
        <f>VLOOKUP(W58,Hilfstabelle!$B$10:$G$13,6,FALSE)</f>
        <v>110.5</v>
      </c>
      <c r="AC58" s="7" t="str">
        <f>IF(AG58="50I","I",VLOOKUP(C58,Hilfstabelle!$A$3:$B$6,2))</f>
        <v>IV</v>
      </c>
      <c r="AD58" s="7" t="str">
        <f>IF(U58="I","I",VLOOKUP(C58,Hilfstabelle!$A$3:$B$6,2))</f>
        <v>IV</v>
      </c>
      <c r="AE58" s="7" t="str">
        <f t="shared" si="8"/>
        <v>140IV</v>
      </c>
      <c r="AF58" s="7" t="str">
        <f t="shared" si="45"/>
        <v>140IV</v>
      </c>
      <c r="AG58" s="106" t="b">
        <f t="shared" si="32"/>
        <v>0</v>
      </c>
      <c r="AH58" s="7">
        <f>VLOOKUP('Grundgerüst Konfigurator'!AE58,Hilfstabelle!$B$14:$M$25,12,FALSE)</f>
        <v>4.4472372</v>
      </c>
      <c r="AI58" s="7">
        <f>VLOOKUP(AE58,Hilfstabelle!$B$14:$J$25,9,FALSE)</f>
        <v>81.5</v>
      </c>
      <c r="AJ58" s="7">
        <f>VLOOKUP(AE58,Hilfstabelle!$B$14:$K$25,10,FALSE)</f>
        <v>75.599999999999994</v>
      </c>
      <c r="AK58" s="7">
        <f>VLOOKUP(AE58,Hilfstabelle!$B$14:$I$25,8,FALSE)</f>
        <v>25.6</v>
      </c>
      <c r="AL58" s="7" t="str">
        <f>IF(AP58="50I","I",VLOOKUP(D58,Hilfstabelle!$A$3:$B$6,2))</f>
        <v>I</v>
      </c>
      <c r="AM58" s="7" t="str">
        <f>IF(U58="I","I",VLOOKUP(D58,Hilfstabelle!$A$3:$B$6,2))</f>
        <v>I</v>
      </c>
      <c r="AN58" s="7" t="str">
        <f t="shared" si="10"/>
        <v>40I</v>
      </c>
      <c r="AO58" s="7" t="str">
        <f t="shared" si="46"/>
        <v>40I</v>
      </c>
      <c r="AP58" s="106" t="b">
        <f t="shared" si="34"/>
        <v>0</v>
      </c>
      <c r="AQ58" s="7">
        <f>VLOOKUP('Grundgerüst Konfigurator'!AN58,Hilfstabelle!$B$14:$M$25,12,FALSE)</f>
        <v>0.33348840000000002</v>
      </c>
      <c r="AR58" s="7">
        <f>VLOOKUP(AN58,Hilfstabelle!$B$14:$J$25,9,FALSE)</f>
        <v>24.5</v>
      </c>
      <c r="AS58" s="7">
        <f>VLOOKUP(AN58,Hilfstabelle!$B$14:$K$25,10,FALSE)</f>
        <v>54</v>
      </c>
      <c r="AT58" s="7">
        <f>VLOOKUP(AN58,Hilfstabelle!$B$14:$I$25,8,FALSE)</f>
        <v>22</v>
      </c>
      <c r="AU58" s="7" t="str">
        <f>IF(AY58="50I","I",VLOOKUP(E58,Hilfstabelle!$A$3:$B$6,2))</f>
        <v>IV</v>
      </c>
      <c r="AV58" s="7" t="str">
        <f>IF(U58="I","I",VLOOKUP(E58,Hilfstabelle!$A$3:$B$6,2))</f>
        <v>IV</v>
      </c>
      <c r="AW58" s="7" t="str">
        <f t="shared" si="12"/>
        <v>140IV</v>
      </c>
      <c r="AX58" s="7" t="str">
        <f t="shared" si="47"/>
        <v>140IV</v>
      </c>
      <c r="AY58" s="106" t="b">
        <f t="shared" si="36"/>
        <v>0</v>
      </c>
      <c r="AZ58" s="7">
        <f>VLOOKUP('Grundgerüst Konfigurator'!AW58,Hilfstabelle!$B$14:$M$25,12,FALSE)</f>
        <v>4.4472372</v>
      </c>
      <c r="BA58" s="7">
        <f>VLOOKUP(AW58,Hilfstabelle!$B$14:$J$25,9,FALSE)</f>
        <v>81.5</v>
      </c>
      <c r="BB58" s="7">
        <f>VLOOKUP(AW58,Hilfstabelle!$B$14:$K$25,10,FALSE)</f>
        <v>75.599999999999994</v>
      </c>
      <c r="BC58" s="7">
        <f>VLOOKUP(AW58,Hilfstabelle!$B$14:$I$25,8,FALSE)</f>
        <v>25.6</v>
      </c>
      <c r="BD58" s="7" t="str">
        <f t="shared" si="48"/>
        <v/>
      </c>
      <c r="BE58" s="7" t="str">
        <f t="shared" si="15"/>
        <v/>
      </c>
      <c r="BF58" s="7">
        <f>IFERROR(VLOOKUP(BD58,Hilfstabelle!$B$26:$M$31,12,FALSE),0)</f>
        <v>0</v>
      </c>
      <c r="BG58" s="7">
        <f>IFERROR(VLOOKUP(BD58,Hilfstabelle!$B$26:$H$31,7,FALSE),0)</f>
        <v>0</v>
      </c>
      <c r="BH58" s="7" t="str">
        <f t="shared" si="49"/>
        <v>IV-I</v>
      </c>
      <c r="BI58" s="7" t="str">
        <f t="shared" si="17"/>
        <v>IV-I</v>
      </c>
      <c r="BJ58" s="7">
        <f>IFERROR(VLOOKUP(BH58,Hilfstabelle!$B$26:$M$31,12,FALSE),0)</f>
        <v>2.205924</v>
      </c>
      <c r="BK58" s="7">
        <f>IFERROR(VLOOKUP(BH58,Hilfstabelle!$B$26:$H$31,7,FALSE),0)</f>
        <v>5</v>
      </c>
      <c r="BL58" s="7" t="str">
        <f t="shared" si="50"/>
        <v/>
      </c>
      <c r="BM58" s="7" t="str">
        <f t="shared" si="19"/>
        <v/>
      </c>
      <c r="BN58" s="7">
        <f>IFERROR(VLOOKUP(BL58,Hilfstabelle!$B$26:$M$31,12,FALSE),0)</f>
        <v>0</v>
      </c>
      <c r="BO58" s="7">
        <f>IFERROR(VLOOKUP(BL58,Hilfstabelle!$B$26:$H$31,7,FALSE),0)</f>
        <v>0</v>
      </c>
      <c r="BP58" s="162" t="s">
        <v>3902</v>
      </c>
    </row>
    <row r="59" spans="1:68" ht="15" thickBot="1" x14ac:dyDescent="0.25">
      <c r="A59" s="7">
        <v>16864441015</v>
      </c>
      <c r="B59" s="160" t="s">
        <v>98</v>
      </c>
      <c r="C59" s="8">
        <v>140</v>
      </c>
      <c r="D59" s="8">
        <v>50</v>
      </c>
      <c r="E59" s="8">
        <v>140</v>
      </c>
      <c r="F59" s="8" t="str">
        <f t="shared" si="20"/>
        <v>140 - 50 - 140</v>
      </c>
      <c r="G59" s="8" t="str">
        <f t="shared" si="21"/>
        <v>140-50-140</v>
      </c>
      <c r="H59" s="8">
        <f t="shared" si="22"/>
        <v>16864441015</v>
      </c>
      <c r="I59" s="6">
        <f t="shared" si="40"/>
        <v>21.959742000000002</v>
      </c>
      <c r="J59" s="6">
        <f>VLOOKUP(LEFT(A59,8)*1,Hilfstabelle!$A$35:$E$38,5,FALSE)</f>
        <v>0</v>
      </c>
      <c r="K59" s="6">
        <f t="shared" si="41"/>
        <v>372.20000000000005</v>
      </c>
      <c r="L59" s="6">
        <f t="shared" si="42"/>
        <v>258</v>
      </c>
      <c r="M59" s="6">
        <f t="shared" si="43"/>
        <v>163</v>
      </c>
      <c r="N59" s="19">
        <f t="shared" si="4"/>
        <v>136.1</v>
      </c>
      <c r="O59" s="19">
        <f t="shared" si="5"/>
        <v>137.5</v>
      </c>
      <c r="P59" s="19">
        <f t="shared" si="6"/>
        <v>136.1</v>
      </c>
      <c r="Q59" s="6" t="str">
        <f>VLOOKUP(LEFT(A59,8)*1,Hilfstabelle!$A$35:$E$38,2,FALSE)</f>
        <v>N.A.</v>
      </c>
      <c r="R59" s="6" t="str">
        <f>VLOOKUP(LEFT(A59,8)*1,Hilfstabelle!$A$35:$E$38,3,FALSE)</f>
        <v>N.A.</v>
      </c>
      <c r="S59" s="6" t="str">
        <f>VLOOKUP(LEFT(A59,8)*1,Hilfstabelle!$A$35:$E$38,4,FALSE)</f>
        <v>N.A.</v>
      </c>
      <c r="T59" s="94" t="e">
        <f>VLOOKUP(H59,Preise!A:E,4,FALSE)</f>
        <v>#N/A</v>
      </c>
      <c r="U59" s="7" t="str">
        <f>IF(V59=50,"I",VLOOKUP(V59,Hilfstabelle!$A$3:$B$6,2))</f>
        <v>IV</v>
      </c>
      <c r="V59" s="7">
        <f t="shared" si="44"/>
        <v>140</v>
      </c>
      <c r="W59" s="7" t="str">
        <f>IF(U59="I","I",VLOOKUP(V59,Hilfstabelle!$A$3:$B$6,2))</f>
        <v>IV</v>
      </c>
      <c r="X59" s="7">
        <f>VLOOKUP(W59,Hilfstabelle!$B$10:$M$13,12,FALSE)</f>
        <v>10.408540800000001</v>
      </c>
      <c r="Y59" s="7">
        <f>VLOOKUP(W59,Hilfstabelle!$B$10:$D$13,3,FALSE)</f>
        <v>80</v>
      </c>
      <c r="Z59" s="7">
        <f>VLOOKUP(W59,Hilfstabelle!$B$10:$E$13,4,FALSE)</f>
        <v>110.5</v>
      </c>
      <c r="AA59" s="7">
        <f>VLOOKUP(W59,Hilfstabelle!$B$10:$F$13,5,FALSE)</f>
        <v>110.5</v>
      </c>
      <c r="AB59" s="7">
        <f>VLOOKUP(W59,Hilfstabelle!$B$10:$G$13,6,FALSE)</f>
        <v>110.5</v>
      </c>
      <c r="AC59" s="7" t="str">
        <f>IF(AG59="50I","I",VLOOKUP(C59,Hilfstabelle!$A$3:$B$6,2))</f>
        <v>IV</v>
      </c>
      <c r="AD59" s="7" t="str">
        <f>IF(U59="I","I",VLOOKUP(C59,Hilfstabelle!$A$3:$B$6,2))</f>
        <v>IV</v>
      </c>
      <c r="AE59" s="7" t="str">
        <f t="shared" si="8"/>
        <v>140IV</v>
      </c>
      <c r="AF59" s="7" t="str">
        <f t="shared" si="45"/>
        <v>140IV</v>
      </c>
      <c r="AG59" s="106" t="b">
        <f t="shared" si="32"/>
        <v>0</v>
      </c>
      <c r="AH59" s="7">
        <f>VLOOKUP('Grundgerüst Konfigurator'!AE59,Hilfstabelle!$B$14:$M$25,12,FALSE)</f>
        <v>4.4472372</v>
      </c>
      <c r="AI59" s="7">
        <f>VLOOKUP(AE59,Hilfstabelle!$B$14:$J$25,9,FALSE)</f>
        <v>81.5</v>
      </c>
      <c r="AJ59" s="7">
        <f>VLOOKUP(AE59,Hilfstabelle!$B$14:$K$25,10,FALSE)</f>
        <v>75.599999999999994</v>
      </c>
      <c r="AK59" s="7">
        <f>VLOOKUP(AE59,Hilfstabelle!$B$14:$I$25,8,FALSE)</f>
        <v>25.6</v>
      </c>
      <c r="AL59" s="7" t="str">
        <f>IF(AP59="50I","I",VLOOKUP(D59,Hilfstabelle!$A$3:$B$6,2))</f>
        <v>I</v>
      </c>
      <c r="AM59" s="7" t="str">
        <f>IF(U59="I","I",VLOOKUP(D59,Hilfstabelle!$A$3:$B$6,2))</f>
        <v>II</v>
      </c>
      <c r="AN59" s="7" t="str">
        <f t="shared" si="10"/>
        <v>50I</v>
      </c>
      <c r="AO59" s="7" t="str">
        <f t="shared" si="46"/>
        <v>50II</v>
      </c>
      <c r="AP59" s="106" t="str">
        <f t="shared" si="34"/>
        <v>50I</v>
      </c>
      <c r="AQ59" s="7">
        <f>VLOOKUP('Grundgerüst Konfigurator'!AN59,Hilfstabelle!$B$14:$M$25,12,FALSE)</f>
        <v>0.45080280000000006</v>
      </c>
      <c r="AR59" s="7">
        <f>VLOOKUP(AN59,Hilfstabelle!$B$14:$J$25,9,FALSE)</f>
        <v>30.5</v>
      </c>
      <c r="AS59" s="7">
        <f>VLOOKUP(AN59,Hilfstabelle!$B$14:$K$25,10,FALSE)</f>
        <v>61</v>
      </c>
      <c r="AT59" s="7">
        <f>VLOOKUP(AN59,Hilfstabelle!$B$14:$I$25,8,FALSE)</f>
        <v>22</v>
      </c>
      <c r="AU59" s="7" t="str">
        <f>IF(AY59="50I","I",VLOOKUP(E59,Hilfstabelle!$A$3:$B$6,2))</f>
        <v>IV</v>
      </c>
      <c r="AV59" s="7" t="str">
        <f>IF(U59="I","I",VLOOKUP(E59,Hilfstabelle!$A$3:$B$6,2))</f>
        <v>IV</v>
      </c>
      <c r="AW59" s="7" t="str">
        <f t="shared" si="12"/>
        <v>140IV</v>
      </c>
      <c r="AX59" s="7" t="str">
        <f t="shared" si="47"/>
        <v>140IV</v>
      </c>
      <c r="AY59" s="106" t="b">
        <f t="shared" si="36"/>
        <v>0</v>
      </c>
      <c r="AZ59" s="7">
        <f>VLOOKUP('Grundgerüst Konfigurator'!AW59,Hilfstabelle!$B$14:$M$25,12,FALSE)</f>
        <v>4.4472372</v>
      </c>
      <c r="BA59" s="7">
        <f>VLOOKUP(AW59,Hilfstabelle!$B$14:$J$25,9,FALSE)</f>
        <v>81.5</v>
      </c>
      <c r="BB59" s="7">
        <f>VLOOKUP(AW59,Hilfstabelle!$B$14:$K$25,10,FALSE)</f>
        <v>75.599999999999994</v>
      </c>
      <c r="BC59" s="7">
        <f>VLOOKUP(AW59,Hilfstabelle!$B$14:$I$25,8,FALSE)</f>
        <v>25.6</v>
      </c>
      <c r="BD59" s="7" t="str">
        <f t="shared" si="48"/>
        <v/>
      </c>
      <c r="BE59" s="7" t="str">
        <f t="shared" si="15"/>
        <v/>
      </c>
      <c r="BF59" s="7">
        <f>IFERROR(VLOOKUP(BD59,Hilfstabelle!$B$26:$M$31,12,FALSE),0)</f>
        <v>0</v>
      </c>
      <c r="BG59" s="7">
        <f>IFERROR(VLOOKUP(BD59,Hilfstabelle!$B$26:$H$31,7,FALSE),0)</f>
        <v>0</v>
      </c>
      <c r="BH59" s="7" t="str">
        <f t="shared" si="49"/>
        <v>IV-I</v>
      </c>
      <c r="BI59" s="7" t="str">
        <f t="shared" si="17"/>
        <v>IV-I</v>
      </c>
      <c r="BJ59" s="7">
        <f>IFERROR(VLOOKUP(BH59,Hilfstabelle!$B$26:$M$31,12,FALSE),0)</f>
        <v>2.205924</v>
      </c>
      <c r="BK59" s="7">
        <f>IFERROR(VLOOKUP(BH59,Hilfstabelle!$B$26:$H$31,7,FALSE),0)</f>
        <v>5</v>
      </c>
      <c r="BL59" s="7" t="str">
        <f t="shared" si="50"/>
        <v/>
      </c>
      <c r="BM59" s="7" t="str">
        <f t="shared" si="19"/>
        <v/>
      </c>
      <c r="BN59" s="7">
        <f>IFERROR(VLOOKUP(BL59,Hilfstabelle!$B$26:$M$31,12,FALSE),0)</f>
        <v>0</v>
      </c>
      <c r="BO59" s="7">
        <f>IFERROR(VLOOKUP(BL59,Hilfstabelle!$B$26:$H$31,7,FALSE),0)</f>
        <v>0</v>
      </c>
      <c r="BP59" s="162" t="s">
        <v>3902</v>
      </c>
    </row>
    <row r="60" spans="1:68" ht="15" thickBot="1" x14ac:dyDescent="0.25">
      <c r="A60" s="7">
        <v>16864441016</v>
      </c>
      <c r="B60" s="160" t="s">
        <v>98</v>
      </c>
      <c r="C60" s="8">
        <v>140</v>
      </c>
      <c r="D60" s="8">
        <v>63</v>
      </c>
      <c r="E60" s="8">
        <v>140</v>
      </c>
      <c r="F60" s="8" t="str">
        <f t="shared" si="20"/>
        <v>140 - 63 - 140</v>
      </c>
      <c r="G60" s="8" t="str">
        <f t="shared" si="21"/>
        <v>140-63-140</v>
      </c>
      <c r="H60" s="8">
        <f t="shared" si="22"/>
        <v>16864441016</v>
      </c>
      <c r="I60" s="6">
        <f t="shared" si="40"/>
        <v>22.540938000000001</v>
      </c>
      <c r="J60" s="6">
        <f>VLOOKUP(LEFT(A60,8)*1,Hilfstabelle!$A$35:$E$38,5,FALSE)</f>
        <v>0</v>
      </c>
      <c r="K60" s="6">
        <f t="shared" si="41"/>
        <v>372.20000000000005</v>
      </c>
      <c r="L60" s="6">
        <f t="shared" si="42"/>
        <v>290.5</v>
      </c>
      <c r="M60" s="6">
        <f t="shared" si="43"/>
        <v>163</v>
      </c>
      <c r="N60" s="19">
        <f t="shared" si="4"/>
        <v>136.1</v>
      </c>
      <c r="O60" s="19">
        <f t="shared" si="5"/>
        <v>163</v>
      </c>
      <c r="P60" s="19">
        <f t="shared" si="6"/>
        <v>136.1</v>
      </c>
      <c r="Q60" s="6" t="str">
        <f>VLOOKUP(LEFT(A60,8)*1,Hilfstabelle!$A$35:$E$38,2,FALSE)</f>
        <v>N.A.</v>
      </c>
      <c r="R60" s="6" t="str">
        <f>VLOOKUP(LEFT(A60,8)*1,Hilfstabelle!$A$35:$E$38,3,FALSE)</f>
        <v>N.A.</v>
      </c>
      <c r="S60" s="6" t="str">
        <f>VLOOKUP(LEFT(A60,8)*1,Hilfstabelle!$A$35:$E$38,4,FALSE)</f>
        <v>N.A.</v>
      </c>
      <c r="T60" s="94" t="e">
        <f>VLOOKUP(H60,Preise!A:E,4,FALSE)</f>
        <v>#N/A</v>
      </c>
      <c r="U60" s="7" t="str">
        <f>IF(V60=50,"I",VLOOKUP(V60,Hilfstabelle!$A$3:$B$6,2))</f>
        <v>IV</v>
      </c>
      <c r="V60" s="7">
        <f t="shared" si="44"/>
        <v>140</v>
      </c>
      <c r="W60" s="7" t="str">
        <f>IF(U60="I","I",VLOOKUP(V60,Hilfstabelle!$A$3:$B$6,2))</f>
        <v>IV</v>
      </c>
      <c r="X60" s="7">
        <f>VLOOKUP(W60,Hilfstabelle!$B$10:$M$13,12,FALSE)</f>
        <v>10.408540800000001</v>
      </c>
      <c r="Y60" s="7">
        <f>VLOOKUP(W60,Hilfstabelle!$B$10:$D$13,3,FALSE)</f>
        <v>80</v>
      </c>
      <c r="Z60" s="7">
        <f>VLOOKUP(W60,Hilfstabelle!$B$10:$E$13,4,FALSE)</f>
        <v>110.5</v>
      </c>
      <c r="AA60" s="7">
        <f>VLOOKUP(W60,Hilfstabelle!$B$10:$F$13,5,FALSE)</f>
        <v>110.5</v>
      </c>
      <c r="AB60" s="7">
        <f>VLOOKUP(W60,Hilfstabelle!$B$10:$G$13,6,FALSE)</f>
        <v>110.5</v>
      </c>
      <c r="AC60" s="7" t="str">
        <f>IF(AG60="50I","I",VLOOKUP(C60,Hilfstabelle!$A$3:$B$6,2))</f>
        <v>IV</v>
      </c>
      <c r="AD60" s="7" t="str">
        <f>IF(U60="I","I",VLOOKUP(C60,Hilfstabelle!$A$3:$B$6,2))</f>
        <v>IV</v>
      </c>
      <c r="AE60" s="7" t="str">
        <f t="shared" si="8"/>
        <v>140IV</v>
      </c>
      <c r="AF60" s="7" t="str">
        <f t="shared" si="45"/>
        <v>140IV</v>
      </c>
      <c r="AG60" s="106" t="b">
        <f t="shared" si="32"/>
        <v>0</v>
      </c>
      <c r="AH60" s="7">
        <f>VLOOKUP('Grundgerüst Konfigurator'!AE60,Hilfstabelle!$B$14:$M$25,12,FALSE)</f>
        <v>4.4472372</v>
      </c>
      <c r="AI60" s="7">
        <f>VLOOKUP(AE60,Hilfstabelle!$B$14:$J$25,9,FALSE)</f>
        <v>81.5</v>
      </c>
      <c r="AJ60" s="7">
        <f>VLOOKUP(AE60,Hilfstabelle!$B$14:$K$25,10,FALSE)</f>
        <v>75.599999999999994</v>
      </c>
      <c r="AK60" s="7">
        <f>VLOOKUP(AE60,Hilfstabelle!$B$14:$I$25,8,FALSE)</f>
        <v>25.6</v>
      </c>
      <c r="AL60" s="7" t="str">
        <f>IF(AP60="50I","I",VLOOKUP(D60,Hilfstabelle!$A$3:$B$6,2))</f>
        <v>II</v>
      </c>
      <c r="AM60" s="7" t="str">
        <f>IF(U60="I","I",VLOOKUP(D60,Hilfstabelle!$A$3:$B$6,2))</f>
        <v>II</v>
      </c>
      <c r="AN60" s="7" t="str">
        <f t="shared" si="10"/>
        <v>63II</v>
      </c>
      <c r="AO60" s="7" t="str">
        <f t="shared" si="46"/>
        <v>63II</v>
      </c>
      <c r="AP60" s="106" t="b">
        <f t="shared" si="34"/>
        <v>0</v>
      </c>
      <c r="AQ60" s="7">
        <f>VLOOKUP('Grundgerüst Konfigurator'!AN60,Hilfstabelle!$B$14:$M$25,12,FALSE)</f>
        <v>0.84948360000000012</v>
      </c>
      <c r="AR60" s="7">
        <f>VLOOKUP(AN60,Hilfstabelle!$B$14:$J$25,9,FALSE)</f>
        <v>37</v>
      </c>
      <c r="AS60" s="7">
        <f>VLOOKUP(AN60,Hilfstabelle!$B$14:$K$25,10,FALSE)</f>
        <v>68.5</v>
      </c>
      <c r="AT60" s="7">
        <f>VLOOKUP(AN60,Hilfstabelle!$B$14:$I$25,8,FALSE)</f>
        <v>22.5</v>
      </c>
      <c r="AU60" s="7" t="str">
        <f>IF(AY60="50I","I",VLOOKUP(E60,Hilfstabelle!$A$3:$B$6,2))</f>
        <v>IV</v>
      </c>
      <c r="AV60" s="7" t="str">
        <f>IF(U60="I","I",VLOOKUP(E60,Hilfstabelle!$A$3:$B$6,2))</f>
        <v>IV</v>
      </c>
      <c r="AW60" s="7" t="str">
        <f t="shared" si="12"/>
        <v>140IV</v>
      </c>
      <c r="AX60" s="7" t="str">
        <f t="shared" si="47"/>
        <v>140IV</v>
      </c>
      <c r="AY60" s="106" t="b">
        <f t="shared" si="36"/>
        <v>0</v>
      </c>
      <c r="AZ60" s="7">
        <f>VLOOKUP('Grundgerüst Konfigurator'!AW60,Hilfstabelle!$B$14:$M$25,12,FALSE)</f>
        <v>4.4472372</v>
      </c>
      <c r="BA60" s="7">
        <f>VLOOKUP(AW60,Hilfstabelle!$B$14:$J$25,9,FALSE)</f>
        <v>81.5</v>
      </c>
      <c r="BB60" s="7">
        <f>VLOOKUP(AW60,Hilfstabelle!$B$14:$K$25,10,FALSE)</f>
        <v>75.599999999999994</v>
      </c>
      <c r="BC60" s="7">
        <f>VLOOKUP(AW60,Hilfstabelle!$B$14:$I$25,8,FALSE)</f>
        <v>25.6</v>
      </c>
      <c r="BD60" s="7" t="str">
        <f t="shared" si="48"/>
        <v/>
      </c>
      <c r="BE60" s="7" t="str">
        <f t="shared" si="15"/>
        <v/>
      </c>
      <c r="BF60" s="7">
        <f>IFERROR(VLOOKUP(BD60,Hilfstabelle!$B$26:$M$31,12,FALSE),0)</f>
        <v>0</v>
      </c>
      <c r="BG60" s="7">
        <f>IFERROR(VLOOKUP(BD60,Hilfstabelle!$B$26:$H$31,7,FALSE),0)</f>
        <v>0</v>
      </c>
      <c r="BH60" s="7" t="str">
        <f t="shared" si="49"/>
        <v>IV-II</v>
      </c>
      <c r="BI60" s="7" t="str">
        <f t="shared" si="17"/>
        <v>IV-II</v>
      </c>
      <c r="BJ60" s="7">
        <f>IFERROR(VLOOKUP(BH60,Hilfstabelle!$B$26:$M$31,12,FALSE),0)</f>
        <v>2.3884392000000001</v>
      </c>
      <c r="BK60" s="7">
        <f>IFERROR(VLOOKUP(BH60,Hilfstabelle!$B$26:$H$31,7,FALSE),0)</f>
        <v>30</v>
      </c>
      <c r="BL60" s="7" t="str">
        <f t="shared" si="50"/>
        <v/>
      </c>
      <c r="BM60" s="7" t="str">
        <f t="shared" si="19"/>
        <v/>
      </c>
      <c r="BN60" s="7">
        <f>IFERROR(VLOOKUP(BL60,Hilfstabelle!$B$26:$M$31,12,FALSE),0)</f>
        <v>0</v>
      </c>
      <c r="BO60" s="7">
        <f>IFERROR(VLOOKUP(BL60,Hilfstabelle!$B$26:$H$31,7,FALSE),0)</f>
        <v>0</v>
      </c>
      <c r="BP60" s="162" t="s">
        <v>3902</v>
      </c>
    </row>
    <row r="61" spans="1:68" ht="15" thickBot="1" x14ac:dyDescent="0.25">
      <c r="A61" s="7">
        <v>16864441017</v>
      </c>
      <c r="B61" s="160" t="s">
        <v>98</v>
      </c>
      <c r="C61" s="8">
        <v>140</v>
      </c>
      <c r="D61" s="8">
        <v>75</v>
      </c>
      <c r="E61" s="8">
        <v>140</v>
      </c>
      <c r="F61" s="8" t="str">
        <f t="shared" si="20"/>
        <v>140 - 75 - 140</v>
      </c>
      <c r="G61" s="8" t="str">
        <f t="shared" si="21"/>
        <v>140-75-140</v>
      </c>
      <c r="H61" s="8">
        <f t="shared" si="22"/>
        <v>16864441017</v>
      </c>
      <c r="I61" s="6">
        <f t="shared" si="40"/>
        <v>22.760320800000002</v>
      </c>
      <c r="J61" s="6">
        <f>VLOOKUP(LEFT(A61,8)*1,Hilfstabelle!$A$35:$E$38,5,FALSE)</f>
        <v>0</v>
      </c>
      <c r="K61" s="6">
        <f t="shared" si="41"/>
        <v>372.20000000000005</v>
      </c>
      <c r="L61" s="6">
        <f t="shared" si="42"/>
        <v>294</v>
      </c>
      <c r="M61" s="6">
        <f t="shared" si="43"/>
        <v>163</v>
      </c>
      <c r="N61" s="19">
        <f t="shared" si="4"/>
        <v>136.1</v>
      </c>
      <c r="O61" s="19">
        <f t="shared" si="5"/>
        <v>162.5</v>
      </c>
      <c r="P61" s="19">
        <f t="shared" si="6"/>
        <v>136.1</v>
      </c>
      <c r="Q61" s="6" t="str">
        <f>VLOOKUP(LEFT(A61,8)*1,Hilfstabelle!$A$35:$E$38,2,FALSE)</f>
        <v>N.A.</v>
      </c>
      <c r="R61" s="6" t="str">
        <f>VLOOKUP(LEFT(A61,8)*1,Hilfstabelle!$A$35:$E$38,3,FALSE)</f>
        <v>N.A.</v>
      </c>
      <c r="S61" s="6" t="str">
        <f>VLOOKUP(LEFT(A61,8)*1,Hilfstabelle!$A$35:$E$38,4,FALSE)</f>
        <v>N.A.</v>
      </c>
      <c r="T61" s="94" t="e">
        <f>VLOOKUP(H61,Preise!A:E,4,FALSE)</f>
        <v>#N/A</v>
      </c>
      <c r="U61" s="7" t="str">
        <f>IF(V61=50,"I",VLOOKUP(V61,Hilfstabelle!$A$3:$B$6,2))</f>
        <v>IV</v>
      </c>
      <c r="V61" s="7">
        <f t="shared" si="44"/>
        <v>140</v>
      </c>
      <c r="W61" s="7" t="str">
        <f>IF(U61="I","I",VLOOKUP(V61,Hilfstabelle!$A$3:$B$6,2))</f>
        <v>IV</v>
      </c>
      <c r="X61" s="7">
        <f>VLOOKUP(W61,Hilfstabelle!$B$10:$M$13,12,FALSE)</f>
        <v>10.408540800000001</v>
      </c>
      <c r="Y61" s="7">
        <f>VLOOKUP(W61,Hilfstabelle!$B$10:$D$13,3,FALSE)</f>
        <v>80</v>
      </c>
      <c r="Z61" s="7">
        <f>VLOOKUP(W61,Hilfstabelle!$B$10:$E$13,4,FALSE)</f>
        <v>110.5</v>
      </c>
      <c r="AA61" s="7">
        <f>VLOOKUP(W61,Hilfstabelle!$B$10:$F$13,5,FALSE)</f>
        <v>110.5</v>
      </c>
      <c r="AB61" s="7">
        <f>VLOOKUP(W61,Hilfstabelle!$B$10:$G$13,6,FALSE)</f>
        <v>110.5</v>
      </c>
      <c r="AC61" s="7" t="str">
        <f>IF(AG61="50I","I",VLOOKUP(C61,Hilfstabelle!$A$3:$B$6,2))</f>
        <v>IV</v>
      </c>
      <c r="AD61" s="7" t="str">
        <f>IF(U61="I","I",VLOOKUP(C61,Hilfstabelle!$A$3:$B$6,2))</f>
        <v>IV</v>
      </c>
      <c r="AE61" s="7" t="str">
        <f t="shared" si="8"/>
        <v>140IV</v>
      </c>
      <c r="AF61" s="7" t="str">
        <f t="shared" si="45"/>
        <v>140IV</v>
      </c>
      <c r="AG61" s="106" t="b">
        <f t="shared" si="32"/>
        <v>0</v>
      </c>
      <c r="AH61" s="7">
        <f>VLOOKUP('Grundgerüst Konfigurator'!AE61,Hilfstabelle!$B$14:$M$25,12,FALSE)</f>
        <v>4.4472372</v>
      </c>
      <c r="AI61" s="7">
        <f>VLOOKUP(AE61,Hilfstabelle!$B$14:$J$25,9,FALSE)</f>
        <v>81.5</v>
      </c>
      <c r="AJ61" s="7">
        <f>VLOOKUP(AE61,Hilfstabelle!$B$14:$K$25,10,FALSE)</f>
        <v>75.599999999999994</v>
      </c>
      <c r="AK61" s="7">
        <f>VLOOKUP(AE61,Hilfstabelle!$B$14:$I$25,8,FALSE)</f>
        <v>25.6</v>
      </c>
      <c r="AL61" s="7" t="str">
        <f>IF(AP61="50I","I",VLOOKUP(D61,Hilfstabelle!$A$3:$B$6,2))</f>
        <v>II</v>
      </c>
      <c r="AM61" s="7" t="str">
        <f>IF(U61="I","I",VLOOKUP(D61,Hilfstabelle!$A$3:$B$6,2))</f>
        <v>II</v>
      </c>
      <c r="AN61" s="7" t="str">
        <f t="shared" si="10"/>
        <v>75II</v>
      </c>
      <c r="AO61" s="7" t="str">
        <f t="shared" si="46"/>
        <v>75II</v>
      </c>
      <c r="AP61" s="106" t="b">
        <f t="shared" si="34"/>
        <v>0</v>
      </c>
      <c r="AQ61" s="7">
        <f>VLOOKUP('Grundgerüst Konfigurator'!AN61,Hilfstabelle!$B$14:$M$25,12,FALSE)</f>
        <v>1.0688664000000001</v>
      </c>
      <c r="AR61" s="7">
        <f>VLOOKUP(AN61,Hilfstabelle!$B$14:$J$25,9,FALSE)</f>
        <v>45</v>
      </c>
      <c r="AS61" s="7">
        <f>VLOOKUP(AN61,Hilfstabelle!$B$14:$K$25,10,FALSE)</f>
        <v>72</v>
      </c>
      <c r="AT61" s="7">
        <f>VLOOKUP(AN61,Hilfstabelle!$B$14:$I$25,8,FALSE)</f>
        <v>22</v>
      </c>
      <c r="AU61" s="7" t="str">
        <f>IF(AY61="50I","I",VLOOKUP(E61,Hilfstabelle!$A$3:$B$6,2))</f>
        <v>IV</v>
      </c>
      <c r="AV61" s="7" t="str">
        <f>IF(U61="I","I",VLOOKUP(E61,Hilfstabelle!$A$3:$B$6,2))</f>
        <v>IV</v>
      </c>
      <c r="AW61" s="7" t="str">
        <f t="shared" si="12"/>
        <v>140IV</v>
      </c>
      <c r="AX61" s="7" t="str">
        <f t="shared" si="47"/>
        <v>140IV</v>
      </c>
      <c r="AY61" s="106" t="b">
        <f t="shared" si="36"/>
        <v>0</v>
      </c>
      <c r="AZ61" s="7">
        <f>VLOOKUP('Grundgerüst Konfigurator'!AW61,Hilfstabelle!$B$14:$M$25,12,FALSE)</f>
        <v>4.4472372</v>
      </c>
      <c r="BA61" s="7">
        <f>VLOOKUP(AW61,Hilfstabelle!$B$14:$J$25,9,FALSE)</f>
        <v>81.5</v>
      </c>
      <c r="BB61" s="7">
        <f>VLOOKUP(AW61,Hilfstabelle!$B$14:$K$25,10,FALSE)</f>
        <v>75.599999999999994</v>
      </c>
      <c r="BC61" s="7">
        <f>VLOOKUP(AW61,Hilfstabelle!$B$14:$I$25,8,FALSE)</f>
        <v>25.6</v>
      </c>
      <c r="BD61" s="7" t="str">
        <f t="shared" si="48"/>
        <v/>
      </c>
      <c r="BE61" s="7" t="str">
        <f t="shared" si="15"/>
        <v/>
      </c>
      <c r="BF61" s="7">
        <f>IFERROR(VLOOKUP(BD61,Hilfstabelle!$B$26:$M$31,12,FALSE),0)</f>
        <v>0</v>
      </c>
      <c r="BG61" s="7">
        <f>IFERROR(VLOOKUP(BD61,Hilfstabelle!$B$26:$H$31,7,FALSE),0)</f>
        <v>0</v>
      </c>
      <c r="BH61" s="7" t="str">
        <f t="shared" si="49"/>
        <v>IV-II</v>
      </c>
      <c r="BI61" s="7" t="str">
        <f t="shared" si="17"/>
        <v>IV-II</v>
      </c>
      <c r="BJ61" s="7">
        <f>IFERROR(VLOOKUP(BH61,Hilfstabelle!$B$26:$M$31,12,FALSE),0)</f>
        <v>2.3884392000000001</v>
      </c>
      <c r="BK61" s="7">
        <f>IFERROR(VLOOKUP(BH61,Hilfstabelle!$B$26:$H$31,7,FALSE),0)</f>
        <v>30</v>
      </c>
      <c r="BL61" s="7" t="str">
        <f t="shared" si="50"/>
        <v/>
      </c>
      <c r="BM61" s="7" t="str">
        <f t="shared" si="19"/>
        <v/>
      </c>
      <c r="BN61" s="7">
        <f>IFERROR(VLOOKUP(BL61,Hilfstabelle!$B$26:$M$31,12,FALSE),0)</f>
        <v>0</v>
      </c>
      <c r="BO61" s="7">
        <f>IFERROR(VLOOKUP(BL61,Hilfstabelle!$B$26:$H$31,7,FALSE),0)</f>
        <v>0</v>
      </c>
      <c r="BP61" s="162" t="s">
        <v>3902</v>
      </c>
    </row>
    <row r="62" spans="1:68" ht="15" thickBot="1" x14ac:dyDescent="0.25">
      <c r="A62" s="7">
        <v>16864441018</v>
      </c>
      <c r="B62" s="160" t="s">
        <v>98</v>
      </c>
      <c r="C62" s="8">
        <v>140</v>
      </c>
      <c r="D62" s="8">
        <v>90</v>
      </c>
      <c r="E62" s="8">
        <v>140</v>
      </c>
      <c r="F62" s="8" t="str">
        <f t="shared" si="20"/>
        <v>140 - 90 - 140</v>
      </c>
      <c r="G62" s="8" t="str">
        <f t="shared" si="21"/>
        <v>140-90-140</v>
      </c>
      <c r="H62" s="8">
        <f t="shared" si="22"/>
        <v>16864441018</v>
      </c>
      <c r="I62" s="6">
        <f t="shared" si="40"/>
        <v>22.686879600000001</v>
      </c>
      <c r="J62" s="6">
        <f>VLOOKUP(LEFT(A62,8)*1,Hilfstabelle!$A$35:$E$38,5,FALSE)</f>
        <v>0</v>
      </c>
      <c r="K62" s="6">
        <f t="shared" si="41"/>
        <v>372.20000000000005</v>
      </c>
      <c r="L62" s="6">
        <f t="shared" si="42"/>
        <v>269</v>
      </c>
      <c r="M62" s="6">
        <f t="shared" si="43"/>
        <v>163</v>
      </c>
      <c r="N62" s="19">
        <f t="shared" si="4"/>
        <v>136.1</v>
      </c>
      <c r="O62" s="19">
        <f t="shared" si="5"/>
        <v>137.5</v>
      </c>
      <c r="P62" s="19">
        <f t="shared" si="6"/>
        <v>136.1</v>
      </c>
      <c r="Q62" s="6" t="str">
        <f>VLOOKUP(LEFT(A62,8)*1,Hilfstabelle!$A$35:$E$38,2,FALSE)</f>
        <v>N.A.</v>
      </c>
      <c r="R62" s="6" t="str">
        <f>VLOOKUP(LEFT(A62,8)*1,Hilfstabelle!$A$35:$E$38,3,FALSE)</f>
        <v>N.A.</v>
      </c>
      <c r="S62" s="6" t="str">
        <f>VLOOKUP(LEFT(A62,8)*1,Hilfstabelle!$A$35:$E$38,4,FALSE)</f>
        <v>N.A.</v>
      </c>
      <c r="T62" s="94" t="e">
        <f>VLOOKUP(H62,Preise!A:E,4,FALSE)</f>
        <v>#N/A</v>
      </c>
      <c r="U62" s="7" t="str">
        <f>IF(V62=50,"I",VLOOKUP(V62,Hilfstabelle!$A$3:$B$6,2))</f>
        <v>IV</v>
      </c>
      <c r="V62" s="7">
        <f t="shared" si="44"/>
        <v>140</v>
      </c>
      <c r="W62" s="7" t="str">
        <f>IF(U62="I","I",VLOOKUP(V62,Hilfstabelle!$A$3:$B$6,2))</f>
        <v>IV</v>
      </c>
      <c r="X62" s="7">
        <f>VLOOKUP(W62,Hilfstabelle!$B$10:$M$13,12,FALSE)</f>
        <v>10.408540800000001</v>
      </c>
      <c r="Y62" s="7">
        <f>VLOOKUP(W62,Hilfstabelle!$B$10:$D$13,3,FALSE)</f>
        <v>80</v>
      </c>
      <c r="Z62" s="7">
        <f>VLOOKUP(W62,Hilfstabelle!$B$10:$E$13,4,FALSE)</f>
        <v>110.5</v>
      </c>
      <c r="AA62" s="7">
        <f>VLOOKUP(W62,Hilfstabelle!$B$10:$F$13,5,FALSE)</f>
        <v>110.5</v>
      </c>
      <c r="AB62" s="7">
        <f>VLOOKUP(W62,Hilfstabelle!$B$10:$G$13,6,FALSE)</f>
        <v>110.5</v>
      </c>
      <c r="AC62" s="7" t="str">
        <f>IF(AG62="50I","I",VLOOKUP(C62,Hilfstabelle!$A$3:$B$6,2))</f>
        <v>IV</v>
      </c>
      <c r="AD62" s="7" t="str">
        <f>IF(U62="I","I",VLOOKUP(C62,Hilfstabelle!$A$3:$B$6,2))</f>
        <v>IV</v>
      </c>
      <c r="AE62" s="7" t="str">
        <f t="shared" si="8"/>
        <v>140IV</v>
      </c>
      <c r="AF62" s="7" t="str">
        <f t="shared" si="45"/>
        <v>140IV</v>
      </c>
      <c r="AG62" s="106" t="b">
        <f t="shared" si="32"/>
        <v>0</v>
      </c>
      <c r="AH62" s="7">
        <f>VLOOKUP('Grundgerüst Konfigurator'!AE62,Hilfstabelle!$B$14:$M$25,12,FALSE)</f>
        <v>4.4472372</v>
      </c>
      <c r="AI62" s="7">
        <f>VLOOKUP(AE62,Hilfstabelle!$B$14:$J$25,9,FALSE)</f>
        <v>81.5</v>
      </c>
      <c r="AJ62" s="7">
        <f>VLOOKUP(AE62,Hilfstabelle!$B$14:$K$25,10,FALSE)</f>
        <v>75.599999999999994</v>
      </c>
      <c r="AK62" s="7">
        <f>VLOOKUP(AE62,Hilfstabelle!$B$14:$I$25,8,FALSE)</f>
        <v>25.6</v>
      </c>
      <c r="AL62" s="7" t="str">
        <f>IF(AP62="50I","I",VLOOKUP(D62,Hilfstabelle!$A$3:$B$6,2))</f>
        <v>III</v>
      </c>
      <c r="AM62" s="7" t="str">
        <f>IF(U62="I","I",VLOOKUP(D62,Hilfstabelle!$A$3:$B$6,2))</f>
        <v>III</v>
      </c>
      <c r="AN62" s="7" t="str">
        <f t="shared" si="10"/>
        <v>90III</v>
      </c>
      <c r="AO62" s="7" t="str">
        <f t="shared" si="46"/>
        <v>90III</v>
      </c>
      <c r="AP62" s="106" t="b">
        <f t="shared" si="34"/>
        <v>0</v>
      </c>
      <c r="AQ62" s="7">
        <f>VLOOKUP('Grundgerüst Konfigurator'!AN62,Hilfstabelle!$B$14:$M$25,12,FALSE)</f>
        <v>1.6001664000000002</v>
      </c>
      <c r="AR62" s="7">
        <f>VLOOKUP(AN62,Hilfstabelle!$B$14:$J$25,9,FALSE)</f>
        <v>54</v>
      </c>
      <c r="AS62" s="7">
        <f>VLOOKUP(AN62,Hilfstabelle!$B$14:$K$25,10,FALSE)</f>
        <v>72</v>
      </c>
      <c r="AT62" s="7">
        <f>VLOOKUP(AN62,Hilfstabelle!$B$14:$I$25,8,FALSE)</f>
        <v>22</v>
      </c>
      <c r="AU62" s="7" t="str">
        <f>IF(AY62="50I","I",VLOOKUP(E62,Hilfstabelle!$A$3:$B$6,2))</f>
        <v>IV</v>
      </c>
      <c r="AV62" s="7" t="str">
        <f>IF(U62="I","I",VLOOKUP(E62,Hilfstabelle!$A$3:$B$6,2))</f>
        <v>IV</v>
      </c>
      <c r="AW62" s="7" t="str">
        <f t="shared" si="12"/>
        <v>140IV</v>
      </c>
      <c r="AX62" s="7" t="str">
        <f t="shared" si="47"/>
        <v>140IV</v>
      </c>
      <c r="AY62" s="106" t="b">
        <f t="shared" si="36"/>
        <v>0</v>
      </c>
      <c r="AZ62" s="7">
        <f>VLOOKUP('Grundgerüst Konfigurator'!AW62,Hilfstabelle!$B$14:$M$25,12,FALSE)</f>
        <v>4.4472372</v>
      </c>
      <c r="BA62" s="7">
        <f>VLOOKUP(AW62,Hilfstabelle!$B$14:$J$25,9,FALSE)</f>
        <v>81.5</v>
      </c>
      <c r="BB62" s="7">
        <f>VLOOKUP(AW62,Hilfstabelle!$B$14:$K$25,10,FALSE)</f>
        <v>75.599999999999994</v>
      </c>
      <c r="BC62" s="7">
        <f>VLOOKUP(AW62,Hilfstabelle!$B$14:$I$25,8,FALSE)</f>
        <v>25.6</v>
      </c>
      <c r="BD62" s="7" t="str">
        <f t="shared" si="48"/>
        <v/>
      </c>
      <c r="BE62" s="7" t="str">
        <f t="shared" si="15"/>
        <v/>
      </c>
      <c r="BF62" s="7">
        <f>IFERROR(VLOOKUP(BD62,Hilfstabelle!$B$26:$M$31,12,FALSE),0)</f>
        <v>0</v>
      </c>
      <c r="BG62" s="7">
        <f>IFERROR(VLOOKUP(BD62,Hilfstabelle!$B$26:$H$31,7,FALSE),0)</f>
        <v>0</v>
      </c>
      <c r="BH62" s="7" t="str">
        <f t="shared" si="49"/>
        <v>IV-III</v>
      </c>
      <c r="BI62" s="7" t="str">
        <f t="shared" si="17"/>
        <v>IV-III</v>
      </c>
      <c r="BJ62" s="7">
        <f>IFERROR(VLOOKUP(BH62,Hilfstabelle!$B$26:$M$31,12,FALSE),0)</f>
        <v>1.783698</v>
      </c>
      <c r="BK62" s="7">
        <f>IFERROR(VLOOKUP(BH62,Hilfstabelle!$B$26:$H$31,7,FALSE),0)</f>
        <v>5</v>
      </c>
      <c r="BL62" s="7" t="str">
        <f t="shared" si="50"/>
        <v/>
      </c>
      <c r="BM62" s="7" t="str">
        <f t="shared" si="19"/>
        <v/>
      </c>
      <c r="BN62" s="7">
        <f>IFERROR(VLOOKUP(BL62,Hilfstabelle!$B$26:$M$31,12,FALSE),0)</f>
        <v>0</v>
      </c>
      <c r="BO62" s="7">
        <f>IFERROR(VLOOKUP(BL62,Hilfstabelle!$B$26:$H$31,7,FALSE),0)</f>
        <v>0</v>
      </c>
      <c r="BP62" s="162" t="s">
        <v>3902</v>
      </c>
    </row>
    <row r="63" spans="1:68" ht="15" thickBot="1" x14ac:dyDescent="0.25">
      <c r="A63" s="7">
        <v>16864441019</v>
      </c>
      <c r="B63" s="160" t="s">
        <v>98</v>
      </c>
      <c r="C63" s="8">
        <v>140</v>
      </c>
      <c r="D63" s="8">
        <v>110</v>
      </c>
      <c r="E63" s="8">
        <v>140</v>
      </c>
      <c r="F63" s="8" t="str">
        <f t="shared" si="20"/>
        <v>140 - 110 - 140</v>
      </c>
      <c r="G63" s="8" t="str">
        <f t="shared" si="21"/>
        <v>140-110-140</v>
      </c>
      <c r="H63" s="8">
        <f t="shared" si="22"/>
        <v>16864441019</v>
      </c>
      <c r="I63" s="6">
        <f t="shared" si="40"/>
        <v>23.199422400000003</v>
      </c>
      <c r="J63" s="6">
        <f>VLOOKUP(LEFT(A63,8)*1,Hilfstabelle!$A$35:$E$38,5,FALSE)</f>
        <v>0</v>
      </c>
      <c r="K63" s="6">
        <f t="shared" si="41"/>
        <v>372.20000000000005</v>
      </c>
      <c r="L63" s="6">
        <f t="shared" si="42"/>
        <v>269</v>
      </c>
      <c r="M63" s="6">
        <f t="shared" si="43"/>
        <v>163</v>
      </c>
      <c r="N63" s="19">
        <f t="shared" si="4"/>
        <v>136.1</v>
      </c>
      <c r="O63" s="19">
        <f t="shared" si="5"/>
        <v>137.5</v>
      </c>
      <c r="P63" s="19">
        <f t="shared" si="6"/>
        <v>136.1</v>
      </c>
      <c r="Q63" s="6" t="str">
        <f>VLOOKUP(LEFT(A63,8)*1,Hilfstabelle!$A$35:$E$38,2,FALSE)</f>
        <v>N.A.</v>
      </c>
      <c r="R63" s="6" t="str">
        <f>VLOOKUP(LEFT(A63,8)*1,Hilfstabelle!$A$35:$E$38,3,FALSE)</f>
        <v>N.A.</v>
      </c>
      <c r="S63" s="6" t="str">
        <f>VLOOKUP(LEFT(A63,8)*1,Hilfstabelle!$A$35:$E$38,4,FALSE)</f>
        <v>N.A.</v>
      </c>
      <c r="T63" s="94" t="e">
        <f>VLOOKUP(H63,Preise!A:E,4,FALSE)</f>
        <v>#N/A</v>
      </c>
      <c r="U63" s="7" t="str">
        <f>IF(V63=50,"I",VLOOKUP(V63,Hilfstabelle!$A$3:$B$6,2))</f>
        <v>IV</v>
      </c>
      <c r="V63" s="7">
        <f t="shared" si="44"/>
        <v>140</v>
      </c>
      <c r="W63" s="7" t="str">
        <f>IF(U63="I","I",VLOOKUP(V63,Hilfstabelle!$A$3:$B$6,2))</f>
        <v>IV</v>
      </c>
      <c r="X63" s="7">
        <f>VLOOKUP(W63,Hilfstabelle!$B$10:$M$13,12,FALSE)</f>
        <v>10.408540800000001</v>
      </c>
      <c r="Y63" s="7">
        <f>VLOOKUP(W63,Hilfstabelle!$B$10:$D$13,3,FALSE)</f>
        <v>80</v>
      </c>
      <c r="Z63" s="7">
        <f>VLOOKUP(W63,Hilfstabelle!$B$10:$E$13,4,FALSE)</f>
        <v>110.5</v>
      </c>
      <c r="AA63" s="7">
        <f>VLOOKUP(W63,Hilfstabelle!$B$10:$F$13,5,FALSE)</f>
        <v>110.5</v>
      </c>
      <c r="AB63" s="7">
        <f>VLOOKUP(W63,Hilfstabelle!$B$10:$G$13,6,FALSE)</f>
        <v>110.5</v>
      </c>
      <c r="AC63" s="7" t="str">
        <f>IF(AG63="50I","I",VLOOKUP(C63,Hilfstabelle!$A$3:$B$6,2))</f>
        <v>IV</v>
      </c>
      <c r="AD63" s="7" t="str">
        <f>IF(U63="I","I",VLOOKUP(C63,Hilfstabelle!$A$3:$B$6,2))</f>
        <v>IV</v>
      </c>
      <c r="AE63" s="7" t="str">
        <f t="shared" si="8"/>
        <v>140IV</v>
      </c>
      <c r="AF63" s="7" t="str">
        <f t="shared" si="45"/>
        <v>140IV</v>
      </c>
      <c r="AG63" s="106" t="b">
        <f t="shared" si="32"/>
        <v>0</v>
      </c>
      <c r="AH63" s="7">
        <f>VLOOKUP('Grundgerüst Konfigurator'!AE63,Hilfstabelle!$B$14:$M$25,12,FALSE)</f>
        <v>4.4472372</v>
      </c>
      <c r="AI63" s="7">
        <f>VLOOKUP(AE63,Hilfstabelle!$B$14:$J$25,9,FALSE)</f>
        <v>81.5</v>
      </c>
      <c r="AJ63" s="7">
        <f>VLOOKUP(AE63,Hilfstabelle!$B$14:$K$25,10,FALSE)</f>
        <v>75.599999999999994</v>
      </c>
      <c r="AK63" s="7">
        <f>VLOOKUP(AE63,Hilfstabelle!$B$14:$I$25,8,FALSE)</f>
        <v>25.6</v>
      </c>
      <c r="AL63" s="7" t="str">
        <f>IF(AP63="50I","I",VLOOKUP(D63,Hilfstabelle!$A$3:$B$6,2))</f>
        <v>III</v>
      </c>
      <c r="AM63" s="7" t="str">
        <f>IF(U63="I","I",VLOOKUP(D63,Hilfstabelle!$A$3:$B$6,2))</f>
        <v>III</v>
      </c>
      <c r="AN63" s="7" t="str">
        <f t="shared" si="10"/>
        <v>110III</v>
      </c>
      <c r="AO63" s="7" t="str">
        <f t="shared" si="46"/>
        <v>110III</v>
      </c>
      <c r="AP63" s="106" t="b">
        <f t="shared" si="34"/>
        <v>0</v>
      </c>
      <c r="AQ63" s="7">
        <f>VLOOKUP('Grundgerüst Konfigurator'!AN63,Hilfstabelle!$B$14:$M$25,12,FALSE)</f>
        <v>2.1127092000000003</v>
      </c>
      <c r="AR63" s="7">
        <f>VLOOKUP(AN63,Hilfstabelle!$B$14:$J$25,9,FALSE)</f>
        <v>65</v>
      </c>
      <c r="AS63" s="7">
        <f>VLOOKUP(AN63,Hilfstabelle!$B$14:$K$25,10,FALSE)</f>
        <v>72</v>
      </c>
      <c r="AT63" s="7">
        <f>VLOOKUP(AN63,Hilfstabelle!$B$14:$I$25,8,FALSE)</f>
        <v>22</v>
      </c>
      <c r="AU63" s="7" t="str">
        <f>IF(AY63="50I","I",VLOOKUP(E63,Hilfstabelle!$A$3:$B$6,2))</f>
        <v>IV</v>
      </c>
      <c r="AV63" s="7" t="str">
        <f>IF(U63="I","I",VLOOKUP(E63,Hilfstabelle!$A$3:$B$6,2))</f>
        <v>IV</v>
      </c>
      <c r="AW63" s="7" t="str">
        <f t="shared" si="12"/>
        <v>140IV</v>
      </c>
      <c r="AX63" s="7" t="str">
        <f t="shared" si="47"/>
        <v>140IV</v>
      </c>
      <c r="AY63" s="106" t="b">
        <f t="shared" si="36"/>
        <v>0</v>
      </c>
      <c r="AZ63" s="7">
        <f>VLOOKUP('Grundgerüst Konfigurator'!AW63,Hilfstabelle!$B$14:$M$25,12,FALSE)</f>
        <v>4.4472372</v>
      </c>
      <c r="BA63" s="7">
        <f>VLOOKUP(AW63,Hilfstabelle!$B$14:$J$25,9,FALSE)</f>
        <v>81.5</v>
      </c>
      <c r="BB63" s="7">
        <f>VLOOKUP(AW63,Hilfstabelle!$B$14:$K$25,10,FALSE)</f>
        <v>75.599999999999994</v>
      </c>
      <c r="BC63" s="7">
        <f>VLOOKUP(AW63,Hilfstabelle!$B$14:$I$25,8,FALSE)</f>
        <v>25.6</v>
      </c>
      <c r="BD63" s="7" t="str">
        <f t="shared" si="48"/>
        <v/>
      </c>
      <c r="BE63" s="7" t="str">
        <f t="shared" si="15"/>
        <v/>
      </c>
      <c r="BF63" s="7">
        <f>IFERROR(VLOOKUP(BD63,Hilfstabelle!$B$26:$M$31,12,FALSE),0)</f>
        <v>0</v>
      </c>
      <c r="BG63" s="7">
        <f>IFERROR(VLOOKUP(BD63,Hilfstabelle!$B$26:$H$31,7,FALSE),0)</f>
        <v>0</v>
      </c>
      <c r="BH63" s="7" t="str">
        <f t="shared" si="49"/>
        <v>IV-III</v>
      </c>
      <c r="BI63" s="7" t="str">
        <f t="shared" si="17"/>
        <v>IV-III</v>
      </c>
      <c r="BJ63" s="7">
        <f>IFERROR(VLOOKUP(BH63,Hilfstabelle!$B$26:$M$31,12,FALSE),0)</f>
        <v>1.783698</v>
      </c>
      <c r="BK63" s="7">
        <f>IFERROR(VLOOKUP(BH63,Hilfstabelle!$B$26:$H$31,7,FALSE),0)</f>
        <v>5</v>
      </c>
      <c r="BL63" s="7" t="str">
        <f t="shared" si="50"/>
        <v/>
      </c>
      <c r="BM63" s="7" t="str">
        <f t="shared" si="19"/>
        <v/>
      </c>
      <c r="BN63" s="7">
        <f>IFERROR(VLOOKUP(BL63,Hilfstabelle!$B$26:$M$31,12,FALSE),0)</f>
        <v>0</v>
      </c>
      <c r="BO63" s="7">
        <f>IFERROR(VLOOKUP(BL63,Hilfstabelle!$B$26:$H$31,7,FALSE),0)</f>
        <v>0</v>
      </c>
      <c r="BP63" s="162" t="s">
        <v>3902</v>
      </c>
    </row>
    <row r="64" spans="1:68" ht="15" thickBot="1" x14ac:dyDescent="0.25">
      <c r="A64" s="7">
        <v>16864441020</v>
      </c>
      <c r="B64" s="160" t="s">
        <v>98</v>
      </c>
      <c r="C64" s="8">
        <v>140</v>
      </c>
      <c r="D64" s="8">
        <v>125</v>
      </c>
      <c r="E64" s="8">
        <v>140</v>
      </c>
      <c r="F64" s="8" t="str">
        <f t="shared" si="20"/>
        <v>140 - 125 - 140</v>
      </c>
      <c r="G64" s="8" t="str">
        <f t="shared" si="21"/>
        <v>140-125-140</v>
      </c>
      <c r="H64" s="8">
        <f t="shared" si="22"/>
        <v>16864441020</v>
      </c>
      <c r="I64" s="6">
        <f t="shared" si="40"/>
        <v>23.102822400000001</v>
      </c>
      <c r="J64" s="6">
        <f>VLOOKUP(LEFT(A64,8)*1,Hilfstabelle!$A$35:$E$38,5,FALSE)</f>
        <v>0</v>
      </c>
      <c r="K64" s="6">
        <f t="shared" si="41"/>
        <v>372.20000000000005</v>
      </c>
      <c r="L64" s="6">
        <f t="shared" si="42"/>
        <v>279.3</v>
      </c>
      <c r="M64" s="6">
        <f t="shared" si="43"/>
        <v>163</v>
      </c>
      <c r="N64" s="19">
        <f t="shared" si="4"/>
        <v>136.1</v>
      </c>
      <c r="O64" s="19">
        <f t="shared" si="5"/>
        <v>147.80000000000001</v>
      </c>
      <c r="P64" s="19">
        <f t="shared" si="6"/>
        <v>136.1</v>
      </c>
      <c r="Q64" s="6" t="str">
        <f>VLOOKUP(LEFT(A64,8)*1,Hilfstabelle!$A$35:$E$38,2,FALSE)</f>
        <v>N.A.</v>
      </c>
      <c r="R64" s="6" t="str">
        <f>VLOOKUP(LEFT(A64,8)*1,Hilfstabelle!$A$35:$E$38,3,FALSE)</f>
        <v>N.A.</v>
      </c>
      <c r="S64" s="6" t="str">
        <f>VLOOKUP(LEFT(A64,8)*1,Hilfstabelle!$A$35:$E$38,4,FALSE)</f>
        <v>N.A.</v>
      </c>
      <c r="T64" s="94" t="e">
        <f>VLOOKUP(H64,Preise!A:E,4,FALSE)</f>
        <v>#N/A</v>
      </c>
      <c r="U64" s="7" t="str">
        <f>IF(V64=50,"I",VLOOKUP(V64,Hilfstabelle!$A$3:$B$6,2))</f>
        <v>IV</v>
      </c>
      <c r="V64" s="7">
        <f t="shared" si="44"/>
        <v>140</v>
      </c>
      <c r="W64" s="7" t="str">
        <f>IF(U64="I","I",VLOOKUP(V64,Hilfstabelle!$A$3:$B$6,2))</f>
        <v>IV</v>
      </c>
      <c r="X64" s="7">
        <f>VLOOKUP(W64,Hilfstabelle!$B$10:$M$13,12,FALSE)</f>
        <v>10.408540800000001</v>
      </c>
      <c r="Y64" s="7">
        <f>VLOOKUP(W64,Hilfstabelle!$B$10:$D$13,3,FALSE)</f>
        <v>80</v>
      </c>
      <c r="Z64" s="7">
        <f>VLOOKUP(W64,Hilfstabelle!$B$10:$E$13,4,FALSE)</f>
        <v>110.5</v>
      </c>
      <c r="AA64" s="7">
        <f>VLOOKUP(W64,Hilfstabelle!$B$10:$F$13,5,FALSE)</f>
        <v>110.5</v>
      </c>
      <c r="AB64" s="7">
        <f>VLOOKUP(W64,Hilfstabelle!$B$10:$G$13,6,FALSE)</f>
        <v>110.5</v>
      </c>
      <c r="AC64" s="7" t="str">
        <f>IF(AG64="50I","I",VLOOKUP(C64,Hilfstabelle!$A$3:$B$6,2))</f>
        <v>IV</v>
      </c>
      <c r="AD64" s="7" t="str">
        <f>IF(U64="I","I",VLOOKUP(C64,Hilfstabelle!$A$3:$B$6,2))</f>
        <v>IV</v>
      </c>
      <c r="AE64" s="7" t="str">
        <f t="shared" si="8"/>
        <v>140IV</v>
      </c>
      <c r="AF64" s="7" t="str">
        <f t="shared" si="45"/>
        <v>140IV</v>
      </c>
      <c r="AG64" s="106" t="b">
        <f t="shared" si="32"/>
        <v>0</v>
      </c>
      <c r="AH64" s="7">
        <f>VLOOKUP('Grundgerüst Konfigurator'!AE64,Hilfstabelle!$B$14:$M$25,12,FALSE)</f>
        <v>4.4472372</v>
      </c>
      <c r="AI64" s="7">
        <f>VLOOKUP(AE64,Hilfstabelle!$B$14:$J$25,9,FALSE)</f>
        <v>81.5</v>
      </c>
      <c r="AJ64" s="7">
        <f>VLOOKUP(AE64,Hilfstabelle!$B$14:$K$25,10,FALSE)</f>
        <v>75.599999999999994</v>
      </c>
      <c r="AK64" s="7">
        <f>VLOOKUP(AE64,Hilfstabelle!$B$14:$I$25,8,FALSE)</f>
        <v>25.6</v>
      </c>
      <c r="AL64" s="7" t="str">
        <f>IF(AP64="50I","I",VLOOKUP(D64,Hilfstabelle!$A$3:$B$6,2))</f>
        <v>IV</v>
      </c>
      <c r="AM64" s="7" t="str">
        <f>IF(U64="I","I",VLOOKUP(D64,Hilfstabelle!$A$3:$B$6,2))</f>
        <v>IV</v>
      </c>
      <c r="AN64" s="7" t="str">
        <f t="shared" si="10"/>
        <v>125IV</v>
      </c>
      <c r="AO64" s="7" t="str">
        <f t="shared" si="46"/>
        <v>125IV</v>
      </c>
      <c r="AP64" s="106" t="b">
        <f t="shared" si="34"/>
        <v>0</v>
      </c>
      <c r="AQ64" s="7">
        <f>VLOOKUP('Grundgerüst Konfigurator'!AN64,Hilfstabelle!$B$14:$M$25,12,FALSE)</f>
        <v>3.7998072000000001</v>
      </c>
      <c r="AR64" s="7">
        <f>VLOOKUP(AN64,Hilfstabelle!$B$14:$J$25,9,FALSE)</f>
        <v>72.5</v>
      </c>
      <c r="AS64" s="7">
        <f>VLOOKUP(AN64,Hilfstabelle!$B$14:$K$25,10,FALSE)</f>
        <v>87.3</v>
      </c>
      <c r="AT64" s="7">
        <f>VLOOKUP(AN64,Hilfstabelle!$B$14:$I$25,8,FALSE)</f>
        <v>37.299999999999997</v>
      </c>
      <c r="AU64" s="7" t="str">
        <f>IF(AY64="50I","I",VLOOKUP(E64,Hilfstabelle!$A$3:$B$6,2))</f>
        <v>IV</v>
      </c>
      <c r="AV64" s="7" t="str">
        <f>IF(U64="I","I",VLOOKUP(E64,Hilfstabelle!$A$3:$B$6,2))</f>
        <v>IV</v>
      </c>
      <c r="AW64" s="7" t="str">
        <f t="shared" si="12"/>
        <v>140IV</v>
      </c>
      <c r="AX64" s="7" t="str">
        <f t="shared" si="47"/>
        <v>140IV</v>
      </c>
      <c r="AY64" s="106" t="b">
        <f t="shared" si="36"/>
        <v>0</v>
      </c>
      <c r="AZ64" s="7">
        <f>VLOOKUP('Grundgerüst Konfigurator'!AW64,Hilfstabelle!$B$14:$M$25,12,FALSE)</f>
        <v>4.4472372</v>
      </c>
      <c r="BA64" s="7">
        <f>VLOOKUP(AW64,Hilfstabelle!$B$14:$J$25,9,FALSE)</f>
        <v>81.5</v>
      </c>
      <c r="BB64" s="7">
        <f>VLOOKUP(AW64,Hilfstabelle!$B$14:$K$25,10,FALSE)</f>
        <v>75.599999999999994</v>
      </c>
      <c r="BC64" s="7">
        <f>VLOOKUP(AW64,Hilfstabelle!$B$14:$I$25,8,FALSE)</f>
        <v>25.6</v>
      </c>
      <c r="BD64" s="7" t="str">
        <f t="shared" si="48"/>
        <v/>
      </c>
      <c r="BE64" s="7" t="str">
        <f t="shared" si="15"/>
        <v/>
      </c>
      <c r="BF64" s="7">
        <f>IFERROR(VLOOKUP(BD64,Hilfstabelle!$B$26:$M$31,12,FALSE),0)</f>
        <v>0</v>
      </c>
      <c r="BG64" s="7">
        <f>IFERROR(VLOOKUP(BD64,Hilfstabelle!$B$26:$H$31,7,FALSE),0)</f>
        <v>0</v>
      </c>
      <c r="BH64" s="7" t="str">
        <f t="shared" si="49"/>
        <v/>
      </c>
      <c r="BI64" s="7" t="str">
        <f t="shared" si="17"/>
        <v/>
      </c>
      <c r="BJ64" s="7">
        <f>IFERROR(VLOOKUP(BH64,Hilfstabelle!$B$26:$M$31,12,FALSE),0)</f>
        <v>0</v>
      </c>
      <c r="BK64" s="7">
        <f>IFERROR(VLOOKUP(BH64,Hilfstabelle!$B$26:$H$31,7,FALSE),0)</f>
        <v>0</v>
      </c>
      <c r="BL64" s="7" t="str">
        <f t="shared" si="50"/>
        <v/>
      </c>
      <c r="BM64" s="7" t="str">
        <f t="shared" si="19"/>
        <v/>
      </c>
      <c r="BN64" s="7">
        <f>IFERROR(VLOOKUP(BL64,Hilfstabelle!$B$26:$M$31,12,FALSE),0)</f>
        <v>0</v>
      </c>
      <c r="BO64" s="7">
        <f>IFERROR(VLOOKUP(BL64,Hilfstabelle!$B$26:$H$31,7,FALSE),0)</f>
        <v>0</v>
      </c>
      <c r="BP64" s="162" t="s">
        <v>3902</v>
      </c>
    </row>
    <row r="65" spans="1:68" ht="15" thickBot="1" x14ac:dyDescent="0.25">
      <c r="A65" s="7">
        <v>16864441021</v>
      </c>
      <c r="B65" s="160" t="s">
        <v>98</v>
      </c>
      <c r="C65" s="8">
        <v>160</v>
      </c>
      <c r="D65" s="8">
        <v>25</v>
      </c>
      <c r="E65" s="8">
        <v>160</v>
      </c>
      <c r="F65" s="8" t="str">
        <f t="shared" si="20"/>
        <v>160 - 25 - 160</v>
      </c>
      <c r="G65" s="8" t="str">
        <f t="shared" si="21"/>
        <v>160-25-160</v>
      </c>
      <c r="H65" s="8">
        <f t="shared" si="22"/>
        <v>16864441021</v>
      </c>
      <c r="I65" s="6">
        <f t="shared" si="40"/>
        <v>22.712398799999999</v>
      </c>
      <c r="J65" s="6">
        <f>VLOOKUP(LEFT(A65,8)*1,Hilfstabelle!$A$35:$E$38,5,FALSE)</f>
        <v>0</v>
      </c>
      <c r="K65" s="6">
        <f t="shared" si="41"/>
        <v>349</v>
      </c>
      <c r="L65" s="6">
        <f t="shared" si="42"/>
        <v>248.5</v>
      </c>
      <c r="M65" s="6">
        <f t="shared" si="43"/>
        <v>185</v>
      </c>
      <c r="N65" s="19">
        <f t="shared" si="4"/>
        <v>124.5</v>
      </c>
      <c r="O65" s="19">
        <f t="shared" si="5"/>
        <v>134.5</v>
      </c>
      <c r="P65" s="19">
        <f t="shared" si="6"/>
        <v>124.5</v>
      </c>
      <c r="Q65" s="6" t="str">
        <f>VLOOKUP(LEFT(A65,8)*1,Hilfstabelle!$A$35:$E$38,2,FALSE)</f>
        <v>N.A.</v>
      </c>
      <c r="R65" s="6" t="str">
        <f>VLOOKUP(LEFT(A65,8)*1,Hilfstabelle!$A$35:$E$38,3,FALSE)</f>
        <v>N.A.</v>
      </c>
      <c r="S65" s="6" t="str">
        <f>VLOOKUP(LEFT(A65,8)*1,Hilfstabelle!$A$35:$E$38,4,FALSE)</f>
        <v>N.A.</v>
      </c>
      <c r="T65" s="94" t="e">
        <f>VLOOKUP(H65,Preise!A:E,4,FALSE)</f>
        <v>#N/A</v>
      </c>
      <c r="U65" s="7" t="str">
        <f>IF(V65=50,"I",VLOOKUP(V65,Hilfstabelle!$A$3:$B$6,2))</f>
        <v>IV</v>
      </c>
      <c r="V65" s="7">
        <f t="shared" si="44"/>
        <v>160</v>
      </c>
      <c r="W65" s="7" t="str">
        <f>IF(U65="I","I",VLOOKUP(V65,Hilfstabelle!$A$3:$B$6,2))</f>
        <v>IV</v>
      </c>
      <c r="X65" s="7">
        <f>VLOOKUP(W65,Hilfstabelle!$B$10:$M$13,12,FALSE)</f>
        <v>10.408540800000001</v>
      </c>
      <c r="Y65" s="7">
        <f>VLOOKUP(W65,Hilfstabelle!$B$10:$D$13,3,FALSE)</f>
        <v>80</v>
      </c>
      <c r="Z65" s="7">
        <f>VLOOKUP(W65,Hilfstabelle!$B$10:$E$13,4,FALSE)</f>
        <v>110.5</v>
      </c>
      <c r="AA65" s="7">
        <f>VLOOKUP(W65,Hilfstabelle!$B$10:$F$13,5,FALSE)</f>
        <v>110.5</v>
      </c>
      <c r="AB65" s="7">
        <f>VLOOKUP(W65,Hilfstabelle!$B$10:$G$13,6,FALSE)</f>
        <v>110.5</v>
      </c>
      <c r="AC65" s="7" t="str">
        <f>IF(AG65="50I","I",VLOOKUP(C65,Hilfstabelle!$A$3:$B$6,2))</f>
        <v>IV</v>
      </c>
      <c r="AD65" s="7" t="str">
        <f>IF(U65="I","I",VLOOKUP(C65,Hilfstabelle!$A$3:$B$6,2))</f>
        <v>IV</v>
      </c>
      <c r="AE65" s="7" t="str">
        <f t="shared" si="8"/>
        <v>160IV</v>
      </c>
      <c r="AF65" s="7" t="str">
        <f t="shared" si="45"/>
        <v>160IV</v>
      </c>
      <c r="AG65" s="106" t="b">
        <f t="shared" si="32"/>
        <v>0</v>
      </c>
      <c r="AH65" s="7">
        <f>VLOOKUP('Grundgerüst Konfigurator'!AE65,Hilfstabelle!$B$14:$M$25,12,FALSE)</f>
        <v>4.9632240000000003</v>
      </c>
      <c r="AI65" s="7">
        <f>VLOOKUP(AE65,Hilfstabelle!$B$14:$J$25,9,FALSE)</f>
        <v>92.5</v>
      </c>
      <c r="AJ65" s="7">
        <f>VLOOKUP(AE65,Hilfstabelle!$B$14:$K$25,10,FALSE)</f>
        <v>64</v>
      </c>
      <c r="AK65" s="7">
        <f>VLOOKUP(AE65,Hilfstabelle!$B$14:$I$25,8,FALSE)</f>
        <v>14</v>
      </c>
      <c r="AL65" s="7" t="str">
        <f>IF(AP65="50I","I",VLOOKUP(D65,Hilfstabelle!$A$3:$B$6,2))</f>
        <v>I</v>
      </c>
      <c r="AM65" s="7" t="str">
        <f>IF(U65="I","I",VLOOKUP(D65,Hilfstabelle!$A$3:$B$6,2))</f>
        <v>I</v>
      </c>
      <c r="AN65" s="7" t="str">
        <f t="shared" si="10"/>
        <v>25I</v>
      </c>
      <c r="AO65" s="7" t="str">
        <f t="shared" si="46"/>
        <v>25I</v>
      </c>
      <c r="AP65" s="106" t="b">
        <f t="shared" si="34"/>
        <v>0</v>
      </c>
      <c r="AQ65" s="7">
        <f>VLOOKUP('Grundgerüst Konfigurator'!AN65,Hilfstabelle!$B$14:$M$25,12,FALSE)</f>
        <v>0.171486</v>
      </c>
      <c r="AR65" s="7">
        <f>VLOOKUP(AN65,Hilfstabelle!$B$14:$J$25,9,FALSE)</f>
        <v>15.25</v>
      </c>
      <c r="AS65" s="7">
        <f>VLOOKUP(AN65,Hilfstabelle!$B$14:$K$25,10,FALSE)</f>
        <v>40.5</v>
      </c>
      <c r="AT65" s="7">
        <f>VLOOKUP(AN65,Hilfstabelle!$B$14:$I$25,8,FALSE)</f>
        <v>19</v>
      </c>
      <c r="AU65" s="7" t="str">
        <f>IF(AY65="50I","I",VLOOKUP(E65,Hilfstabelle!$A$3:$B$6,2))</f>
        <v>IV</v>
      </c>
      <c r="AV65" s="7" t="str">
        <f>IF(U65="I","I",VLOOKUP(E65,Hilfstabelle!$A$3:$B$6,2))</f>
        <v>IV</v>
      </c>
      <c r="AW65" s="7" t="str">
        <f t="shared" si="12"/>
        <v>160IV</v>
      </c>
      <c r="AX65" s="7" t="str">
        <f t="shared" si="47"/>
        <v>160IV</v>
      </c>
      <c r="AY65" s="106" t="b">
        <f t="shared" si="36"/>
        <v>0</v>
      </c>
      <c r="AZ65" s="7">
        <f>VLOOKUP('Grundgerüst Konfigurator'!AW65,Hilfstabelle!$B$14:$M$25,12,FALSE)</f>
        <v>4.9632240000000003</v>
      </c>
      <c r="BA65" s="7">
        <f>VLOOKUP(AW65,Hilfstabelle!$B$14:$J$25,9,FALSE)</f>
        <v>92.5</v>
      </c>
      <c r="BB65" s="7">
        <f>VLOOKUP(AW65,Hilfstabelle!$B$14:$K$25,10,FALSE)</f>
        <v>64</v>
      </c>
      <c r="BC65" s="7">
        <f>VLOOKUP(AW65,Hilfstabelle!$B$14:$I$25,8,FALSE)</f>
        <v>14</v>
      </c>
      <c r="BD65" s="7" t="str">
        <f t="shared" si="48"/>
        <v/>
      </c>
      <c r="BE65" s="7" t="str">
        <f t="shared" si="15"/>
        <v/>
      </c>
      <c r="BF65" s="7">
        <f>IFERROR(VLOOKUP(BD65,Hilfstabelle!$B$26:$M$31,12,FALSE),0)</f>
        <v>0</v>
      </c>
      <c r="BG65" s="7">
        <f>IFERROR(VLOOKUP(BD65,Hilfstabelle!$B$26:$H$31,7,FALSE),0)</f>
        <v>0</v>
      </c>
      <c r="BH65" s="7" t="str">
        <f t="shared" si="49"/>
        <v>IV-I</v>
      </c>
      <c r="BI65" s="7" t="str">
        <f t="shared" si="17"/>
        <v>IV-I</v>
      </c>
      <c r="BJ65" s="7">
        <f>IFERROR(VLOOKUP(BH65,Hilfstabelle!$B$26:$M$31,12,FALSE),0)</f>
        <v>2.205924</v>
      </c>
      <c r="BK65" s="7">
        <f>IFERROR(VLOOKUP(BH65,Hilfstabelle!$B$26:$H$31,7,FALSE),0)</f>
        <v>5</v>
      </c>
      <c r="BL65" s="7" t="str">
        <f t="shared" si="50"/>
        <v/>
      </c>
      <c r="BM65" s="7" t="str">
        <f t="shared" si="19"/>
        <v/>
      </c>
      <c r="BN65" s="7">
        <f>IFERROR(VLOOKUP(BL65,Hilfstabelle!$B$26:$M$31,12,FALSE),0)</f>
        <v>0</v>
      </c>
      <c r="BO65" s="7">
        <f>IFERROR(VLOOKUP(BL65,Hilfstabelle!$B$26:$H$31,7,FALSE),0)</f>
        <v>0</v>
      </c>
      <c r="BP65" s="162" t="s">
        <v>3902</v>
      </c>
    </row>
    <row r="66" spans="1:68" ht="15" thickBot="1" x14ac:dyDescent="0.25">
      <c r="A66" s="7">
        <v>16864441022</v>
      </c>
      <c r="B66" s="160" t="s">
        <v>98</v>
      </c>
      <c r="C66" s="8">
        <v>160</v>
      </c>
      <c r="D66" s="8">
        <v>32</v>
      </c>
      <c r="E66" s="8">
        <v>160</v>
      </c>
      <c r="F66" s="8" t="str">
        <f t="shared" si="20"/>
        <v>160 - 32 - 160</v>
      </c>
      <c r="G66" s="8" t="str">
        <f t="shared" si="21"/>
        <v>160-32-160</v>
      </c>
      <c r="H66" s="8">
        <f t="shared" si="22"/>
        <v>16864441022</v>
      </c>
      <c r="I66" s="6">
        <f t="shared" si="40"/>
        <v>22.764798000000003</v>
      </c>
      <c r="J66" s="6">
        <f>VLOOKUP(LEFT(A66,8)*1,Hilfstabelle!$A$35:$E$38,5,FALSE)</f>
        <v>0</v>
      </c>
      <c r="K66" s="6">
        <f t="shared" si="41"/>
        <v>349</v>
      </c>
      <c r="L66" s="6">
        <f t="shared" si="42"/>
        <v>255</v>
      </c>
      <c r="M66" s="6">
        <f t="shared" si="43"/>
        <v>185</v>
      </c>
      <c r="N66" s="19">
        <f t="shared" si="4"/>
        <v>124.5</v>
      </c>
      <c r="O66" s="19">
        <f t="shared" si="5"/>
        <v>135.5</v>
      </c>
      <c r="P66" s="19">
        <f t="shared" si="6"/>
        <v>124.5</v>
      </c>
      <c r="Q66" s="6" t="str">
        <f>VLOOKUP(LEFT(A66,8)*1,Hilfstabelle!$A$35:$E$38,2,FALSE)</f>
        <v>N.A.</v>
      </c>
      <c r="R66" s="6" t="str">
        <f>VLOOKUP(LEFT(A66,8)*1,Hilfstabelle!$A$35:$E$38,3,FALSE)</f>
        <v>N.A.</v>
      </c>
      <c r="S66" s="6" t="str">
        <f>VLOOKUP(LEFT(A66,8)*1,Hilfstabelle!$A$35:$E$38,4,FALSE)</f>
        <v>N.A.</v>
      </c>
      <c r="T66" s="94" t="e">
        <f>VLOOKUP(H66,Preise!A:E,4,FALSE)</f>
        <v>#N/A</v>
      </c>
      <c r="U66" s="7" t="str">
        <f>IF(V66=50,"I",VLOOKUP(V66,Hilfstabelle!$A$3:$B$6,2))</f>
        <v>IV</v>
      </c>
      <c r="V66" s="7">
        <f t="shared" si="44"/>
        <v>160</v>
      </c>
      <c r="W66" s="7" t="str">
        <f>IF(U66="I","I",VLOOKUP(V66,Hilfstabelle!$A$3:$B$6,2))</f>
        <v>IV</v>
      </c>
      <c r="X66" s="7">
        <f>VLOOKUP(W66,Hilfstabelle!$B$10:$M$13,12,FALSE)</f>
        <v>10.408540800000001</v>
      </c>
      <c r="Y66" s="7">
        <f>VLOOKUP(W66,Hilfstabelle!$B$10:$D$13,3,FALSE)</f>
        <v>80</v>
      </c>
      <c r="Z66" s="7">
        <f>VLOOKUP(W66,Hilfstabelle!$B$10:$E$13,4,FALSE)</f>
        <v>110.5</v>
      </c>
      <c r="AA66" s="7">
        <f>VLOOKUP(W66,Hilfstabelle!$B$10:$F$13,5,FALSE)</f>
        <v>110.5</v>
      </c>
      <c r="AB66" s="7">
        <f>VLOOKUP(W66,Hilfstabelle!$B$10:$G$13,6,FALSE)</f>
        <v>110.5</v>
      </c>
      <c r="AC66" s="7" t="str">
        <f>IF(AG66="50I","I",VLOOKUP(C66,Hilfstabelle!$A$3:$B$6,2))</f>
        <v>IV</v>
      </c>
      <c r="AD66" s="7" t="str">
        <f>IF(U66="I","I",VLOOKUP(C66,Hilfstabelle!$A$3:$B$6,2))</f>
        <v>IV</v>
      </c>
      <c r="AE66" s="7" t="str">
        <f t="shared" si="8"/>
        <v>160IV</v>
      </c>
      <c r="AF66" s="7" t="str">
        <f t="shared" si="45"/>
        <v>160IV</v>
      </c>
      <c r="AG66" s="106" t="b">
        <f t="shared" si="32"/>
        <v>0</v>
      </c>
      <c r="AH66" s="7">
        <f>VLOOKUP('Grundgerüst Konfigurator'!AE66,Hilfstabelle!$B$14:$M$25,12,FALSE)</f>
        <v>4.9632240000000003</v>
      </c>
      <c r="AI66" s="7">
        <f>VLOOKUP(AE66,Hilfstabelle!$B$14:$J$25,9,FALSE)</f>
        <v>92.5</v>
      </c>
      <c r="AJ66" s="7">
        <f>VLOOKUP(AE66,Hilfstabelle!$B$14:$K$25,10,FALSE)</f>
        <v>64</v>
      </c>
      <c r="AK66" s="7">
        <f>VLOOKUP(AE66,Hilfstabelle!$B$14:$I$25,8,FALSE)</f>
        <v>14</v>
      </c>
      <c r="AL66" s="7" t="str">
        <f>IF(AP66="50I","I",VLOOKUP(D66,Hilfstabelle!$A$3:$B$6,2))</f>
        <v>I</v>
      </c>
      <c r="AM66" s="7" t="str">
        <f>IF(U66="I","I",VLOOKUP(D66,Hilfstabelle!$A$3:$B$6,2))</f>
        <v>I</v>
      </c>
      <c r="AN66" s="7" t="str">
        <f t="shared" si="10"/>
        <v>32I</v>
      </c>
      <c r="AO66" s="7" t="str">
        <f t="shared" si="46"/>
        <v>32I</v>
      </c>
      <c r="AP66" s="106" t="b">
        <f t="shared" si="34"/>
        <v>0</v>
      </c>
      <c r="AQ66" s="7">
        <f>VLOOKUP('Grundgerüst Konfigurator'!AN66,Hilfstabelle!$B$14:$M$25,12,FALSE)</f>
        <v>0.22388520000000001</v>
      </c>
      <c r="AR66" s="7">
        <f>VLOOKUP(AN66,Hilfstabelle!$B$14:$J$25,9,FALSE)</f>
        <v>20</v>
      </c>
      <c r="AS66" s="7">
        <f>VLOOKUP(AN66,Hilfstabelle!$B$14:$K$25,10,FALSE)</f>
        <v>47</v>
      </c>
      <c r="AT66" s="7">
        <f>VLOOKUP(AN66,Hilfstabelle!$B$14:$I$25,8,FALSE)</f>
        <v>20</v>
      </c>
      <c r="AU66" s="7" t="str">
        <f>IF(AY66="50I","I",VLOOKUP(E66,Hilfstabelle!$A$3:$B$6,2))</f>
        <v>IV</v>
      </c>
      <c r="AV66" s="7" t="str">
        <f>IF(U66="I","I",VLOOKUP(E66,Hilfstabelle!$A$3:$B$6,2))</f>
        <v>IV</v>
      </c>
      <c r="AW66" s="7" t="str">
        <f t="shared" si="12"/>
        <v>160IV</v>
      </c>
      <c r="AX66" s="7" t="str">
        <f t="shared" si="47"/>
        <v>160IV</v>
      </c>
      <c r="AY66" s="106" t="b">
        <f t="shared" si="36"/>
        <v>0</v>
      </c>
      <c r="AZ66" s="7">
        <f>VLOOKUP('Grundgerüst Konfigurator'!AW66,Hilfstabelle!$B$14:$M$25,12,FALSE)</f>
        <v>4.9632240000000003</v>
      </c>
      <c r="BA66" s="7">
        <f>VLOOKUP(AW66,Hilfstabelle!$B$14:$J$25,9,FALSE)</f>
        <v>92.5</v>
      </c>
      <c r="BB66" s="7">
        <f>VLOOKUP(AW66,Hilfstabelle!$B$14:$K$25,10,FALSE)</f>
        <v>64</v>
      </c>
      <c r="BC66" s="7">
        <f>VLOOKUP(AW66,Hilfstabelle!$B$14:$I$25,8,FALSE)</f>
        <v>14</v>
      </c>
      <c r="BD66" s="7" t="str">
        <f t="shared" si="48"/>
        <v/>
      </c>
      <c r="BE66" s="7" t="str">
        <f t="shared" si="15"/>
        <v/>
      </c>
      <c r="BF66" s="7">
        <f>IFERROR(VLOOKUP(BD66,Hilfstabelle!$B$26:$M$31,12,FALSE),0)</f>
        <v>0</v>
      </c>
      <c r="BG66" s="7">
        <f>IFERROR(VLOOKUP(BD66,Hilfstabelle!$B$26:$H$31,7,FALSE),0)</f>
        <v>0</v>
      </c>
      <c r="BH66" s="7" t="str">
        <f t="shared" si="49"/>
        <v>IV-I</v>
      </c>
      <c r="BI66" s="7" t="str">
        <f t="shared" si="17"/>
        <v>IV-I</v>
      </c>
      <c r="BJ66" s="7">
        <f>IFERROR(VLOOKUP(BH66,Hilfstabelle!$B$26:$M$31,12,FALSE),0)</f>
        <v>2.205924</v>
      </c>
      <c r="BK66" s="7">
        <f>IFERROR(VLOOKUP(BH66,Hilfstabelle!$B$26:$H$31,7,FALSE),0)</f>
        <v>5</v>
      </c>
      <c r="BL66" s="7" t="str">
        <f t="shared" si="50"/>
        <v/>
      </c>
      <c r="BM66" s="7" t="str">
        <f t="shared" si="19"/>
        <v/>
      </c>
      <c r="BN66" s="7">
        <f>IFERROR(VLOOKUP(BL66,Hilfstabelle!$B$26:$M$31,12,FALSE),0)</f>
        <v>0</v>
      </c>
      <c r="BO66" s="7">
        <f>IFERROR(VLOOKUP(BL66,Hilfstabelle!$B$26:$H$31,7,FALSE),0)</f>
        <v>0</v>
      </c>
      <c r="BP66" s="162" t="s">
        <v>3902</v>
      </c>
    </row>
    <row r="67" spans="1:68" ht="15" thickBot="1" x14ac:dyDescent="0.25">
      <c r="A67" s="7">
        <v>16864441023</v>
      </c>
      <c r="B67" s="160" t="s">
        <v>98</v>
      </c>
      <c r="C67" s="8">
        <v>160</v>
      </c>
      <c r="D67" s="8">
        <v>40</v>
      </c>
      <c r="E67" s="8">
        <v>160</v>
      </c>
      <c r="F67" s="8" t="str">
        <f t="shared" si="20"/>
        <v>160 - 40 - 160</v>
      </c>
      <c r="G67" s="8" t="str">
        <f t="shared" si="21"/>
        <v>160-40-160</v>
      </c>
      <c r="H67" s="8">
        <f t="shared" si="22"/>
        <v>16864441023</v>
      </c>
      <c r="I67" s="6">
        <f t="shared" si="40"/>
        <v>22.874401200000001</v>
      </c>
      <c r="J67" s="6">
        <f>VLOOKUP(LEFT(A67,8)*1,Hilfstabelle!$A$35:$E$38,5,FALSE)</f>
        <v>0</v>
      </c>
      <c r="K67" s="6">
        <f t="shared" si="41"/>
        <v>349</v>
      </c>
      <c r="L67" s="6">
        <f t="shared" si="42"/>
        <v>262</v>
      </c>
      <c r="M67" s="6">
        <f t="shared" si="43"/>
        <v>185</v>
      </c>
      <c r="N67" s="19">
        <f t="shared" ref="N67:N130" si="51">SUM(Z67,AK67,BG67)</f>
        <v>124.5</v>
      </c>
      <c r="O67" s="19">
        <f t="shared" ref="O67:O130" si="52">SUM(AB67,AT67,BK67)</f>
        <v>137.5</v>
      </c>
      <c r="P67" s="19">
        <f t="shared" ref="P67:P130" si="53">SUM(AA67,BC67,BO67)</f>
        <v>124.5</v>
      </c>
      <c r="Q67" s="6" t="str">
        <f>VLOOKUP(LEFT(A67,8)*1,Hilfstabelle!$A$35:$E$38,2,FALSE)</f>
        <v>N.A.</v>
      </c>
      <c r="R67" s="6" t="str">
        <f>VLOOKUP(LEFT(A67,8)*1,Hilfstabelle!$A$35:$E$38,3,FALSE)</f>
        <v>N.A.</v>
      </c>
      <c r="S67" s="6" t="str">
        <f>VLOOKUP(LEFT(A67,8)*1,Hilfstabelle!$A$35:$E$38,4,FALSE)</f>
        <v>N.A.</v>
      </c>
      <c r="T67" s="94" t="e">
        <f>VLOOKUP(H67,Preise!A:E,4,FALSE)</f>
        <v>#N/A</v>
      </c>
      <c r="U67" s="7" t="str">
        <f>IF(V67=50,"I",VLOOKUP(V67,Hilfstabelle!$A$3:$B$6,2))</f>
        <v>IV</v>
      </c>
      <c r="V67" s="7">
        <f t="shared" si="44"/>
        <v>160</v>
      </c>
      <c r="W67" s="7" t="str">
        <f>IF(U67="I","I",VLOOKUP(V67,Hilfstabelle!$A$3:$B$6,2))</f>
        <v>IV</v>
      </c>
      <c r="X67" s="7">
        <f>VLOOKUP(W67,Hilfstabelle!$B$10:$M$13,12,FALSE)</f>
        <v>10.408540800000001</v>
      </c>
      <c r="Y67" s="7">
        <f>VLOOKUP(W67,Hilfstabelle!$B$10:$D$13,3,FALSE)</f>
        <v>80</v>
      </c>
      <c r="Z67" s="7">
        <f>VLOOKUP(W67,Hilfstabelle!$B$10:$E$13,4,FALSE)</f>
        <v>110.5</v>
      </c>
      <c r="AA67" s="7">
        <f>VLOOKUP(W67,Hilfstabelle!$B$10:$F$13,5,FALSE)</f>
        <v>110.5</v>
      </c>
      <c r="AB67" s="7">
        <f>VLOOKUP(W67,Hilfstabelle!$B$10:$G$13,6,FALSE)</f>
        <v>110.5</v>
      </c>
      <c r="AC67" s="7" t="str">
        <f>IF(AG67="50I","I",VLOOKUP(C67,Hilfstabelle!$A$3:$B$6,2))</f>
        <v>IV</v>
      </c>
      <c r="AD67" s="7" t="str">
        <f>IF(U67="I","I",VLOOKUP(C67,Hilfstabelle!$A$3:$B$6,2))</f>
        <v>IV</v>
      </c>
      <c r="AE67" s="7" t="str">
        <f t="shared" ref="AE67:AE130" si="54">IF(AG67="50I","50I",AF67)</f>
        <v>160IV</v>
      </c>
      <c r="AF67" s="7" t="str">
        <f t="shared" si="45"/>
        <v>160IV</v>
      </c>
      <c r="AG67" s="106" t="b">
        <f t="shared" si="32"/>
        <v>0</v>
      </c>
      <c r="AH67" s="7">
        <f>VLOOKUP('Grundgerüst Konfigurator'!AE67,Hilfstabelle!$B$14:$M$25,12,FALSE)</f>
        <v>4.9632240000000003</v>
      </c>
      <c r="AI67" s="7">
        <f>VLOOKUP(AE67,Hilfstabelle!$B$14:$J$25,9,FALSE)</f>
        <v>92.5</v>
      </c>
      <c r="AJ67" s="7">
        <f>VLOOKUP(AE67,Hilfstabelle!$B$14:$K$25,10,FALSE)</f>
        <v>64</v>
      </c>
      <c r="AK67" s="7">
        <f>VLOOKUP(AE67,Hilfstabelle!$B$14:$I$25,8,FALSE)</f>
        <v>14</v>
      </c>
      <c r="AL67" s="7" t="str">
        <f>IF(AP67="50I","I",VLOOKUP(D67,Hilfstabelle!$A$3:$B$6,2))</f>
        <v>I</v>
      </c>
      <c r="AM67" s="7" t="str">
        <f>IF(U67="I","I",VLOOKUP(D67,Hilfstabelle!$A$3:$B$6,2))</f>
        <v>I</v>
      </c>
      <c r="AN67" s="7" t="str">
        <f t="shared" ref="AN67:AN130" si="55">IF(AP67="50I","50I",AO67)</f>
        <v>40I</v>
      </c>
      <c r="AO67" s="7" t="str">
        <f t="shared" si="46"/>
        <v>40I</v>
      </c>
      <c r="AP67" s="106" t="b">
        <f t="shared" si="34"/>
        <v>0</v>
      </c>
      <c r="AQ67" s="7">
        <f>VLOOKUP('Grundgerüst Konfigurator'!AN67,Hilfstabelle!$B$14:$M$25,12,FALSE)</f>
        <v>0.33348840000000002</v>
      </c>
      <c r="AR67" s="7">
        <f>VLOOKUP(AN67,Hilfstabelle!$B$14:$J$25,9,FALSE)</f>
        <v>24.5</v>
      </c>
      <c r="AS67" s="7">
        <f>VLOOKUP(AN67,Hilfstabelle!$B$14:$K$25,10,FALSE)</f>
        <v>54</v>
      </c>
      <c r="AT67" s="7">
        <f>VLOOKUP(AN67,Hilfstabelle!$B$14:$I$25,8,FALSE)</f>
        <v>22</v>
      </c>
      <c r="AU67" s="7" t="str">
        <f>IF(AY67="50I","I",VLOOKUP(E67,Hilfstabelle!$A$3:$B$6,2))</f>
        <v>IV</v>
      </c>
      <c r="AV67" s="7" t="str">
        <f>IF(U67="I","I",VLOOKUP(E67,Hilfstabelle!$A$3:$B$6,2))</f>
        <v>IV</v>
      </c>
      <c r="AW67" s="7" t="str">
        <f t="shared" ref="AW67:AW130" si="56">IF(AY67="50I","50I",AX67)</f>
        <v>160IV</v>
      </c>
      <c r="AX67" s="7" t="str">
        <f t="shared" si="47"/>
        <v>160IV</v>
      </c>
      <c r="AY67" s="106" t="b">
        <f t="shared" si="36"/>
        <v>0</v>
      </c>
      <c r="AZ67" s="7">
        <f>VLOOKUP('Grundgerüst Konfigurator'!AW67,Hilfstabelle!$B$14:$M$25,12,FALSE)</f>
        <v>4.9632240000000003</v>
      </c>
      <c r="BA67" s="7">
        <f>VLOOKUP(AW67,Hilfstabelle!$B$14:$J$25,9,FALSE)</f>
        <v>92.5</v>
      </c>
      <c r="BB67" s="7">
        <f>VLOOKUP(AW67,Hilfstabelle!$B$14:$K$25,10,FALSE)</f>
        <v>64</v>
      </c>
      <c r="BC67" s="7">
        <f>VLOOKUP(AW67,Hilfstabelle!$B$14:$I$25,8,FALSE)</f>
        <v>14</v>
      </c>
      <c r="BD67" s="7" t="str">
        <f t="shared" si="48"/>
        <v/>
      </c>
      <c r="BE67" s="7" t="str">
        <f t="shared" ref="BE67:BE130" si="57">IF(BD67="I-II","",BD67)</f>
        <v/>
      </c>
      <c r="BF67" s="7">
        <f>IFERROR(VLOOKUP(BD67,Hilfstabelle!$B$26:$M$31,12,FALSE),0)</f>
        <v>0</v>
      </c>
      <c r="BG67" s="7">
        <f>IFERROR(VLOOKUP(BD67,Hilfstabelle!$B$26:$H$31,7,FALSE),0)</f>
        <v>0</v>
      </c>
      <c r="BH67" s="7" t="str">
        <f t="shared" si="49"/>
        <v>IV-I</v>
      </c>
      <c r="BI67" s="7" t="str">
        <f t="shared" ref="BI67:BI130" si="58">IF(BH67="I-II","",BH67)</f>
        <v>IV-I</v>
      </c>
      <c r="BJ67" s="7">
        <f>IFERROR(VLOOKUP(BH67,Hilfstabelle!$B$26:$M$31,12,FALSE),0)</f>
        <v>2.205924</v>
      </c>
      <c r="BK67" s="7">
        <f>IFERROR(VLOOKUP(BH67,Hilfstabelle!$B$26:$H$31,7,FALSE),0)</f>
        <v>5</v>
      </c>
      <c r="BL67" s="7" t="str">
        <f t="shared" si="50"/>
        <v/>
      </c>
      <c r="BM67" s="7" t="str">
        <f t="shared" ref="BM67:BM130" si="59">IF(BL67="I-II","",BL67)</f>
        <v/>
      </c>
      <c r="BN67" s="7">
        <f>IFERROR(VLOOKUP(BL67,Hilfstabelle!$B$26:$M$31,12,FALSE),0)</f>
        <v>0</v>
      </c>
      <c r="BO67" s="7">
        <f>IFERROR(VLOOKUP(BL67,Hilfstabelle!$B$26:$H$31,7,FALSE),0)</f>
        <v>0</v>
      </c>
      <c r="BP67" s="162" t="s">
        <v>3902</v>
      </c>
    </row>
    <row r="68" spans="1:68" ht="15" thickBot="1" x14ac:dyDescent="0.25">
      <c r="A68" s="7">
        <v>16864441024</v>
      </c>
      <c r="B68" s="160" t="s">
        <v>98</v>
      </c>
      <c r="C68" s="8">
        <v>160</v>
      </c>
      <c r="D68" s="8">
        <v>50</v>
      </c>
      <c r="E68" s="8">
        <v>160</v>
      </c>
      <c r="F68" s="8" t="str">
        <f t="shared" si="20"/>
        <v>160 - 50 - 160</v>
      </c>
      <c r="G68" s="8" t="str">
        <f t="shared" si="21"/>
        <v>160-50-160</v>
      </c>
      <c r="H68" s="8">
        <f t="shared" si="22"/>
        <v>16864441024</v>
      </c>
      <c r="I68" s="6">
        <f t="shared" si="40"/>
        <v>22.991715600000003</v>
      </c>
      <c r="J68" s="6">
        <f>VLOOKUP(LEFT(A68,8)*1,Hilfstabelle!$A$35:$E$38,5,FALSE)</f>
        <v>0</v>
      </c>
      <c r="K68" s="6">
        <f t="shared" si="41"/>
        <v>349</v>
      </c>
      <c r="L68" s="6">
        <f t="shared" si="42"/>
        <v>269</v>
      </c>
      <c r="M68" s="6">
        <f t="shared" si="43"/>
        <v>185</v>
      </c>
      <c r="N68" s="19">
        <f t="shared" si="51"/>
        <v>124.5</v>
      </c>
      <c r="O68" s="19">
        <f t="shared" si="52"/>
        <v>137.5</v>
      </c>
      <c r="P68" s="19">
        <f t="shared" si="53"/>
        <v>124.5</v>
      </c>
      <c r="Q68" s="6" t="str">
        <f>VLOOKUP(LEFT(A68,8)*1,Hilfstabelle!$A$35:$E$38,2,FALSE)</f>
        <v>N.A.</v>
      </c>
      <c r="R68" s="6" t="str">
        <f>VLOOKUP(LEFT(A68,8)*1,Hilfstabelle!$A$35:$E$38,3,FALSE)</f>
        <v>N.A.</v>
      </c>
      <c r="S68" s="6" t="str">
        <f>VLOOKUP(LEFT(A68,8)*1,Hilfstabelle!$A$35:$E$38,4,FALSE)</f>
        <v>N.A.</v>
      </c>
      <c r="T68" s="94" t="e">
        <f>VLOOKUP(H68,Preise!A:E,4,FALSE)</f>
        <v>#N/A</v>
      </c>
      <c r="U68" s="7" t="str">
        <f>IF(V68=50,"I",VLOOKUP(V68,Hilfstabelle!$A$3:$B$6,2))</f>
        <v>IV</v>
      </c>
      <c r="V68" s="7">
        <f t="shared" si="44"/>
        <v>160</v>
      </c>
      <c r="W68" s="7" t="str">
        <f>IF(U68="I","I",VLOOKUP(V68,Hilfstabelle!$A$3:$B$6,2))</f>
        <v>IV</v>
      </c>
      <c r="X68" s="7">
        <f>VLOOKUP(W68,Hilfstabelle!$B$10:$M$13,12,FALSE)</f>
        <v>10.408540800000001</v>
      </c>
      <c r="Y68" s="7">
        <f>VLOOKUP(W68,Hilfstabelle!$B$10:$D$13,3,FALSE)</f>
        <v>80</v>
      </c>
      <c r="Z68" s="7">
        <f>VLOOKUP(W68,Hilfstabelle!$B$10:$E$13,4,FALSE)</f>
        <v>110.5</v>
      </c>
      <c r="AA68" s="7">
        <f>VLOOKUP(W68,Hilfstabelle!$B$10:$F$13,5,FALSE)</f>
        <v>110.5</v>
      </c>
      <c r="AB68" s="7">
        <f>VLOOKUP(W68,Hilfstabelle!$B$10:$G$13,6,FALSE)</f>
        <v>110.5</v>
      </c>
      <c r="AC68" s="7" t="str">
        <f>IF(AG68="50I","I",VLOOKUP(C68,Hilfstabelle!$A$3:$B$6,2))</f>
        <v>IV</v>
      </c>
      <c r="AD68" s="7" t="str">
        <f>IF(U68="I","I",VLOOKUP(C68,Hilfstabelle!$A$3:$B$6,2))</f>
        <v>IV</v>
      </c>
      <c r="AE68" s="7" t="str">
        <f t="shared" si="54"/>
        <v>160IV</v>
      </c>
      <c r="AF68" s="7" t="str">
        <f t="shared" si="45"/>
        <v>160IV</v>
      </c>
      <c r="AG68" s="106" t="b">
        <f t="shared" si="32"/>
        <v>0</v>
      </c>
      <c r="AH68" s="7">
        <f>VLOOKUP('Grundgerüst Konfigurator'!AE68,Hilfstabelle!$B$14:$M$25,12,FALSE)</f>
        <v>4.9632240000000003</v>
      </c>
      <c r="AI68" s="7">
        <f>VLOOKUP(AE68,Hilfstabelle!$B$14:$J$25,9,FALSE)</f>
        <v>92.5</v>
      </c>
      <c r="AJ68" s="7">
        <f>VLOOKUP(AE68,Hilfstabelle!$B$14:$K$25,10,FALSE)</f>
        <v>64</v>
      </c>
      <c r="AK68" s="7">
        <f>VLOOKUP(AE68,Hilfstabelle!$B$14:$I$25,8,FALSE)</f>
        <v>14</v>
      </c>
      <c r="AL68" s="7" t="str">
        <f>IF(AP68="50I","I",VLOOKUP(D68,Hilfstabelle!$A$3:$B$6,2))</f>
        <v>I</v>
      </c>
      <c r="AM68" s="7" t="str">
        <f>IF(U68="I","I",VLOOKUP(D68,Hilfstabelle!$A$3:$B$6,2))</f>
        <v>II</v>
      </c>
      <c r="AN68" s="7" t="str">
        <f t="shared" si="55"/>
        <v>50I</v>
      </c>
      <c r="AO68" s="7" t="str">
        <f t="shared" si="46"/>
        <v>50II</v>
      </c>
      <c r="AP68" s="106" t="str">
        <f t="shared" si="34"/>
        <v>50I</v>
      </c>
      <c r="AQ68" s="7">
        <f>VLOOKUP('Grundgerüst Konfigurator'!AN68,Hilfstabelle!$B$14:$M$25,12,FALSE)</f>
        <v>0.45080280000000006</v>
      </c>
      <c r="AR68" s="7">
        <f>VLOOKUP(AN68,Hilfstabelle!$B$14:$J$25,9,FALSE)</f>
        <v>30.5</v>
      </c>
      <c r="AS68" s="7">
        <f>VLOOKUP(AN68,Hilfstabelle!$B$14:$K$25,10,FALSE)</f>
        <v>61</v>
      </c>
      <c r="AT68" s="7">
        <f>VLOOKUP(AN68,Hilfstabelle!$B$14:$I$25,8,FALSE)</f>
        <v>22</v>
      </c>
      <c r="AU68" s="7" t="str">
        <f>IF(AY68="50I","I",VLOOKUP(E68,Hilfstabelle!$A$3:$B$6,2))</f>
        <v>IV</v>
      </c>
      <c r="AV68" s="7" t="str">
        <f>IF(U68="I","I",VLOOKUP(E68,Hilfstabelle!$A$3:$B$6,2))</f>
        <v>IV</v>
      </c>
      <c r="AW68" s="7" t="str">
        <f t="shared" si="56"/>
        <v>160IV</v>
      </c>
      <c r="AX68" s="7" t="str">
        <f t="shared" si="47"/>
        <v>160IV</v>
      </c>
      <c r="AY68" s="106" t="b">
        <f t="shared" si="36"/>
        <v>0</v>
      </c>
      <c r="AZ68" s="7">
        <f>VLOOKUP('Grundgerüst Konfigurator'!AW68,Hilfstabelle!$B$14:$M$25,12,FALSE)</f>
        <v>4.9632240000000003</v>
      </c>
      <c r="BA68" s="7">
        <f>VLOOKUP(AW68,Hilfstabelle!$B$14:$J$25,9,FALSE)</f>
        <v>92.5</v>
      </c>
      <c r="BB68" s="7">
        <f>VLOOKUP(AW68,Hilfstabelle!$B$14:$K$25,10,FALSE)</f>
        <v>64</v>
      </c>
      <c r="BC68" s="7">
        <f>VLOOKUP(AW68,Hilfstabelle!$B$14:$I$25,8,FALSE)</f>
        <v>14</v>
      </c>
      <c r="BD68" s="7" t="str">
        <f t="shared" si="48"/>
        <v/>
      </c>
      <c r="BE68" s="7" t="str">
        <f t="shared" si="57"/>
        <v/>
      </c>
      <c r="BF68" s="7">
        <f>IFERROR(VLOOKUP(BD68,Hilfstabelle!$B$26:$M$31,12,FALSE),0)</f>
        <v>0</v>
      </c>
      <c r="BG68" s="7">
        <f>IFERROR(VLOOKUP(BD68,Hilfstabelle!$B$26:$H$31,7,FALSE),0)</f>
        <v>0</v>
      </c>
      <c r="BH68" s="7" t="str">
        <f t="shared" si="49"/>
        <v>IV-I</v>
      </c>
      <c r="BI68" s="7" t="str">
        <f t="shared" si="58"/>
        <v>IV-I</v>
      </c>
      <c r="BJ68" s="7">
        <f>IFERROR(VLOOKUP(BH68,Hilfstabelle!$B$26:$M$31,12,FALSE),0)</f>
        <v>2.205924</v>
      </c>
      <c r="BK68" s="7">
        <f>IFERROR(VLOOKUP(BH68,Hilfstabelle!$B$26:$H$31,7,FALSE),0)</f>
        <v>5</v>
      </c>
      <c r="BL68" s="7" t="str">
        <f t="shared" si="50"/>
        <v/>
      </c>
      <c r="BM68" s="7" t="str">
        <f t="shared" si="59"/>
        <v/>
      </c>
      <c r="BN68" s="7">
        <f>IFERROR(VLOOKUP(BL68,Hilfstabelle!$B$26:$M$31,12,FALSE),0)</f>
        <v>0</v>
      </c>
      <c r="BO68" s="7">
        <f>IFERROR(VLOOKUP(BL68,Hilfstabelle!$B$26:$H$31,7,FALSE),0)</f>
        <v>0</v>
      </c>
      <c r="BP68" s="162" t="s">
        <v>3902</v>
      </c>
    </row>
    <row r="69" spans="1:68" ht="15" thickBot="1" x14ac:dyDescent="0.25">
      <c r="A69" s="7">
        <v>16864441025</v>
      </c>
      <c r="B69" s="160" t="s">
        <v>98</v>
      </c>
      <c r="C69" s="8">
        <v>160</v>
      </c>
      <c r="D69" s="8">
        <v>63</v>
      </c>
      <c r="E69" s="8">
        <v>160</v>
      </c>
      <c r="F69" s="8" t="str">
        <f t="shared" si="20"/>
        <v>160 - 63 - 160</v>
      </c>
      <c r="G69" s="8" t="str">
        <f t="shared" si="21"/>
        <v>160-63-160</v>
      </c>
      <c r="H69" s="8">
        <f t="shared" si="22"/>
        <v>16864441025</v>
      </c>
      <c r="I69" s="6">
        <f t="shared" si="40"/>
        <v>23.572911600000001</v>
      </c>
      <c r="J69" s="6">
        <f>VLOOKUP(LEFT(A69,8)*1,Hilfstabelle!$A$35:$E$38,5,FALSE)</f>
        <v>0</v>
      </c>
      <c r="K69" s="6">
        <f t="shared" si="41"/>
        <v>349</v>
      </c>
      <c r="L69" s="6">
        <f t="shared" si="42"/>
        <v>301.5</v>
      </c>
      <c r="M69" s="6">
        <f t="shared" si="43"/>
        <v>185</v>
      </c>
      <c r="N69" s="19">
        <f t="shared" si="51"/>
        <v>124.5</v>
      </c>
      <c r="O69" s="19">
        <f t="shared" si="52"/>
        <v>163</v>
      </c>
      <c r="P69" s="19">
        <f t="shared" si="53"/>
        <v>124.5</v>
      </c>
      <c r="Q69" s="6" t="str">
        <f>VLOOKUP(LEFT(A69,8)*1,Hilfstabelle!$A$35:$E$38,2,FALSE)</f>
        <v>N.A.</v>
      </c>
      <c r="R69" s="6" t="str">
        <f>VLOOKUP(LEFT(A69,8)*1,Hilfstabelle!$A$35:$E$38,3,FALSE)</f>
        <v>N.A.</v>
      </c>
      <c r="S69" s="6" t="str">
        <f>VLOOKUP(LEFT(A69,8)*1,Hilfstabelle!$A$35:$E$38,4,FALSE)</f>
        <v>N.A.</v>
      </c>
      <c r="T69" s="94" t="e">
        <f>VLOOKUP(H69,Preise!A:E,4,FALSE)</f>
        <v>#N/A</v>
      </c>
      <c r="U69" s="7" t="str">
        <f>IF(V69=50,"I",VLOOKUP(V69,Hilfstabelle!$A$3:$B$6,2))</f>
        <v>IV</v>
      </c>
      <c r="V69" s="7">
        <f t="shared" si="44"/>
        <v>160</v>
      </c>
      <c r="W69" s="7" t="str">
        <f>IF(U69="I","I",VLOOKUP(V69,Hilfstabelle!$A$3:$B$6,2))</f>
        <v>IV</v>
      </c>
      <c r="X69" s="7">
        <f>VLOOKUP(W69,Hilfstabelle!$B$10:$M$13,12,FALSE)</f>
        <v>10.408540800000001</v>
      </c>
      <c r="Y69" s="7">
        <f>VLOOKUP(W69,Hilfstabelle!$B$10:$D$13,3,FALSE)</f>
        <v>80</v>
      </c>
      <c r="Z69" s="7">
        <f>VLOOKUP(W69,Hilfstabelle!$B$10:$E$13,4,FALSE)</f>
        <v>110.5</v>
      </c>
      <c r="AA69" s="7">
        <f>VLOOKUP(W69,Hilfstabelle!$B$10:$F$13,5,FALSE)</f>
        <v>110.5</v>
      </c>
      <c r="AB69" s="7">
        <f>VLOOKUP(W69,Hilfstabelle!$B$10:$G$13,6,FALSE)</f>
        <v>110.5</v>
      </c>
      <c r="AC69" s="7" t="str">
        <f>IF(AG69="50I","I",VLOOKUP(C69,Hilfstabelle!$A$3:$B$6,2))</f>
        <v>IV</v>
      </c>
      <c r="AD69" s="7" t="str">
        <f>IF(U69="I","I",VLOOKUP(C69,Hilfstabelle!$A$3:$B$6,2))</f>
        <v>IV</v>
      </c>
      <c r="AE69" s="7" t="str">
        <f t="shared" si="54"/>
        <v>160IV</v>
      </c>
      <c r="AF69" s="7" t="str">
        <f t="shared" si="45"/>
        <v>160IV</v>
      </c>
      <c r="AG69" s="106" t="b">
        <f t="shared" si="32"/>
        <v>0</v>
      </c>
      <c r="AH69" s="7">
        <f>VLOOKUP('Grundgerüst Konfigurator'!AE69,Hilfstabelle!$B$14:$M$25,12,FALSE)</f>
        <v>4.9632240000000003</v>
      </c>
      <c r="AI69" s="7">
        <f>VLOOKUP(AE69,Hilfstabelle!$B$14:$J$25,9,FALSE)</f>
        <v>92.5</v>
      </c>
      <c r="AJ69" s="7">
        <f>VLOOKUP(AE69,Hilfstabelle!$B$14:$K$25,10,FALSE)</f>
        <v>64</v>
      </c>
      <c r="AK69" s="7">
        <f>VLOOKUP(AE69,Hilfstabelle!$B$14:$I$25,8,FALSE)</f>
        <v>14</v>
      </c>
      <c r="AL69" s="7" t="str">
        <f>IF(AP69="50I","I",VLOOKUP(D69,Hilfstabelle!$A$3:$B$6,2))</f>
        <v>II</v>
      </c>
      <c r="AM69" s="7" t="str">
        <f>IF(U69="I","I",VLOOKUP(D69,Hilfstabelle!$A$3:$B$6,2))</f>
        <v>II</v>
      </c>
      <c r="AN69" s="7" t="str">
        <f t="shared" si="55"/>
        <v>63II</v>
      </c>
      <c r="AO69" s="7" t="str">
        <f t="shared" si="46"/>
        <v>63II</v>
      </c>
      <c r="AP69" s="106" t="b">
        <f t="shared" si="34"/>
        <v>0</v>
      </c>
      <c r="AQ69" s="7">
        <f>VLOOKUP('Grundgerüst Konfigurator'!AN69,Hilfstabelle!$B$14:$M$25,12,FALSE)</f>
        <v>0.84948360000000012</v>
      </c>
      <c r="AR69" s="7">
        <f>VLOOKUP(AN69,Hilfstabelle!$B$14:$J$25,9,FALSE)</f>
        <v>37</v>
      </c>
      <c r="AS69" s="7">
        <f>VLOOKUP(AN69,Hilfstabelle!$B$14:$K$25,10,FALSE)</f>
        <v>68.5</v>
      </c>
      <c r="AT69" s="7">
        <f>VLOOKUP(AN69,Hilfstabelle!$B$14:$I$25,8,FALSE)</f>
        <v>22.5</v>
      </c>
      <c r="AU69" s="7" t="str">
        <f>IF(AY69="50I","I",VLOOKUP(E69,Hilfstabelle!$A$3:$B$6,2))</f>
        <v>IV</v>
      </c>
      <c r="AV69" s="7" t="str">
        <f>IF(U69="I","I",VLOOKUP(E69,Hilfstabelle!$A$3:$B$6,2))</f>
        <v>IV</v>
      </c>
      <c r="AW69" s="7" t="str">
        <f t="shared" si="56"/>
        <v>160IV</v>
      </c>
      <c r="AX69" s="7" t="str">
        <f t="shared" si="47"/>
        <v>160IV</v>
      </c>
      <c r="AY69" s="106" t="b">
        <f t="shared" si="36"/>
        <v>0</v>
      </c>
      <c r="AZ69" s="7">
        <f>VLOOKUP('Grundgerüst Konfigurator'!AW69,Hilfstabelle!$B$14:$M$25,12,FALSE)</f>
        <v>4.9632240000000003</v>
      </c>
      <c r="BA69" s="7">
        <f>VLOOKUP(AW69,Hilfstabelle!$B$14:$J$25,9,FALSE)</f>
        <v>92.5</v>
      </c>
      <c r="BB69" s="7">
        <f>VLOOKUP(AW69,Hilfstabelle!$B$14:$K$25,10,FALSE)</f>
        <v>64</v>
      </c>
      <c r="BC69" s="7">
        <f>VLOOKUP(AW69,Hilfstabelle!$B$14:$I$25,8,FALSE)</f>
        <v>14</v>
      </c>
      <c r="BD69" s="7" t="str">
        <f t="shared" si="48"/>
        <v/>
      </c>
      <c r="BE69" s="7" t="str">
        <f t="shared" si="57"/>
        <v/>
      </c>
      <c r="BF69" s="7">
        <f>IFERROR(VLOOKUP(BD69,Hilfstabelle!$B$26:$M$31,12,FALSE),0)</f>
        <v>0</v>
      </c>
      <c r="BG69" s="7">
        <f>IFERROR(VLOOKUP(BD69,Hilfstabelle!$B$26:$H$31,7,FALSE),0)</f>
        <v>0</v>
      </c>
      <c r="BH69" s="7" t="str">
        <f t="shared" si="49"/>
        <v>IV-II</v>
      </c>
      <c r="BI69" s="7" t="str">
        <f t="shared" si="58"/>
        <v>IV-II</v>
      </c>
      <c r="BJ69" s="7">
        <f>IFERROR(VLOOKUP(BH69,Hilfstabelle!$B$26:$M$31,12,FALSE),0)</f>
        <v>2.3884392000000001</v>
      </c>
      <c r="BK69" s="7">
        <f>IFERROR(VLOOKUP(BH69,Hilfstabelle!$B$26:$H$31,7,FALSE),0)</f>
        <v>30</v>
      </c>
      <c r="BL69" s="7" t="str">
        <f t="shared" si="50"/>
        <v/>
      </c>
      <c r="BM69" s="7" t="str">
        <f t="shared" si="59"/>
        <v/>
      </c>
      <c r="BN69" s="7">
        <f>IFERROR(VLOOKUP(BL69,Hilfstabelle!$B$26:$M$31,12,FALSE),0)</f>
        <v>0</v>
      </c>
      <c r="BO69" s="7">
        <f>IFERROR(VLOOKUP(BL69,Hilfstabelle!$B$26:$H$31,7,FALSE),0)</f>
        <v>0</v>
      </c>
      <c r="BP69" s="162" t="s">
        <v>3902</v>
      </c>
    </row>
    <row r="70" spans="1:68" ht="15" thickBot="1" x14ac:dyDescent="0.25">
      <c r="A70" s="7">
        <v>16864441026</v>
      </c>
      <c r="B70" s="160" t="s">
        <v>98</v>
      </c>
      <c r="C70" s="8">
        <v>160</v>
      </c>
      <c r="D70" s="8">
        <v>75</v>
      </c>
      <c r="E70" s="8">
        <v>160</v>
      </c>
      <c r="F70" s="8" t="str">
        <f t="shared" si="20"/>
        <v>160 - 75 - 160</v>
      </c>
      <c r="G70" s="8" t="str">
        <f t="shared" si="21"/>
        <v>160-75-160</v>
      </c>
      <c r="H70" s="8">
        <f t="shared" si="22"/>
        <v>16864441026</v>
      </c>
      <c r="I70" s="6">
        <f t="shared" si="40"/>
        <v>23.792294400000003</v>
      </c>
      <c r="J70" s="6">
        <f>VLOOKUP(LEFT(A70,8)*1,Hilfstabelle!$A$35:$E$38,5,FALSE)</f>
        <v>0</v>
      </c>
      <c r="K70" s="6">
        <f t="shared" si="41"/>
        <v>349</v>
      </c>
      <c r="L70" s="6">
        <f t="shared" si="42"/>
        <v>305</v>
      </c>
      <c r="M70" s="6">
        <f t="shared" si="43"/>
        <v>185</v>
      </c>
      <c r="N70" s="19">
        <f t="shared" si="51"/>
        <v>124.5</v>
      </c>
      <c r="O70" s="19">
        <f t="shared" si="52"/>
        <v>162.5</v>
      </c>
      <c r="P70" s="19">
        <f t="shared" si="53"/>
        <v>124.5</v>
      </c>
      <c r="Q70" s="6" t="str">
        <f>VLOOKUP(LEFT(A70,8)*1,Hilfstabelle!$A$35:$E$38,2,FALSE)</f>
        <v>N.A.</v>
      </c>
      <c r="R70" s="6" t="str">
        <f>VLOOKUP(LEFT(A70,8)*1,Hilfstabelle!$A$35:$E$38,3,FALSE)</f>
        <v>N.A.</v>
      </c>
      <c r="S70" s="6" t="str">
        <f>VLOOKUP(LEFT(A70,8)*1,Hilfstabelle!$A$35:$E$38,4,FALSE)</f>
        <v>N.A.</v>
      </c>
      <c r="T70" s="94" t="e">
        <f>VLOOKUP(H70,Preise!A:E,4,FALSE)</f>
        <v>#N/A</v>
      </c>
      <c r="U70" s="7" t="str">
        <f>IF(V70=50,"I",VLOOKUP(V70,Hilfstabelle!$A$3:$B$6,2))</f>
        <v>IV</v>
      </c>
      <c r="V70" s="7">
        <f t="shared" si="44"/>
        <v>160</v>
      </c>
      <c r="W70" s="7" t="str">
        <f>IF(U70="I","I",VLOOKUP(V70,Hilfstabelle!$A$3:$B$6,2))</f>
        <v>IV</v>
      </c>
      <c r="X70" s="7">
        <f>VLOOKUP(W70,Hilfstabelle!$B$10:$M$13,12,FALSE)</f>
        <v>10.408540800000001</v>
      </c>
      <c r="Y70" s="7">
        <f>VLOOKUP(W70,Hilfstabelle!$B$10:$D$13,3,FALSE)</f>
        <v>80</v>
      </c>
      <c r="Z70" s="7">
        <f>VLOOKUP(W70,Hilfstabelle!$B$10:$E$13,4,FALSE)</f>
        <v>110.5</v>
      </c>
      <c r="AA70" s="7">
        <f>VLOOKUP(W70,Hilfstabelle!$B$10:$F$13,5,FALSE)</f>
        <v>110.5</v>
      </c>
      <c r="AB70" s="7">
        <f>VLOOKUP(W70,Hilfstabelle!$B$10:$G$13,6,FALSE)</f>
        <v>110.5</v>
      </c>
      <c r="AC70" s="7" t="str">
        <f>IF(AG70="50I","I",VLOOKUP(C70,Hilfstabelle!$A$3:$B$6,2))</f>
        <v>IV</v>
      </c>
      <c r="AD70" s="7" t="str">
        <f>IF(U70="I","I",VLOOKUP(C70,Hilfstabelle!$A$3:$B$6,2))</f>
        <v>IV</v>
      </c>
      <c r="AE70" s="7" t="str">
        <f t="shared" si="54"/>
        <v>160IV</v>
      </c>
      <c r="AF70" s="7" t="str">
        <f t="shared" si="45"/>
        <v>160IV</v>
      </c>
      <c r="AG70" s="106" t="b">
        <f t="shared" si="32"/>
        <v>0</v>
      </c>
      <c r="AH70" s="7">
        <f>VLOOKUP('Grundgerüst Konfigurator'!AE70,Hilfstabelle!$B$14:$M$25,12,FALSE)</f>
        <v>4.9632240000000003</v>
      </c>
      <c r="AI70" s="7">
        <f>VLOOKUP(AE70,Hilfstabelle!$B$14:$J$25,9,FALSE)</f>
        <v>92.5</v>
      </c>
      <c r="AJ70" s="7">
        <f>VLOOKUP(AE70,Hilfstabelle!$B$14:$K$25,10,FALSE)</f>
        <v>64</v>
      </c>
      <c r="AK70" s="7">
        <f>VLOOKUP(AE70,Hilfstabelle!$B$14:$I$25,8,FALSE)</f>
        <v>14</v>
      </c>
      <c r="AL70" s="7" t="str">
        <f>IF(AP70="50I","I",VLOOKUP(D70,Hilfstabelle!$A$3:$B$6,2))</f>
        <v>II</v>
      </c>
      <c r="AM70" s="7" t="str">
        <f>IF(U70="I","I",VLOOKUP(D70,Hilfstabelle!$A$3:$B$6,2))</f>
        <v>II</v>
      </c>
      <c r="AN70" s="7" t="str">
        <f t="shared" si="55"/>
        <v>75II</v>
      </c>
      <c r="AO70" s="7" t="str">
        <f t="shared" si="46"/>
        <v>75II</v>
      </c>
      <c r="AP70" s="106" t="b">
        <f t="shared" si="34"/>
        <v>0</v>
      </c>
      <c r="AQ70" s="7">
        <f>VLOOKUP('Grundgerüst Konfigurator'!AN70,Hilfstabelle!$B$14:$M$25,12,FALSE)</f>
        <v>1.0688664000000001</v>
      </c>
      <c r="AR70" s="7">
        <f>VLOOKUP(AN70,Hilfstabelle!$B$14:$J$25,9,FALSE)</f>
        <v>45</v>
      </c>
      <c r="AS70" s="7">
        <f>VLOOKUP(AN70,Hilfstabelle!$B$14:$K$25,10,FALSE)</f>
        <v>72</v>
      </c>
      <c r="AT70" s="7">
        <f>VLOOKUP(AN70,Hilfstabelle!$B$14:$I$25,8,FALSE)</f>
        <v>22</v>
      </c>
      <c r="AU70" s="7" t="str">
        <f>IF(AY70="50I","I",VLOOKUP(E70,Hilfstabelle!$A$3:$B$6,2))</f>
        <v>IV</v>
      </c>
      <c r="AV70" s="7" t="str">
        <f>IF(U70="I","I",VLOOKUP(E70,Hilfstabelle!$A$3:$B$6,2))</f>
        <v>IV</v>
      </c>
      <c r="AW70" s="7" t="str">
        <f t="shared" si="56"/>
        <v>160IV</v>
      </c>
      <c r="AX70" s="7" t="str">
        <f t="shared" si="47"/>
        <v>160IV</v>
      </c>
      <c r="AY70" s="106" t="b">
        <f t="shared" si="36"/>
        <v>0</v>
      </c>
      <c r="AZ70" s="7">
        <f>VLOOKUP('Grundgerüst Konfigurator'!AW70,Hilfstabelle!$B$14:$M$25,12,FALSE)</f>
        <v>4.9632240000000003</v>
      </c>
      <c r="BA70" s="7">
        <f>VLOOKUP(AW70,Hilfstabelle!$B$14:$J$25,9,FALSE)</f>
        <v>92.5</v>
      </c>
      <c r="BB70" s="7">
        <f>VLOOKUP(AW70,Hilfstabelle!$B$14:$K$25,10,FALSE)</f>
        <v>64</v>
      </c>
      <c r="BC70" s="7">
        <f>VLOOKUP(AW70,Hilfstabelle!$B$14:$I$25,8,FALSE)</f>
        <v>14</v>
      </c>
      <c r="BD70" s="7" t="str">
        <f t="shared" si="48"/>
        <v/>
      </c>
      <c r="BE70" s="7" t="str">
        <f t="shared" si="57"/>
        <v/>
      </c>
      <c r="BF70" s="7">
        <f>IFERROR(VLOOKUP(BD70,Hilfstabelle!$B$26:$M$31,12,FALSE),0)</f>
        <v>0</v>
      </c>
      <c r="BG70" s="7">
        <f>IFERROR(VLOOKUP(BD70,Hilfstabelle!$B$26:$H$31,7,FALSE),0)</f>
        <v>0</v>
      </c>
      <c r="BH70" s="7" t="str">
        <f t="shared" si="49"/>
        <v>IV-II</v>
      </c>
      <c r="BI70" s="7" t="str">
        <f t="shared" si="58"/>
        <v>IV-II</v>
      </c>
      <c r="BJ70" s="7">
        <f>IFERROR(VLOOKUP(BH70,Hilfstabelle!$B$26:$M$31,12,FALSE),0)</f>
        <v>2.3884392000000001</v>
      </c>
      <c r="BK70" s="7">
        <f>IFERROR(VLOOKUP(BH70,Hilfstabelle!$B$26:$H$31,7,FALSE),0)</f>
        <v>30</v>
      </c>
      <c r="BL70" s="7" t="str">
        <f t="shared" si="50"/>
        <v/>
      </c>
      <c r="BM70" s="7" t="str">
        <f t="shared" si="59"/>
        <v/>
      </c>
      <c r="BN70" s="7">
        <f>IFERROR(VLOOKUP(BL70,Hilfstabelle!$B$26:$M$31,12,FALSE),0)</f>
        <v>0</v>
      </c>
      <c r="BO70" s="7">
        <f>IFERROR(VLOOKUP(BL70,Hilfstabelle!$B$26:$H$31,7,FALSE),0)</f>
        <v>0</v>
      </c>
      <c r="BP70" s="162" t="s">
        <v>3902</v>
      </c>
    </row>
    <row r="71" spans="1:68" ht="15" thickBot="1" x14ac:dyDescent="0.25">
      <c r="A71" s="7">
        <v>16864441027</v>
      </c>
      <c r="B71" s="160" t="s">
        <v>98</v>
      </c>
      <c r="C71" s="8">
        <v>160</v>
      </c>
      <c r="D71" s="8">
        <v>90</v>
      </c>
      <c r="E71" s="8">
        <v>160</v>
      </c>
      <c r="F71" s="8" t="str">
        <f t="shared" ref="F71:F132" si="60">CONCATENATE(C71," - ",D71," - ",E71)</f>
        <v>160 - 90 - 160</v>
      </c>
      <c r="G71" s="8" t="str">
        <f t="shared" ref="G71:G132" si="61">CONCATENATE(C71,"-",D71,"-",E71)</f>
        <v>160-90-160</v>
      </c>
      <c r="H71" s="8">
        <f t="shared" ref="H71:H132" si="62">A71</f>
        <v>16864441027</v>
      </c>
      <c r="I71" s="6">
        <f t="shared" si="40"/>
        <v>23.718853200000002</v>
      </c>
      <c r="J71" s="6">
        <f>VLOOKUP(LEFT(A71,8)*1,Hilfstabelle!$A$35:$E$38,5,FALSE)</f>
        <v>0</v>
      </c>
      <c r="K71" s="6">
        <f t="shared" si="41"/>
        <v>349</v>
      </c>
      <c r="L71" s="6">
        <f t="shared" si="42"/>
        <v>280</v>
      </c>
      <c r="M71" s="6">
        <f t="shared" si="43"/>
        <v>185</v>
      </c>
      <c r="N71" s="19">
        <f t="shared" si="51"/>
        <v>124.5</v>
      </c>
      <c r="O71" s="19">
        <f t="shared" si="52"/>
        <v>137.5</v>
      </c>
      <c r="P71" s="19">
        <f t="shared" si="53"/>
        <v>124.5</v>
      </c>
      <c r="Q71" s="6" t="str">
        <f>VLOOKUP(LEFT(A71,8)*1,Hilfstabelle!$A$35:$E$38,2,FALSE)</f>
        <v>N.A.</v>
      </c>
      <c r="R71" s="6" t="str">
        <f>VLOOKUP(LEFT(A71,8)*1,Hilfstabelle!$A$35:$E$38,3,FALSE)</f>
        <v>N.A.</v>
      </c>
      <c r="S71" s="6" t="str">
        <f>VLOOKUP(LEFT(A71,8)*1,Hilfstabelle!$A$35:$E$38,4,FALSE)</f>
        <v>N.A.</v>
      </c>
      <c r="T71" s="94" t="e">
        <f>VLOOKUP(H71,Preise!A:E,4,FALSE)</f>
        <v>#N/A</v>
      </c>
      <c r="U71" s="7" t="str">
        <f>IF(V71=50,"I",VLOOKUP(V71,Hilfstabelle!$A$3:$B$6,2))</f>
        <v>IV</v>
      </c>
      <c r="V71" s="7">
        <f t="shared" si="44"/>
        <v>160</v>
      </c>
      <c r="W71" s="7" t="str">
        <f>IF(U71="I","I",VLOOKUP(V71,Hilfstabelle!$A$3:$B$6,2))</f>
        <v>IV</v>
      </c>
      <c r="X71" s="7">
        <f>VLOOKUP(W71,Hilfstabelle!$B$10:$M$13,12,FALSE)</f>
        <v>10.408540800000001</v>
      </c>
      <c r="Y71" s="7">
        <f>VLOOKUP(W71,Hilfstabelle!$B$10:$D$13,3,FALSE)</f>
        <v>80</v>
      </c>
      <c r="Z71" s="7">
        <f>VLOOKUP(W71,Hilfstabelle!$B$10:$E$13,4,FALSE)</f>
        <v>110.5</v>
      </c>
      <c r="AA71" s="7">
        <f>VLOOKUP(W71,Hilfstabelle!$B$10:$F$13,5,FALSE)</f>
        <v>110.5</v>
      </c>
      <c r="AB71" s="7">
        <f>VLOOKUP(W71,Hilfstabelle!$B$10:$G$13,6,FALSE)</f>
        <v>110.5</v>
      </c>
      <c r="AC71" s="7" t="str">
        <f>IF(AG71="50I","I",VLOOKUP(C71,Hilfstabelle!$A$3:$B$6,2))</f>
        <v>IV</v>
      </c>
      <c r="AD71" s="7" t="str">
        <f>IF(U71="I","I",VLOOKUP(C71,Hilfstabelle!$A$3:$B$6,2))</f>
        <v>IV</v>
      </c>
      <c r="AE71" s="7" t="str">
        <f t="shared" si="54"/>
        <v>160IV</v>
      </c>
      <c r="AF71" s="7" t="str">
        <f t="shared" si="45"/>
        <v>160IV</v>
      </c>
      <c r="AG71" s="106" t="b">
        <f t="shared" si="32"/>
        <v>0</v>
      </c>
      <c r="AH71" s="7">
        <f>VLOOKUP('Grundgerüst Konfigurator'!AE71,Hilfstabelle!$B$14:$M$25,12,FALSE)</f>
        <v>4.9632240000000003</v>
      </c>
      <c r="AI71" s="7">
        <f>VLOOKUP(AE71,Hilfstabelle!$B$14:$J$25,9,FALSE)</f>
        <v>92.5</v>
      </c>
      <c r="AJ71" s="7">
        <f>VLOOKUP(AE71,Hilfstabelle!$B$14:$K$25,10,FALSE)</f>
        <v>64</v>
      </c>
      <c r="AK71" s="7">
        <f>VLOOKUP(AE71,Hilfstabelle!$B$14:$I$25,8,FALSE)</f>
        <v>14</v>
      </c>
      <c r="AL71" s="7" t="str">
        <f>IF(AP71="50I","I",VLOOKUP(D71,Hilfstabelle!$A$3:$B$6,2))</f>
        <v>III</v>
      </c>
      <c r="AM71" s="7" t="str">
        <f>IF(U71="I","I",VLOOKUP(D71,Hilfstabelle!$A$3:$B$6,2))</f>
        <v>III</v>
      </c>
      <c r="AN71" s="7" t="str">
        <f t="shared" si="55"/>
        <v>90III</v>
      </c>
      <c r="AO71" s="7" t="str">
        <f t="shared" si="46"/>
        <v>90III</v>
      </c>
      <c r="AP71" s="106" t="b">
        <f t="shared" si="34"/>
        <v>0</v>
      </c>
      <c r="AQ71" s="7">
        <f>VLOOKUP('Grundgerüst Konfigurator'!AN71,Hilfstabelle!$B$14:$M$25,12,FALSE)</f>
        <v>1.6001664000000002</v>
      </c>
      <c r="AR71" s="7">
        <f>VLOOKUP(AN71,Hilfstabelle!$B$14:$J$25,9,FALSE)</f>
        <v>54</v>
      </c>
      <c r="AS71" s="7">
        <f>VLOOKUP(AN71,Hilfstabelle!$B$14:$K$25,10,FALSE)</f>
        <v>72</v>
      </c>
      <c r="AT71" s="7">
        <f>VLOOKUP(AN71,Hilfstabelle!$B$14:$I$25,8,FALSE)</f>
        <v>22</v>
      </c>
      <c r="AU71" s="7" t="str">
        <f>IF(AY71="50I","I",VLOOKUP(E71,Hilfstabelle!$A$3:$B$6,2))</f>
        <v>IV</v>
      </c>
      <c r="AV71" s="7" t="str">
        <f>IF(U71="I","I",VLOOKUP(E71,Hilfstabelle!$A$3:$B$6,2))</f>
        <v>IV</v>
      </c>
      <c r="AW71" s="7" t="str">
        <f t="shared" si="56"/>
        <v>160IV</v>
      </c>
      <c r="AX71" s="7" t="str">
        <f t="shared" si="47"/>
        <v>160IV</v>
      </c>
      <c r="AY71" s="106" t="b">
        <f t="shared" si="36"/>
        <v>0</v>
      </c>
      <c r="AZ71" s="7">
        <f>VLOOKUP('Grundgerüst Konfigurator'!AW71,Hilfstabelle!$B$14:$M$25,12,FALSE)</f>
        <v>4.9632240000000003</v>
      </c>
      <c r="BA71" s="7">
        <f>VLOOKUP(AW71,Hilfstabelle!$B$14:$J$25,9,FALSE)</f>
        <v>92.5</v>
      </c>
      <c r="BB71" s="7">
        <f>VLOOKUP(AW71,Hilfstabelle!$B$14:$K$25,10,FALSE)</f>
        <v>64</v>
      </c>
      <c r="BC71" s="7">
        <f>VLOOKUP(AW71,Hilfstabelle!$B$14:$I$25,8,FALSE)</f>
        <v>14</v>
      </c>
      <c r="BD71" s="7" t="str">
        <f t="shared" si="48"/>
        <v/>
      </c>
      <c r="BE71" s="7" t="str">
        <f t="shared" si="57"/>
        <v/>
      </c>
      <c r="BF71" s="7">
        <f>IFERROR(VLOOKUP(BD71,Hilfstabelle!$B$26:$M$31,12,FALSE),0)</f>
        <v>0</v>
      </c>
      <c r="BG71" s="7">
        <f>IFERROR(VLOOKUP(BD71,Hilfstabelle!$B$26:$H$31,7,FALSE),0)</f>
        <v>0</v>
      </c>
      <c r="BH71" s="7" t="str">
        <f t="shared" si="49"/>
        <v>IV-III</v>
      </c>
      <c r="BI71" s="7" t="str">
        <f t="shared" si="58"/>
        <v>IV-III</v>
      </c>
      <c r="BJ71" s="7">
        <f>IFERROR(VLOOKUP(BH71,Hilfstabelle!$B$26:$M$31,12,FALSE),0)</f>
        <v>1.783698</v>
      </c>
      <c r="BK71" s="7">
        <f>IFERROR(VLOOKUP(BH71,Hilfstabelle!$B$26:$H$31,7,FALSE),0)</f>
        <v>5</v>
      </c>
      <c r="BL71" s="7" t="str">
        <f t="shared" si="50"/>
        <v/>
      </c>
      <c r="BM71" s="7" t="str">
        <f t="shared" si="59"/>
        <v/>
      </c>
      <c r="BN71" s="7">
        <f>IFERROR(VLOOKUP(BL71,Hilfstabelle!$B$26:$M$31,12,FALSE),0)</f>
        <v>0</v>
      </c>
      <c r="BO71" s="7">
        <f>IFERROR(VLOOKUP(BL71,Hilfstabelle!$B$26:$H$31,7,FALSE),0)</f>
        <v>0</v>
      </c>
      <c r="BP71" s="162" t="s">
        <v>3902</v>
      </c>
    </row>
    <row r="72" spans="1:68" ht="15" thickBot="1" x14ac:dyDescent="0.25">
      <c r="A72" s="7">
        <v>16864441028</v>
      </c>
      <c r="B72" s="160" t="s">
        <v>98</v>
      </c>
      <c r="C72" s="8">
        <v>160</v>
      </c>
      <c r="D72" s="8">
        <v>110</v>
      </c>
      <c r="E72" s="8">
        <v>160</v>
      </c>
      <c r="F72" s="8" t="str">
        <f t="shared" si="60"/>
        <v>160 - 110 - 160</v>
      </c>
      <c r="G72" s="8" t="str">
        <f t="shared" si="61"/>
        <v>160-110-160</v>
      </c>
      <c r="H72" s="8">
        <f t="shared" si="62"/>
        <v>16864441028</v>
      </c>
      <c r="I72" s="6">
        <f t="shared" si="40"/>
        <v>24.231396000000004</v>
      </c>
      <c r="J72" s="6">
        <f>VLOOKUP(LEFT(A72,8)*1,Hilfstabelle!$A$35:$E$38,5,FALSE)</f>
        <v>0</v>
      </c>
      <c r="K72" s="6">
        <f t="shared" si="41"/>
        <v>349</v>
      </c>
      <c r="L72" s="6">
        <f t="shared" si="42"/>
        <v>280</v>
      </c>
      <c r="M72" s="6">
        <f t="shared" si="43"/>
        <v>185</v>
      </c>
      <c r="N72" s="19">
        <f t="shared" si="51"/>
        <v>124.5</v>
      </c>
      <c r="O72" s="19">
        <f t="shared" si="52"/>
        <v>137.5</v>
      </c>
      <c r="P72" s="19">
        <f t="shared" si="53"/>
        <v>124.5</v>
      </c>
      <c r="Q72" s="6" t="str">
        <f>VLOOKUP(LEFT(A72,8)*1,Hilfstabelle!$A$35:$E$38,2,FALSE)</f>
        <v>N.A.</v>
      </c>
      <c r="R72" s="6" t="str">
        <f>VLOOKUP(LEFT(A72,8)*1,Hilfstabelle!$A$35:$E$38,3,FALSE)</f>
        <v>N.A.</v>
      </c>
      <c r="S72" s="6" t="str">
        <f>VLOOKUP(LEFT(A72,8)*1,Hilfstabelle!$A$35:$E$38,4,FALSE)</f>
        <v>N.A.</v>
      </c>
      <c r="T72" s="94" t="e">
        <f>VLOOKUP(H72,Preise!A:E,4,FALSE)</f>
        <v>#N/A</v>
      </c>
      <c r="U72" s="7" t="str">
        <f>IF(V72=50,"I",VLOOKUP(V72,Hilfstabelle!$A$3:$B$6,2))</f>
        <v>IV</v>
      </c>
      <c r="V72" s="7">
        <f t="shared" si="44"/>
        <v>160</v>
      </c>
      <c r="W72" s="7" t="str">
        <f>IF(U72="I","I",VLOOKUP(V72,Hilfstabelle!$A$3:$B$6,2))</f>
        <v>IV</v>
      </c>
      <c r="X72" s="7">
        <f>VLOOKUP(W72,Hilfstabelle!$B$10:$M$13,12,FALSE)</f>
        <v>10.408540800000001</v>
      </c>
      <c r="Y72" s="7">
        <f>VLOOKUP(W72,Hilfstabelle!$B$10:$D$13,3,FALSE)</f>
        <v>80</v>
      </c>
      <c r="Z72" s="7">
        <f>VLOOKUP(W72,Hilfstabelle!$B$10:$E$13,4,FALSE)</f>
        <v>110.5</v>
      </c>
      <c r="AA72" s="7">
        <f>VLOOKUP(W72,Hilfstabelle!$B$10:$F$13,5,FALSE)</f>
        <v>110.5</v>
      </c>
      <c r="AB72" s="7">
        <f>VLOOKUP(W72,Hilfstabelle!$B$10:$G$13,6,FALSE)</f>
        <v>110.5</v>
      </c>
      <c r="AC72" s="7" t="str">
        <f>IF(AG72="50I","I",VLOOKUP(C72,Hilfstabelle!$A$3:$B$6,2))</f>
        <v>IV</v>
      </c>
      <c r="AD72" s="7" t="str">
        <f>IF(U72="I","I",VLOOKUP(C72,Hilfstabelle!$A$3:$B$6,2))</f>
        <v>IV</v>
      </c>
      <c r="AE72" s="7" t="str">
        <f t="shared" si="54"/>
        <v>160IV</v>
      </c>
      <c r="AF72" s="7" t="str">
        <f t="shared" si="45"/>
        <v>160IV</v>
      </c>
      <c r="AG72" s="106" t="b">
        <f t="shared" si="32"/>
        <v>0</v>
      </c>
      <c r="AH72" s="7">
        <f>VLOOKUP('Grundgerüst Konfigurator'!AE72,Hilfstabelle!$B$14:$M$25,12,FALSE)</f>
        <v>4.9632240000000003</v>
      </c>
      <c r="AI72" s="7">
        <f>VLOOKUP(AE72,Hilfstabelle!$B$14:$J$25,9,FALSE)</f>
        <v>92.5</v>
      </c>
      <c r="AJ72" s="7">
        <f>VLOOKUP(AE72,Hilfstabelle!$B$14:$K$25,10,FALSE)</f>
        <v>64</v>
      </c>
      <c r="AK72" s="7">
        <f>VLOOKUP(AE72,Hilfstabelle!$B$14:$I$25,8,FALSE)</f>
        <v>14</v>
      </c>
      <c r="AL72" s="7" t="str">
        <f>IF(AP72="50I","I",VLOOKUP(D72,Hilfstabelle!$A$3:$B$6,2))</f>
        <v>III</v>
      </c>
      <c r="AM72" s="7" t="str">
        <f>IF(U72="I","I",VLOOKUP(D72,Hilfstabelle!$A$3:$B$6,2))</f>
        <v>III</v>
      </c>
      <c r="AN72" s="7" t="str">
        <f t="shared" si="55"/>
        <v>110III</v>
      </c>
      <c r="AO72" s="7" t="str">
        <f t="shared" si="46"/>
        <v>110III</v>
      </c>
      <c r="AP72" s="106" t="b">
        <f t="shared" si="34"/>
        <v>0</v>
      </c>
      <c r="AQ72" s="7">
        <f>VLOOKUP('Grundgerüst Konfigurator'!AN72,Hilfstabelle!$B$14:$M$25,12,FALSE)</f>
        <v>2.1127092000000003</v>
      </c>
      <c r="AR72" s="7">
        <f>VLOOKUP(AN72,Hilfstabelle!$B$14:$J$25,9,FALSE)</f>
        <v>65</v>
      </c>
      <c r="AS72" s="7">
        <f>VLOOKUP(AN72,Hilfstabelle!$B$14:$K$25,10,FALSE)</f>
        <v>72</v>
      </c>
      <c r="AT72" s="7">
        <f>VLOOKUP(AN72,Hilfstabelle!$B$14:$I$25,8,FALSE)</f>
        <v>22</v>
      </c>
      <c r="AU72" s="7" t="str">
        <f>IF(AY72="50I","I",VLOOKUP(E72,Hilfstabelle!$A$3:$B$6,2))</f>
        <v>IV</v>
      </c>
      <c r="AV72" s="7" t="str">
        <f>IF(U72="I","I",VLOOKUP(E72,Hilfstabelle!$A$3:$B$6,2))</f>
        <v>IV</v>
      </c>
      <c r="AW72" s="7" t="str">
        <f t="shared" si="56"/>
        <v>160IV</v>
      </c>
      <c r="AX72" s="7" t="str">
        <f t="shared" si="47"/>
        <v>160IV</v>
      </c>
      <c r="AY72" s="106" t="b">
        <f t="shared" si="36"/>
        <v>0</v>
      </c>
      <c r="AZ72" s="7">
        <f>VLOOKUP('Grundgerüst Konfigurator'!AW72,Hilfstabelle!$B$14:$M$25,12,FALSE)</f>
        <v>4.9632240000000003</v>
      </c>
      <c r="BA72" s="7">
        <f>VLOOKUP(AW72,Hilfstabelle!$B$14:$J$25,9,FALSE)</f>
        <v>92.5</v>
      </c>
      <c r="BB72" s="7">
        <f>VLOOKUP(AW72,Hilfstabelle!$B$14:$K$25,10,FALSE)</f>
        <v>64</v>
      </c>
      <c r="BC72" s="7">
        <f>VLOOKUP(AW72,Hilfstabelle!$B$14:$I$25,8,FALSE)</f>
        <v>14</v>
      </c>
      <c r="BD72" s="7" t="str">
        <f t="shared" si="48"/>
        <v/>
      </c>
      <c r="BE72" s="7" t="str">
        <f t="shared" si="57"/>
        <v/>
      </c>
      <c r="BF72" s="7">
        <f>IFERROR(VLOOKUP(BD72,Hilfstabelle!$B$26:$M$31,12,FALSE),0)</f>
        <v>0</v>
      </c>
      <c r="BG72" s="7">
        <f>IFERROR(VLOOKUP(BD72,Hilfstabelle!$B$26:$H$31,7,FALSE),0)</f>
        <v>0</v>
      </c>
      <c r="BH72" s="7" t="str">
        <f t="shared" si="49"/>
        <v>IV-III</v>
      </c>
      <c r="BI72" s="7" t="str">
        <f t="shared" si="58"/>
        <v>IV-III</v>
      </c>
      <c r="BJ72" s="7">
        <f>IFERROR(VLOOKUP(BH72,Hilfstabelle!$B$26:$M$31,12,FALSE),0)</f>
        <v>1.783698</v>
      </c>
      <c r="BK72" s="7">
        <f>IFERROR(VLOOKUP(BH72,Hilfstabelle!$B$26:$H$31,7,FALSE),0)</f>
        <v>5</v>
      </c>
      <c r="BL72" s="7" t="str">
        <f t="shared" si="50"/>
        <v/>
      </c>
      <c r="BM72" s="7" t="str">
        <f t="shared" si="59"/>
        <v/>
      </c>
      <c r="BN72" s="7">
        <f>IFERROR(VLOOKUP(BL72,Hilfstabelle!$B$26:$M$31,12,FALSE),0)</f>
        <v>0</v>
      </c>
      <c r="BO72" s="7">
        <f>IFERROR(VLOOKUP(BL72,Hilfstabelle!$B$26:$H$31,7,FALSE),0)</f>
        <v>0</v>
      </c>
      <c r="BP72" s="162" t="s">
        <v>3902</v>
      </c>
    </row>
    <row r="73" spans="1:68" ht="15" thickBot="1" x14ac:dyDescent="0.25">
      <c r="A73" s="7">
        <v>16864441029</v>
      </c>
      <c r="B73" s="160" t="s">
        <v>98</v>
      </c>
      <c r="C73" s="8">
        <v>160</v>
      </c>
      <c r="D73" s="8">
        <v>125</v>
      </c>
      <c r="E73" s="8">
        <v>160</v>
      </c>
      <c r="F73" s="8" t="str">
        <f t="shared" si="60"/>
        <v>160 - 125 - 160</v>
      </c>
      <c r="G73" s="8" t="str">
        <f t="shared" si="61"/>
        <v>160-125-160</v>
      </c>
      <c r="H73" s="8">
        <f t="shared" si="62"/>
        <v>16864441029</v>
      </c>
      <c r="I73" s="6">
        <f t="shared" si="40"/>
        <v>24.134796000000001</v>
      </c>
      <c r="J73" s="6">
        <f>VLOOKUP(LEFT(A73,8)*1,Hilfstabelle!$A$35:$E$38,5,FALSE)</f>
        <v>0</v>
      </c>
      <c r="K73" s="6">
        <f t="shared" si="41"/>
        <v>349</v>
      </c>
      <c r="L73" s="6">
        <f t="shared" si="42"/>
        <v>290.3</v>
      </c>
      <c r="M73" s="6">
        <f t="shared" si="43"/>
        <v>185</v>
      </c>
      <c r="N73" s="19">
        <f t="shared" si="51"/>
        <v>124.5</v>
      </c>
      <c r="O73" s="19">
        <f t="shared" si="52"/>
        <v>147.80000000000001</v>
      </c>
      <c r="P73" s="19">
        <f t="shared" si="53"/>
        <v>124.5</v>
      </c>
      <c r="Q73" s="6" t="str">
        <f>VLOOKUP(LEFT(A73,8)*1,Hilfstabelle!$A$35:$E$38,2,FALSE)</f>
        <v>N.A.</v>
      </c>
      <c r="R73" s="6" t="str">
        <f>VLOOKUP(LEFT(A73,8)*1,Hilfstabelle!$A$35:$E$38,3,FALSE)</f>
        <v>N.A.</v>
      </c>
      <c r="S73" s="6" t="str">
        <f>VLOOKUP(LEFT(A73,8)*1,Hilfstabelle!$A$35:$E$38,4,FALSE)</f>
        <v>N.A.</v>
      </c>
      <c r="T73" s="94" t="e">
        <f>VLOOKUP(H73,Preise!A:E,4,FALSE)</f>
        <v>#N/A</v>
      </c>
      <c r="U73" s="7" t="str">
        <f>IF(V73=50,"I",VLOOKUP(V73,Hilfstabelle!$A$3:$B$6,2))</f>
        <v>IV</v>
      </c>
      <c r="V73" s="7">
        <f t="shared" si="44"/>
        <v>160</v>
      </c>
      <c r="W73" s="7" t="str">
        <f>IF(U73="I","I",VLOOKUP(V73,Hilfstabelle!$A$3:$B$6,2))</f>
        <v>IV</v>
      </c>
      <c r="X73" s="7">
        <f>VLOOKUP(W73,Hilfstabelle!$B$10:$M$13,12,FALSE)</f>
        <v>10.408540800000001</v>
      </c>
      <c r="Y73" s="7">
        <f>VLOOKUP(W73,Hilfstabelle!$B$10:$D$13,3,FALSE)</f>
        <v>80</v>
      </c>
      <c r="Z73" s="7">
        <f>VLOOKUP(W73,Hilfstabelle!$B$10:$E$13,4,FALSE)</f>
        <v>110.5</v>
      </c>
      <c r="AA73" s="7">
        <f>VLOOKUP(W73,Hilfstabelle!$B$10:$F$13,5,FALSE)</f>
        <v>110.5</v>
      </c>
      <c r="AB73" s="7">
        <f>VLOOKUP(W73,Hilfstabelle!$B$10:$G$13,6,FALSE)</f>
        <v>110.5</v>
      </c>
      <c r="AC73" s="7" t="str">
        <f>IF(AG73="50I","I",VLOOKUP(C73,Hilfstabelle!$A$3:$B$6,2))</f>
        <v>IV</v>
      </c>
      <c r="AD73" s="7" t="str">
        <f>IF(U73="I","I",VLOOKUP(C73,Hilfstabelle!$A$3:$B$6,2))</f>
        <v>IV</v>
      </c>
      <c r="AE73" s="7" t="str">
        <f t="shared" si="54"/>
        <v>160IV</v>
      </c>
      <c r="AF73" s="7" t="str">
        <f t="shared" si="45"/>
        <v>160IV</v>
      </c>
      <c r="AG73" s="106" t="b">
        <f t="shared" si="32"/>
        <v>0</v>
      </c>
      <c r="AH73" s="7">
        <f>VLOOKUP('Grundgerüst Konfigurator'!AE73,Hilfstabelle!$B$14:$M$25,12,FALSE)</f>
        <v>4.9632240000000003</v>
      </c>
      <c r="AI73" s="7">
        <f>VLOOKUP(AE73,Hilfstabelle!$B$14:$J$25,9,FALSE)</f>
        <v>92.5</v>
      </c>
      <c r="AJ73" s="7">
        <f>VLOOKUP(AE73,Hilfstabelle!$B$14:$K$25,10,FALSE)</f>
        <v>64</v>
      </c>
      <c r="AK73" s="7">
        <f>VLOOKUP(AE73,Hilfstabelle!$B$14:$I$25,8,FALSE)</f>
        <v>14</v>
      </c>
      <c r="AL73" s="7" t="str">
        <f>IF(AP73="50I","I",VLOOKUP(D73,Hilfstabelle!$A$3:$B$6,2))</f>
        <v>IV</v>
      </c>
      <c r="AM73" s="7" t="str">
        <f>IF(U73="I","I",VLOOKUP(D73,Hilfstabelle!$A$3:$B$6,2))</f>
        <v>IV</v>
      </c>
      <c r="AN73" s="7" t="str">
        <f t="shared" si="55"/>
        <v>125IV</v>
      </c>
      <c r="AO73" s="7" t="str">
        <f t="shared" si="46"/>
        <v>125IV</v>
      </c>
      <c r="AP73" s="106" t="b">
        <f t="shared" si="34"/>
        <v>0</v>
      </c>
      <c r="AQ73" s="7">
        <f>VLOOKUP('Grundgerüst Konfigurator'!AN73,Hilfstabelle!$B$14:$M$25,12,FALSE)</f>
        <v>3.7998072000000001</v>
      </c>
      <c r="AR73" s="7">
        <f>VLOOKUP(AN73,Hilfstabelle!$B$14:$J$25,9,FALSE)</f>
        <v>72.5</v>
      </c>
      <c r="AS73" s="7">
        <f>VLOOKUP(AN73,Hilfstabelle!$B$14:$K$25,10,FALSE)</f>
        <v>87.3</v>
      </c>
      <c r="AT73" s="7">
        <f>VLOOKUP(AN73,Hilfstabelle!$B$14:$I$25,8,FALSE)</f>
        <v>37.299999999999997</v>
      </c>
      <c r="AU73" s="7" t="str">
        <f>IF(AY73="50I","I",VLOOKUP(E73,Hilfstabelle!$A$3:$B$6,2))</f>
        <v>IV</v>
      </c>
      <c r="AV73" s="7" t="str">
        <f>IF(U73="I","I",VLOOKUP(E73,Hilfstabelle!$A$3:$B$6,2))</f>
        <v>IV</v>
      </c>
      <c r="AW73" s="7" t="str">
        <f t="shared" si="56"/>
        <v>160IV</v>
      </c>
      <c r="AX73" s="7" t="str">
        <f t="shared" si="47"/>
        <v>160IV</v>
      </c>
      <c r="AY73" s="106" t="b">
        <f t="shared" si="36"/>
        <v>0</v>
      </c>
      <c r="AZ73" s="7">
        <f>VLOOKUP('Grundgerüst Konfigurator'!AW73,Hilfstabelle!$B$14:$M$25,12,FALSE)</f>
        <v>4.9632240000000003</v>
      </c>
      <c r="BA73" s="7">
        <f>VLOOKUP(AW73,Hilfstabelle!$B$14:$J$25,9,FALSE)</f>
        <v>92.5</v>
      </c>
      <c r="BB73" s="7">
        <f>VLOOKUP(AW73,Hilfstabelle!$B$14:$K$25,10,FALSE)</f>
        <v>64</v>
      </c>
      <c r="BC73" s="7">
        <f>VLOOKUP(AW73,Hilfstabelle!$B$14:$I$25,8,FALSE)</f>
        <v>14</v>
      </c>
      <c r="BD73" s="7" t="str">
        <f t="shared" si="48"/>
        <v/>
      </c>
      <c r="BE73" s="7" t="str">
        <f t="shared" si="57"/>
        <v/>
      </c>
      <c r="BF73" s="7">
        <f>IFERROR(VLOOKUP(BD73,Hilfstabelle!$B$26:$M$31,12,FALSE),0)</f>
        <v>0</v>
      </c>
      <c r="BG73" s="7">
        <f>IFERROR(VLOOKUP(BD73,Hilfstabelle!$B$26:$H$31,7,FALSE),0)</f>
        <v>0</v>
      </c>
      <c r="BH73" s="7" t="str">
        <f t="shared" si="49"/>
        <v/>
      </c>
      <c r="BI73" s="7" t="str">
        <f t="shared" si="58"/>
        <v/>
      </c>
      <c r="BJ73" s="7">
        <f>IFERROR(VLOOKUP(BH73,Hilfstabelle!$B$26:$M$31,12,FALSE),0)</f>
        <v>0</v>
      </c>
      <c r="BK73" s="7">
        <f>IFERROR(VLOOKUP(BH73,Hilfstabelle!$B$26:$H$31,7,FALSE),0)</f>
        <v>0</v>
      </c>
      <c r="BL73" s="7" t="str">
        <f t="shared" si="50"/>
        <v/>
      </c>
      <c r="BM73" s="7" t="str">
        <f t="shared" si="59"/>
        <v/>
      </c>
      <c r="BN73" s="7">
        <f>IFERROR(VLOOKUP(BL73,Hilfstabelle!$B$26:$M$31,12,FALSE),0)</f>
        <v>0</v>
      </c>
      <c r="BO73" s="7">
        <f>IFERROR(VLOOKUP(BL73,Hilfstabelle!$B$26:$H$31,7,FALSE),0)</f>
        <v>0</v>
      </c>
      <c r="BP73" s="162" t="s">
        <v>3902</v>
      </c>
    </row>
    <row r="74" spans="1:68" ht="15" thickBot="1" x14ac:dyDescent="0.25">
      <c r="A74" s="7">
        <v>16864441030</v>
      </c>
      <c r="B74" s="160" t="s">
        <v>98</v>
      </c>
      <c r="C74" s="8">
        <v>160</v>
      </c>
      <c r="D74" s="8">
        <v>140</v>
      </c>
      <c r="E74" s="8">
        <v>160</v>
      </c>
      <c r="F74" s="8" t="str">
        <f t="shared" si="60"/>
        <v>160 - 140 - 160</v>
      </c>
      <c r="G74" s="8" t="str">
        <f t="shared" si="61"/>
        <v>160-140-160</v>
      </c>
      <c r="H74" s="8">
        <f t="shared" si="62"/>
        <v>16864441030</v>
      </c>
      <c r="I74" s="6">
        <f t="shared" si="40"/>
        <v>24.782226000000001</v>
      </c>
      <c r="J74" s="6">
        <f>VLOOKUP(LEFT(A74,8)*1,Hilfstabelle!$A$35:$E$38,5,FALSE)</f>
        <v>0</v>
      </c>
      <c r="K74" s="6">
        <f t="shared" si="41"/>
        <v>349</v>
      </c>
      <c r="L74" s="6">
        <f t="shared" si="42"/>
        <v>278.60000000000002</v>
      </c>
      <c r="M74" s="6">
        <f t="shared" si="43"/>
        <v>185</v>
      </c>
      <c r="N74" s="19">
        <f t="shared" si="51"/>
        <v>124.5</v>
      </c>
      <c r="O74" s="19">
        <f t="shared" si="52"/>
        <v>136.1</v>
      </c>
      <c r="P74" s="19">
        <f t="shared" si="53"/>
        <v>124.5</v>
      </c>
      <c r="Q74" s="6" t="str">
        <f>VLOOKUP(LEFT(A74,8)*1,Hilfstabelle!$A$35:$E$38,2,FALSE)</f>
        <v>N.A.</v>
      </c>
      <c r="R74" s="6" t="str">
        <f>VLOOKUP(LEFT(A74,8)*1,Hilfstabelle!$A$35:$E$38,3,FALSE)</f>
        <v>N.A.</v>
      </c>
      <c r="S74" s="6" t="str">
        <f>VLOOKUP(LEFT(A74,8)*1,Hilfstabelle!$A$35:$E$38,4,FALSE)</f>
        <v>N.A.</v>
      </c>
      <c r="T74" s="94" t="e">
        <f>VLOOKUP(H74,Preise!A:E,4,FALSE)</f>
        <v>#N/A</v>
      </c>
      <c r="U74" s="7" t="str">
        <f>IF(V74=50,"I",VLOOKUP(V74,Hilfstabelle!$A$3:$B$6,2))</f>
        <v>IV</v>
      </c>
      <c r="V74" s="7">
        <f t="shared" si="44"/>
        <v>160</v>
      </c>
      <c r="W74" s="7" t="str">
        <f>IF(U74="I","I",VLOOKUP(V74,Hilfstabelle!$A$3:$B$6,2))</f>
        <v>IV</v>
      </c>
      <c r="X74" s="7">
        <f>VLOOKUP(W74,Hilfstabelle!$B$10:$M$13,12,FALSE)</f>
        <v>10.408540800000001</v>
      </c>
      <c r="Y74" s="7">
        <f>VLOOKUP(W74,Hilfstabelle!$B$10:$D$13,3,FALSE)</f>
        <v>80</v>
      </c>
      <c r="Z74" s="7">
        <f>VLOOKUP(W74,Hilfstabelle!$B$10:$E$13,4,FALSE)</f>
        <v>110.5</v>
      </c>
      <c r="AA74" s="7">
        <f>VLOOKUP(W74,Hilfstabelle!$B$10:$F$13,5,FALSE)</f>
        <v>110.5</v>
      </c>
      <c r="AB74" s="7">
        <f>VLOOKUP(W74,Hilfstabelle!$B$10:$G$13,6,FALSE)</f>
        <v>110.5</v>
      </c>
      <c r="AC74" s="7" t="str">
        <f>IF(AG74="50I","I",VLOOKUP(C74,Hilfstabelle!$A$3:$B$6,2))</f>
        <v>IV</v>
      </c>
      <c r="AD74" s="7" t="str">
        <f>IF(U74="I","I",VLOOKUP(C74,Hilfstabelle!$A$3:$B$6,2))</f>
        <v>IV</v>
      </c>
      <c r="AE74" s="7" t="str">
        <f t="shared" si="54"/>
        <v>160IV</v>
      </c>
      <c r="AF74" s="7" t="str">
        <f t="shared" si="45"/>
        <v>160IV</v>
      </c>
      <c r="AG74" s="106" t="b">
        <f t="shared" si="32"/>
        <v>0</v>
      </c>
      <c r="AH74" s="7">
        <f>VLOOKUP('Grundgerüst Konfigurator'!AE74,Hilfstabelle!$B$14:$M$25,12,FALSE)</f>
        <v>4.9632240000000003</v>
      </c>
      <c r="AI74" s="7">
        <f>VLOOKUP(AE74,Hilfstabelle!$B$14:$J$25,9,FALSE)</f>
        <v>92.5</v>
      </c>
      <c r="AJ74" s="7">
        <f>VLOOKUP(AE74,Hilfstabelle!$B$14:$K$25,10,FALSE)</f>
        <v>64</v>
      </c>
      <c r="AK74" s="7">
        <f>VLOOKUP(AE74,Hilfstabelle!$B$14:$I$25,8,FALSE)</f>
        <v>14</v>
      </c>
      <c r="AL74" s="7" t="str">
        <f>IF(AP74="50I","I",VLOOKUP(D74,Hilfstabelle!$A$3:$B$6,2))</f>
        <v>IV</v>
      </c>
      <c r="AM74" s="7" t="str">
        <f>IF(U74="I","I",VLOOKUP(D74,Hilfstabelle!$A$3:$B$6,2))</f>
        <v>IV</v>
      </c>
      <c r="AN74" s="7" t="str">
        <f t="shared" si="55"/>
        <v>140IV</v>
      </c>
      <c r="AO74" s="7" t="str">
        <f t="shared" si="46"/>
        <v>140IV</v>
      </c>
      <c r="AP74" s="106" t="b">
        <f t="shared" si="34"/>
        <v>0</v>
      </c>
      <c r="AQ74" s="7">
        <f>VLOOKUP('Grundgerüst Konfigurator'!AN74,Hilfstabelle!$B$14:$M$25,12,FALSE)</f>
        <v>4.4472372</v>
      </c>
      <c r="AR74" s="7">
        <f>VLOOKUP(AN74,Hilfstabelle!$B$14:$J$25,9,FALSE)</f>
        <v>81.5</v>
      </c>
      <c r="AS74" s="7">
        <f>VLOOKUP(AN74,Hilfstabelle!$B$14:$K$25,10,FALSE)</f>
        <v>75.599999999999994</v>
      </c>
      <c r="AT74" s="7">
        <f>VLOOKUP(AN74,Hilfstabelle!$B$14:$I$25,8,FALSE)</f>
        <v>25.6</v>
      </c>
      <c r="AU74" s="7" t="str">
        <f>IF(AY74="50I","I",VLOOKUP(E74,Hilfstabelle!$A$3:$B$6,2))</f>
        <v>IV</v>
      </c>
      <c r="AV74" s="7" t="str">
        <f>IF(U74="I","I",VLOOKUP(E74,Hilfstabelle!$A$3:$B$6,2))</f>
        <v>IV</v>
      </c>
      <c r="AW74" s="7" t="str">
        <f t="shared" si="56"/>
        <v>160IV</v>
      </c>
      <c r="AX74" s="7" t="str">
        <f t="shared" si="47"/>
        <v>160IV</v>
      </c>
      <c r="AY74" s="106" t="b">
        <f>IF(AX74="50II",IF(U74&lt;&gt;"II","50I","50II"))</f>
        <v>0</v>
      </c>
      <c r="AZ74" s="7">
        <f>VLOOKUP('Grundgerüst Konfigurator'!AW74,Hilfstabelle!$B$14:$M$25,12,FALSE)</f>
        <v>4.9632240000000003</v>
      </c>
      <c r="BA74" s="7">
        <f>VLOOKUP(AW74,Hilfstabelle!$B$14:$J$25,9,FALSE)</f>
        <v>92.5</v>
      </c>
      <c r="BB74" s="7">
        <f>VLOOKUP(AW74,Hilfstabelle!$B$14:$K$25,10,FALSE)</f>
        <v>64</v>
      </c>
      <c r="BC74" s="7">
        <f>VLOOKUP(AW74,Hilfstabelle!$B$14:$I$25,8,FALSE)</f>
        <v>14</v>
      </c>
      <c r="BD74" s="7" t="str">
        <f t="shared" si="48"/>
        <v/>
      </c>
      <c r="BE74" s="7" t="str">
        <f t="shared" si="57"/>
        <v/>
      </c>
      <c r="BF74" s="7">
        <f>IFERROR(VLOOKUP(BD74,Hilfstabelle!$B$26:$M$31,12,FALSE),0)</f>
        <v>0</v>
      </c>
      <c r="BG74" s="7">
        <f>IFERROR(VLOOKUP(BD74,Hilfstabelle!$B$26:$H$31,7,FALSE),0)</f>
        <v>0</v>
      </c>
      <c r="BH74" s="7" t="str">
        <f t="shared" si="49"/>
        <v/>
      </c>
      <c r="BI74" s="7" t="str">
        <f t="shared" si="58"/>
        <v/>
      </c>
      <c r="BJ74" s="7">
        <f>IFERROR(VLOOKUP(BH74,Hilfstabelle!$B$26:$M$31,12,FALSE),0)</f>
        <v>0</v>
      </c>
      <c r="BK74" s="7">
        <f>IFERROR(VLOOKUP(BH74,Hilfstabelle!$B$26:$H$31,7,FALSE),0)</f>
        <v>0</v>
      </c>
      <c r="BL74" s="7" t="str">
        <f t="shared" si="50"/>
        <v/>
      </c>
      <c r="BM74" s="7" t="str">
        <f t="shared" si="59"/>
        <v/>
      </c>
      <c r="BN74" s="7">
        <f>IFERROR(VLOOKUP(BL74,Hilfstabelle!$B$26:$M$31,12,FALSE),0)</f>
        <v>0</v>
      </c>
      <c r="BO74" s="7">
        <f>IFERROR(VLOOKUP(BL74,Hilfstabelle!$B$26:$H$31,7,FALSE),0)</f>
        <v>0</v>
      </c>
      <c r="BP74" s="162" t="s">
        <v>3902</v>
      </c>
    </row>
    <row r="75" spans="1:68" x14ac:dyDescent="0.2">
      <c r="B75" s="160"/>
      <c r="C75" s="8"/>
      <c r="E75" s="3"/>
      <c r="F75" s="8"/>
      <c r="G75" s="8"/>
      <c r="H75" s="8"/>
      <c r="I75" s="1"/>
      <c r="J75" s="1"/>
      <c r="K75" s="1"/>
      <c r="L75" s="1"/>
      <c r="M75" s="1"/>
      <c r="N75" s="40"/>
      <c r="O75" s="40"/>
      <c r="P75" s="40"/>
      <c r="Q75" s="1"/>
      <c r="R75" s="1"/>
      <c r="S75" s="1"/>
      <c r="T75" s="108"/>
      <c r="BP75" s="162" t="s">
        <v>3902</v>
      </c>
    </row>
    <row r="76" spans="1:68" ht="20.25" x14ac:dyDescent="0.3">
      <c r="B76" s="160"/>
      <c r="C76" s="10" t="s">
        <v>72</v>
      </c>
      <c r="F76" s="8"/>
      <c r="G76" s="8"/>
      <c r="H76" s="39"/>
      <c r="I76" s="3"/>
      <c r="J76" s="3"/>
      <c r="K76" s="3"/>
      <c r="L76" s="3"/>
      <c r="M76" s="3"/>
      <c r="N76" s="39"/>
      <c r="O76" s="39"/>
      <c r="P76" s="39"/>
      <c r="Q76" s="3"/>
      <c r="R76" s="3"/>
      <c r="S76" s="3"/>
      <c r="T76" s="107"/>
      <c r="BP76" s="162" t="s">
        <v>3902</v>
      </c>
    </row>
    <row r="77" spans="1:68" ht="15" thickBot="1" x14ac:dyDescent="0.25">
      <c r="B77" s="160"/>
      <c r="C77" s="8"/>
      <c r="E77" s="3"/>
      <c r="F77" s="8"/>
      <c r="G77" s="8"/>
      <c r="H77" s="8"/>
      <c r="I77" s="4"/>
      <c r="J77" s="4"/>
      <c r="K77" s="4"/>
      <c r="L77" s="4"/>
      <c r="M77" s="4"/>
      <c r="N77" s="41"/>
      <c r="O77" s="41"/>
      <c r="P77" s="41"/>
      <c r="Q77" s="4"/>
      <c r="R77" s="4"/>
      <c r="S77" s="4"/>
      <c r="T77" s="109"/>
      <c r="BP77" s="162" t="s">
        <v>3902</v>
      </c>
    </row>
    <row r="78" spans="1:68" ht="15" thickBot="1" x14ac:dyDescent="0.25">
      <c r="A78" s="7">
        <v>16861111011</v>
      </c>
      <c r="B78" s="160" t="s">
        <v>98</v>
      </c>
      <c r="C78" s="8">
        <v>25</v>
      </c>
      <c r="D78" s="8">
        <v>32</v>
      </c>
      <c r="E78" s="8">
        <v>25</v>
      </c>
      <c r="F78" s="8" t="str">
        <f t="shared" si="60"/>
        <v>25 - 32 - 25</v>
      </c>
      <c r="G78" s="8" t="str">
        <f t="shared" si="61"/>
        <v>25-32-25</v>
      </c>
      <c r="H78" s="8">
        <f t="shared" si="62"/>
        <v>16861111011</v>
      </c>
      <c r="I78" s="6">
        <f t="shared" ref="I78:I109" si="63">SUM(X78,AH78,AQ78,AZ78,BF78,BJ78,BN78)</f>
        <v>1.106028</v>
      </c>
      <c r="J78" s="6">
        <f>VLOOKUP(LEFT(A78,8)*1,Hilfstabelle!$A$35:$E$38,5,FALSE)</f>
        <v>0.4</v>
      </c>
      <c r="K78" s="6">
        <f t="shared" ref="K78:K109" si="64">SUM(Z78,AA78,AJ78,BB78,BG78,BO78)</f>
        <v>158</v>
      </c>
      <c r="L78" s="6">
        <f t="shared" ref="L78:L109" si="65">MAX(Y78,AI78,BA78)+SUM(AB78,AS78,BK78)</f>
        <v>111.5</v>
      </c>
      <c r="M78" s="6">
        <f t="shared" ref="M78:M109" si="66">MAX(Y78,AI78,AR78,BA78)*2</f>
        <v>52</v>
      </c>
      <c r="N78" s="19">
        <f t="shared" si="51"/>
        <v>57.5</v>
      </c>
      <c r="O78" s="19">
        <f t="shared" si="52"/>
        <v>58.5</v>
      </c>
      <c r="P78" s="19">
        <f t="shared" si="53"/>
        <v>57.5</v>
      </c>
      <c r="Q78" s="6">
        <f>VLOOKUP(LEFT(A78,8)*1,Hilfstabelle!$A$35:$E$38,2,FALSE)</f>
        <v>222</v>
      </c>
      <c r="R78" s="6">
        <f>VLOOKUP(LEFT(A78,8)*1,Hilfstabelle!$A$35:$E$38,3,FALSE)</f>
        <v>152</v>
      </c>
      <c r="S78" s="6">
        <f>VLOOKUP(LEFT(A78,8)*1,Hilfstabelle!$A$35:$E$38,4,FALSE)</f>
        <v>77</v>
      </c>
      <c r="T78" s="94">
        <f>VLOOKUP(H78,Preise!A:E,4,FALSE)</f>
        <v>278.58</v>
      </c>
      <c r="U78" s="7" t="str">
        <f>IF(V78=50,"I",VLOOKUP(V78,Hilfstabelle!$A$3:$B$6,2))</f>
        <v>I</v>
      </c>
      <c r="V78" s="7">
        <f t="shared" ref="V78:V109" si="67">MAX(C78,D78,E78)</f>
        <v>32</v>
      </c>
      <c r="W78" s="7" t="str">
        <f>IF(U78="I","I",VLOOKUP(V78,Hilfstabelle!$A$3:$B$6,2))</f>
        <v>I</v>
      </c>
      <c r="X78" s="7">
        <f>VLOOKUP(W78,Hilfstabelle!$B$10:$M$13,12,FALSE)</f>
        <v>0.53917080000000006</v>
      </c>
      <c r="Y78" s="7">
        <f>VLOOKUP(W78,Hilfstabelle!$B$10:$D$13,3,FALSE)</f>
        <v>26</v>
      </c>
      <c r="Z78" s="7">
        <f>VLOOKUP(W78,Hilfstabelle!$B$10:$E$13,4,FALSE)</f>
        <v>38.5</v>
      </c>
      <c r="AA78" s="7">
        <f>VLOOKUP(W78,Hilfstabelle!$B$10:$F$13,5,FALSE)</f>
        <v>38.5</v>
      </c>
      <c r="AB78" s="7">
        <f>VLOOKUP(W78,Hilfstabelle!$B$10:$G$13,6,FALSE)</f>
        <v>38.5</v>
      </c>
      <c r="AC78" s="7" t="str">
        <f>IF(AG78="50I","I",VLOOKUP(C78,Hilfstabelle!$A$3:$B$6,2))</f>
        <v>I</v>
      </c>
      <c r="AD78" s="7" t="str">
        <f>IF(U78="I","I",VLOOKUP(C78,Hilfstabelle!$A$3:$B$6,2))</f>
        <v>I</v>
      </c>
      <c r="AE78" s="7" t="str">
        <f t="shared" si="54"/>
        <v>25I</v>
      </c>
      <c r="AF78" s="7" t="str">
        <f t="shared" ref="AF78:AF109" si="68">CONCATENATE(C78,AD78)</f>
        <v>25I</v>
      </c>
      <c r="AG78" s="106" t="b">
        <f t="shared" ref="AG78:AG132" si="69">IF(AF78="50II",IF(U78&lt;&gt;"II","50I","50II"))</f>
        <v>0</v>
      </c>
      <c r="AH78" s="7">
        <f>VLOOKUP('Grundgerüst Konfigurator'!AE78,Hilfstabelle!$B$14:$M$25,12,FALSE)</f>
        <v>0.171486</v>
      </c>
      <c r="AI78" s="7">
        <f>VLOOKUP(AE78,Hilfstabelle!$B$14:$J$25,9,FALSE)</f>
        <v>15.25</v>
      </c>
      <c r="AJ78" s="7">
        <f>VLOOKUP(AE78,Hilfstabelle!$B$14:$K$25,10,FALSE)</f>
        <v>40.5</v>
      </c>
      <c r="AK78" s="7">
        <f>VLOOKUP(AE78,Hilfstabelle!$B$14:$I$25,8,FALSE)</f>
        <v>19</v>
      </c>
      <c r="AL78" s="7" t="str">
        <f>IF(AP78="50I","I",VLOOKUP(D78,Hilfstabelle!$A$3:$B$6,2))</f>
        <v>I</v>
      </c>
      <c r="AM78" s="7" t="str">
        <f>IF(U78="I","I",VLOOKUP(D78,Hilfstabelle!$A$3:$B$6,2))</f>
        <v>I</v>
      </c>
      <c r="AN78" s="7" t="str">
        <f t="shared" si="55"/>
        <v>32I</v>
      </c>
      <c r="AO78" s="7" t="str">
        <f t="shared" ref="AO78:AO109" si="70">CONCATENATE(D78,AM78)</f>
        <v>32I</v>
      </c>
      <c r="AP78" s="106" t="b">
        <f t="shared" ref="AP78:AP132" si="71">IF(AO78="50II",IF(U78&lt;&gt;"II","50I","50II"))</f>
        <v>0</v>
      </c>
      <c r="AQ78" s="7">
        <f>VLOOKUP('Grundgerüst Konfigurator'!AN78,Hilfstabelle!$B$14:$M$25,12,FALSE)</f>
        <v>0.22388520000000001</v>
      </c>
      <c r="AR78" s="7">
        <f>VLOOKUP(AN78,Hilfstabelle!$B$14:$J$25,9,FALSE)</f>
        <v>20</v>
      </c>
      <c r="AS78" s="7">
        <f>VLOOKUP(AN78,Hilfstabelle!$B$14:$K$25,10,FALSE)</f>
        <v>47</v>
      </c>
      <c r="AT78" s="7">
        <f>VLOOKUP(AN78,Hilfstabelle!$B$14:$I$25,8,FALSE)</f>
        <v>20</v>
      </c>
      <c r="AU78" s="7" t="str">
        <f>IF(AY78="50I","I",VLOOKUP(E78,Hilfstabelle!$A$3:$B$6,2))</f>
        <v>I</v>
      </c>
      <c r="AV78" s="7" t="str">
        <f>IF(U78="I","I",VLOOKUP(E78,Hilfstabelle!$A$3:$B$6,2))</f>
        <v>I</v>
      </c>
      <c r="AW78" s="7" t="str">
        <f t="shared" si="56"/>
        <v>25I</v>
      </c>
      <c r="AX78" s="7" t="str">
        <f t="shared" ref="AX78:AX109" si="72">CONCATENATE(E78,AV78)</f>
        <v>25I</v>
      </c>
      <c r="AY78" s="106" t="b">
        <f t="shared" ref="AY78:AY131" si="73">IF(AX78="50II",IF(U78&lt;&gt;"II","50I","50II"))</f>
        <v>0</v>
      </c>
      <c r="AZ78" s="7">
        <f>VLOOKUP('Grundgerüst Konfigurator'!AW78,Hilfstabelle!$B$14:$M$25,12,FALSE)</f>
        <v>0.171486</v>
      </c>
      <c r="BA78" s="7">
        <f>VLOOKUP(AW78,Hilfstabelle!$B$14:$J$25,9,FALSE)</f>
        <v>15.25</v>
      </c>
      <c r="BB78" s="7">
        <f>VLOOKUP(AW78,Hilfstabelle!$B$14:$K$25,10,FALSE)</f>
        <v>40.5</v>
      </c>
      <c r="BC78" s="7">
        <f>VLOOKUP(AW78,Hilfstabelle!$B$14:$I$25,8,FALSE)</f>
        <v>19</v>
      </c>
      <c r="BD78" s="7" t="str">
        <f t="shared" ref="BD78:BD109" si="74">IF(W78=AC78,"",CONCATENATE(W78,"-",AC78))</f>
        <v/>
      </c>
      <c r="BE78" s="7" t="str">
        <f t="shared" si="57"/>
        <v/>
      </c>
      <c r="BF78" s="7">
        <f>IFERROR(VLOOKUP(BD78,Hilfstabelle!$B$26:$M$31,12,FALSE),0)</f>
        <v>0</v>
      </c>
      <c r="BG78" s="7">
        <f>IFERROR(VLOOKUP(BD78,Hilfstabelle!$B$26:$H$31,7,FALSE),0)</f>
        <v>0</v>
      </c>
      <c r="BH78" s="7" t="str">
        <f t="shared" ref="BH78:BH109" si="75">IF(W78=AL78,"",CONCATENATE(W78,"-",AL78))</f>
        <v/>
      </c>
      <c r="BI78" s="7" t="str">
        <f t="shared" si="58"/>
        <v/>
      </c>
      <c r="BJ78" s="7">
        <f>IFERROR(VLOOKUP(BH78,Hilfstabelle!$B$26:$M$31,12,FALSE),0)</f>
        <v>0</v>
      </c>
      <c r="BK78" s="7">
        <f>IFERROR(VLOOKUP(BH78,Hilfstabelle!$B$26:$H$31,7,FALSE),0)</f>
        <v>0</v>
      </c>
      <c r="BL78" s="7" t="str">
        <f t="shared" ref="BL78:BL109" si="76">IF(W78=AU78,"",CONCATENATE(W78,"-",AU78))</f>
        <v/>
      </c>
      <c r="BM78" s="7" t="str">
        <f t="shared" si="59"/>
        <v/>
      </c>
      <c r="BN78" s="7">
        <f>IFERROR(VLOOKUP(BL78,Hilfstabelle!$B$26:$M$31,12,FALSE),0)</f>
        <v>0</v>
      </c>
      <c r="BO78" s="7">
        <f>IFERROR(VLOOKUP(BL78,Hilfstabelle!$B$26:$H$31,7,FALSE),0)</f>
        <v>0</v>
      </c>
      <c r="BP78" s="162" t="s">
        <v>3902</v>
      </c>
    </row>
    <row r="79" spans="1:68" ht="15" thickBot="1" x14ac:dyDescent="0.25">
      <c r="A79" s="7">
        <v>16861111012</v>
      </c>
      <c r="B79" s="160" t="s">
        <v>98</v>
      </c>
      <c r="C79" s="8">
        <v>25</v>
      </c>
      <c r="D79" s="8">
        <v>40</v>
      </c>
      <c r="E79" s="8">
        <v>25</v>
      </c>
      <c r="F79" s="8" t="str">
        <f t="shared" si="60"/>
        <v>25 - 40 - 25</v>
      </c>
      <c r="G79" s="8" t="str">
        <f t="shared" si="61"/>
        <v>25-40-25</v>
      </c>
      <c r="H79" s="8">
        <f t="shared" si="62"/>
        <v>16861111012</v>
      </c>
      <c r="I79" s="6">
        <f t="shared" si="63"/>
        <v>1.2156312</v>
      </c>
      <c r="J79" s="6">
        <f>VLOOKUP(LEFT(A79,8)*1,Hilfstabelle!$A$35:$E$38,5,FALSE)</f>
        <v>0.4</v>
      </c>
      <c r="K79" s="6">
        <f t="shared" si="64"/>
        <v>158</v>
      </c>
      <c r="L79" s="6">
        <f t="shared" si="65"/>
        <v>118.5</v>
      </c>
      <c r="M79" s="6">
        <f t="shared" si="66"/>
        <v>52</v>
      </c>
      <c r="N79" s="19">
        <f t="shared" si="51"/>
        <v>57.5</v>
      </c>
      <c r="O79" s="19">
        <f t="shared" si="52"/>
        <v>60.5</v>
      </c>
      <c r="P79" s="19">
        <f t="shared" si="53"/>
        <v>57.5</v>
      </c>
      <c r="Q79" s="6">
        <f>VLOOKUP(LEFT(A79,8)*1,Hilfstabelle!$A$35:$E$38,2,FALSE)</f>
        <v>222</v>
      </c>
      <c r="R79" s="6">
        <f>VLOOKUP(LEFT(A79,8)*1,Hilfstabelle!$A$35:$E$38,3,FALSE)</f>
        <v>152</v>
      </c>
      <c r="S79" s="6">
        <f>VLOOKUP(LEFT(A79,8)*1,Hilfstabelle!$A$35:$E$38,4,FALSE)</f>
        <v>77</v>
      </c>
      <c r="T79" s="94">
        <f>VLOOKUP(H79,Preise!A:E,4,FALSE)</f>
        <v>285.97000000000003</v>
      </c>
      <c r="U79" s="7" t="str">
        <f>IF(V79=50,"I",VLOOKUP(V79,Hilfstabelle!$A$3:$B$6,2))</f>
        <v>I</v>
      </c>
      <c r="V79" s="7">
        <f t="shared" si="67"/>
        <v>40</v>
      </c>
      <c r="W79" s="7" t="str">
        <f>IF(U79="I","I",VLOOKUP(V79,Hilfstabelle!$A$3:$B$6,2))</f>
        <v>I</v>
      </c>
      <c r="X79" s="7">
        <f>VLOOKUP(W79,Hilfstabelle!$B$10:$M$13,12,FALSE)</f>
        <v>0.53917080000000006</v>
      </c>
      <c r="Y79" s="7">
        <f>VLOOKUP(W79,Hilfstabelle!$B$10:$D$13,3,FALSE)</f>
        <v>26</v>
      </c>
      <c r="Z79" s="7">
        <f>VLOOKUP(W79,Hilfstabelle!$B$10:$E$13,4,FALSE)</f>
        <v>38.5</v>
      </c>
      <c r="AA79" s="7">
        <f>VLOOKUP(W79,Hilfstabelle!$B$10:$F$13,5,FALSE)</f>
        <v>38.5</v>
      </c>
      <c r="AB79" s="7">
        <f>VLOOKUP(W79,Hilfstabelle!$B$10:$G$13,6,FALSE)</f>
        <v>38.5</v>
      </c>
      <c r="AC79" s="7" t="str">
        <f>IF(AG79="50I","I",VLOOKUP(C79,Hilfstabelle!$A$3:$B$6,2))</f>
        <v>I</v>
      </c>
      <c r="AD79" s="7" t="str">
        <f>IF(U79="I","I",VLOOKUP(C79,Hilfstabelle!$A$3:$B$6,2))</f>
        <v>I</v>
      </c>
      <c r="AE79" s="7" t="str">
        <f t="shared" si="54"/>
        <v>25I</v>
      </c>
      <c r="AF79" s="7" t="str">
        <f t="shared" si="68"/>
        <v>25I</v>
      </c>
      <c r="AG79" s="106" t="b">
        <f t="shared" si="69"/>
        <v>0</v>
      </c>
      <c r="AH79" s="7">
        <f>VLOOKUP('Grundgerüst Konfigurator'!AE79,Hilfstabelle!$B$14:$M$25,12,FALSE)</f>
        <v>0.171486</v>
      </c>
      <c r="AI79" s="7">
        <f>VLOOKUP(AE79,Hilfstabelle!$B$14:$J$25,9,FALSE)</f>
        <v>15.25</v>
      </c>
      <c r="AJ79" s="7">
        <f>VLOOKUP(AE79,Hilfstabelle!$B$14:$K$25,10,FALSE)</f>
        <v>40.5</v>
      </c>
      <c r="AK79" s="7">
        <f>VLOOKUP(AE79,Hilfstabelle!$B$14:$I$25,8,FALSE)</f>
        <v>19</v>
      </c>
      <c r="AL79" s="7" t="str">
        <f>IF(AP79="50I","I",VLOOKUP(D79,Hilfstabelle!$A$3:$B$6,2))</f>
        <v>I</v>
      </c>
      <c r="AM79" s="7" t="str">
        <f>IF(U79="I","I",VLOOKUP(D79,Hilfstabelle!$A$3:$B$6,2))</f>
        <v>I</v>
      </c>
      <c r="AN79" s="7" t="str">
        <f t="shared" si="55"/>
        <v>40I</v>
      </c>
      <c r="AO79" s="7" t="str">
        <f t="shared" si="70"/>
        <v>40I</v>
      </c>
      <c r="AP79" s="106" t="b">
        <f t="shared" si="71"/>
        <v>0</v>
      </c>
      <c r="AQ79" s="7">
        <f>VLOOKUP('Grundgerüst Konfigurator'!AN79,Hilfstabelle!$B$14:$M$25,12,FALSE)</f>
        <v>0.33348840000000002</v>
      </c>
      <c r="AR79" s="7">
        <f>VLOOKUP(AN79,Hilfstabelle!$B$14:$J$25,9,FALSE)</f>
        <v>24.5</v>
      </c>
      <c r="AS79" s="7">
        <f>VLOOKUP(AN79,Hilfstabelle!$B$14:$K$25,10,FALSE)</f>
        <v>54</v>
      </c>
      <c r="AT79" s="7">
        <f>VLOOKUP(AN79,Hilfstabelle!$B$14:$I$25,8,FALSE)</f>
        <v>22</v>
      </c>
      <c r="AU79" s="7" t="str">
        <f>IF(AY79="50I","I",VLOOKUP(E79,Hilfstabelle!$A$3:$B$6,2))</f>
        <v>I</v>
      </c>
      <c r="AV79" s="7" t="str">
        <f>IF(U79="I","I",VLOOKUP(E79,Hilfstabelle!$A$3:$B$6,2))</f>
        <v>I</v>
      </c>
      <c r="AW79" s="7" t="str">
        <f t="shared" si="56"/>
        <v>25I</v>
      </c>
      <c r="AX79" s="7" t="str">
        <f t="shared" si="72"/>
        <v>25I</v>
      </c>
      <c r="AY79" s="106" t="b">
        <f t="shared" si="73"/>
        <v>0</v>
      </c>
      <c r="AZ79" s="7">
        <f>VLOOKUP('Grundgerüst Konfigurator'!AW79,Hilfstabelle!$B$14:$M$25,12,FALSE)</f>
        <v>0.171486</v>
      </c>
      <c r="BA79" s="7">
        <f>VLOOKUP(AW79,Hilfstabelle!$B$14:$J$25,9,FALSE)</f>
        <v>15.25</v>
      </c>
      <c r="BB79" s="7">
        <f>VLOOKUP(AW79,Hilfstabelle!$B$14:$K$25,10,FALSE)</f>
        <v>40.5</v>
      </c>
      <c r="BC79" s="7">
        <f>VLOOKUP(AW79,Hilfstabelle!$B$14:$I$25,8,FALSE)</f>
        <v>19</v>
      </c>
      <c r="BD79" s="7" t="str">
        <f t="shared" si="74"/>
        <v/>
      </c>
      <c r="BE79" s="7" t="str">
        <f t="shared" si="57"/>
        <v/>
      </c>
      <c r="BF79" s="7">
        <f>IFERROR(VLOOKUP(BD79,Hilfstabelle!$B$26:$M$31,12,FALSE),0)</f>
        <v>0</v>
      </c>
      <c r="BG79" s="7">
        <f>IFERROR(VLOOKUP(BD79,Hilfstabelle!$B$26:$H$31,7,FALSE),0)</f>
        <v>0</v>
      </c>
      <c r="BH79" s="7" t="str">
        <f t="shared" si="75"/>
        <v/>
      </c>
      <c r="BI79" s="7" t="str">
        <f t="shared" si="58"/>
        <v/>
      </c>
      <c r="BJ79" s="7">
        <f>IFERROR(VLOOKUP(BH79,Hilfstabelle!$B$26:$M$31,12,FALSE),0)</f>
        <v>0</v>
      </c>
      <c r="BK79" s="7">
        <f>IFERROR(VLOOKUP(BH79,Hilfstabelle!$B$26:$H$31,7,FALSE),0)</f>
        <v>0</v>
      </c>
      <c r="BL79" s="7" t="str">
        <f t="shared" si="76"/>
        <v/>
      </c>
      <c r="BM79" s="7" t="str">
        <f t="shared" si="59"/>
        <v/>
      </c>
      <c r="BN79" s="7">
        <f>IFERROR(VLOOKUP(BL79,Hilfstabelle!$B$26:$M$31,12,FALSE),0)</f>
        <v>0</v>
      </c>
      <c r="BO79" s="7">
        <f>IFERROR(VLOOKUP(BL79,Hilfstabelle!$B$26:$H$31,7,FALSE),0)</f>
        <v>0</v>
      </c>
      <c r="BP79" s="162" t="s">
        <v>3902</v>
      </c>
    </row>
    <row r="80" spans="1:68" ht="15" thickBot="1" x14ac:dyDescent="0.25">
      <c r="A80" s="7">
        <v>16861111013</v>
      </c>
      <c r="B80" s="160" t="s">
        <v>98</v>
      </c>
      <c r="C80" s="8">
        <v>25</v>
      </c>
      <c r="D80" s="8">
        <v>50</v>
      </c>
      <c r="E80" s="8">
        <v>25</v>
      </c>
      <c r="F80" s="8" t="str">
        <f t="shared" si="60"/>
        <v>25 - 50 - 25</v>
      </c>
      <c r="G80" s="8" t="str">
        <f t="shared" si="61"/>
        <v>25-50-25</v>
      </c>
      <c r="H80" s="8">
        <f t="shared" si="62"/>
        <v>16861111013</v>
      </c>
      <c r="I80" s="6">
        <f t="shared" si="63"/>
        <v>1.3329456000000002</v>
      </c>
      <c r="J80" s="6">
        <f>VLOOKUP(LEFT(A80,8)*1,Hilfstabelle!$A$35:$E$38,5,FALSE)</f>
        <v>0.4</v>
      </c>
      <c r="K80" s="6">
        <f t="shared" si="64"/>
        <v>158</v>
      </c>
      <c r="L80" s="6">
        <f t="shared" si="65"/>
        <v>125.5</v>
      </c>
      <c r="M80" s="6">
        <f t="shared" si="66"/>
        <v>61</v>
      </c>
      <c r="N80" s="19">
        <f t="shared" si="51"/>
        <v>57.5</v>
      </c>
      <c r="O80" s="19">
        <f t="shared" si="52"/>
        <v>60.5</v>
      </c>
      <c r="P80" s="19">
        <f t="shared" si="53"/>
        <v>57.5</v>
      </c>
      <c r="Q80" s="6">
        <f>VLOOKUP(LEFT(A80,8)*1,Hilfstabelle!$A$35:$E$38,2,FALSE)</f>
        <v>222</v>
      </c>
      <c r="R80" s="6">
        <f>VLOOKUP(LEFT(A80,8)*1,Hilfstabelle!$A$35:$E$38,3,FALSE)</f>
        <v>152</v>
      </c>
      <c r="S80" s="6">
        <f>VLOOKUP(LEFT(A80,8)*1,Hilfstabelle!$A$35:$E$38,4,FALSE)</f>
        <v>77</v>
      </c>
      <c r="T80" s="94">
        <f>VLOOKUP(H80,Preise!A:E,4,FALSE)</f>
        <v>295.66000000000003</v>
      </c>
      <c r="U80" s="7" t="str">
        <f>IF(V80=50,"I",VLOOKUP(V80,Hilfstabelle!$A$3:$B$6,2))</f>
        <v>I</v>
      </c>
      <c r="V80" s="7">
        <f t="shared" si="67"/>
        <v>50</v>
      </c>
      <c r="W80" s="7" t="str">
        <f>IF(U80="I","I",VLOOKUP(V80,Hilfstabelle!$A$3:$B$6,2))</f>
        <v>I</v>
      </c>
      <c r="X80" s="7">
        <f>VLOOKUP(W80,Hilfstabelle!$B$10:$M$13,12,FALSE)</f>
        <v>0.53917080000000006</v>
      </c>
      <c r="Y80" s="7">
        <f>VLOOKUP(W80,Hilfstabelle!$B$10:$D$13,3,FALSE)</f>
        <v>26</v>
      </c>
      <c r="Z80" s="7">
        <f>VLOOKUP(W80,Hilfstabelle!$B$10:$E$13,4,FALSE)</f>
        <v>38.5</v>
      </c>
      <c r="AA80" s="7">
        <f>VLOOKUP(W80,Hilfstabelle!$B$10:$F$13,5,FALSE)</f>
        <v>38.5</v>
      </c>
      <c r="AB80" s="7">
        <f>VLOOKUP(W80,Hilfstabelle!$B$10:$G$13,6,FALSE)</f>
        <v>38.5</v>
      </c>
      <c r="AC80" s="7" t="str">
        <f>IF(AG80="50I","I",VLOOKUP(C80,Hilfstabelle!$A$3:$B$6,2))</f>
        <v>I</v>
      </c>
      <c r="AD80" s="7" t="str">
        <f>IF(U80="I","I",VLOOKUP(C80,Hilfstabelle!$A$3:$B$6,2))</f>
        <v>I</v>
      </c>
      <c r="AE80" s="7" t="str">
        <f t="shared" si="54"/>
        <v>25I</v>
      </c>
      <c r="AF80" s="7" t="str">
        <f t="shared" si="68"/>
        <v>25I</v>
      </c>
      <c r="AG80" s="106" t="b">
        <f t="shared" si="69"/>
        <v>0</v>
      </c>
      <c r="AH80" s="7">
        <f>VLOOKUP('Grundgerüst Konfigurator'!AE80,Hilfstabelle!$B$14:$M$25,12,FALSE)</f>
        <v>0.171486</v>
      </c>
      <c r="AI80" s="7">
        <f>VLOOKUP(AE80,Hilfstabelle!$B$14:$J$25,9,FALSE)</f>
        <v>15.25</v>
      </c>
      <c r="AJ80" s="7">
        <f>VLOOKUP(AE80,Hilfstabelle!$B$14:$K$25,10,FALSE)</f>
        <v>40.5</v>
      </c>
      <c r="AK80" s="7">
        <f>VLOOKUP(AE80,Hilfstabelle!$B$14:$I$25,8,FALSE)</f>
        <v>19</v>
      </c>
      <c r="AL80" s="7" t="str">
        <f>IF(AP80="50I","I",VLOOKUP(D80,Hilfstabelle!$A$3:$B$6,2))</f>
        <v>II</v>
      </c>
      <c r="AM80" s="7" t="str">
        <f>IF(U80="I","I",VLOOKUP(D80,Hilfstabelle!$A$3:$B$6,2))</f>
        <v>I</v>
      </c>
      <c r="AN80" s="7" t="str">
        <f t="shared" si="55"/>
        <v>50I</v>
      </c>
      <c r="AO80" s="7" t="str">
        <f t="shared" si="70"/>
        <v>50I</v>
      </c>
      <c r="AP80" s="106" t="b">
        <f t="shared" si="71"/>
        <v>0</v>
      </c>
      <c r="AQ80" s="7">
        <f>VLOOKUP('Grundgerüst Konfigurator'!AN80,Hilfstabelle!$B$14:$M$25,12,FALSE)</f>
        <v>0.45080280000000006</v>
      </c>
      <c r="AR80" s="7">
        <f>VLOOKUP(AN80,Hilfstabelle!$B$14:$J$25,9,FALSE)</f>
        <v>30.5</v>
      </c>
      <c r="AS80" s="7">
        <f>VLOOKUP(AN80,Hilfstabelle!$B$14:$K$25,10,FALSE)</f>
        <v>61</v>
      </c>
      <c r="AT80" s="7">
        <f>VLOOKUP(AN80,Hilfstabelle!$B$14:$I$25,8,FALSE)</f>
        <v>22</v>
      </c>
      <c r="AU80" s="7" t="str">
        <f>IF(AY80="50I","I",VLOOKUP(E80,Hilfstabelle!$A$3:$B$6,2))</f>
        <v>I</v>
      </c>
      <c r="AV80" s="7" t="str">
        <f>IF(U80="I","I",VLOOKUP(E80,Hilfstabelle!$A$3:$B$6,2))</f>
        <v>I</v>
      </c>
      <c r="AW80" s="7" t="str">
        <f t="shared" si="56"/>
        <v>25I</v>
      </c>
      <c r="AX80" s="7" t="str">
        <f t="shared" si="72"/>
        <v>25I</v>
      </c>
      <c r="AY80" s="106" t="b">
        <f t="shared" si="73"/>
        <v>0</v>
      </c>
      <c r="AZ80" s="7">
        <f>VLOOKUP('Grundgerüst Konfigurator'!AW80,Hilfstabelle!$B$14:$M$25,12,FALSE)</f>
        <v>0.171486</v>
      </c>
      <c r="BA80" s="7">
        <f>VLOOKUP(AW80,Hilfstabelle!$B$14:$J$25,9,FALSE)</f>
        <v>15.25</v>
      </c>
      <c r="BB80" s="7">
        <f>VLOOKUP(AW80,Hilfstabelle!$B$14:$K$25,10,FALSE)</f>
        <v>40.5</v>
      </c>
      <c r="BC80" s="7">
        <f>VLOOKUP(AW80,Hilfstabelle!$B$14:$I$25,8,FALSE)</f>
        <v>19</v>
      </c>
      <c r="BD80" s="7" t="str">
        <f t="shared" si="74"/>
        <v/>
      </c>
      <c r="BE80" s="7" t="str">
        <f t="shared" si="57"/>
        <v/>
      </c>
      <c r="BF80" s="7">
        <f>IFERROR(VLOOKUP(BD80,Hilfstabelle!$B$26:$M$31,12,FALSE),0)</f>
        <v>0</v>
      </c>
      <c r="BG80" s="7">
        <f>IFERROR(VLOOKUP(BD80,Hilfstabelle!$B$26:$H$31,7,FALSE),0)</f>
        <v>0</v>
      </c>
      <c r="BH80" s="7" t="str">
        <f t="shared" si="75"/>
        <v>I-II</v>
      </c>
      <c r="BI80" s="7" t="str">
        <f t="shared" si="58"/>
        <v/>
      </c>
      <c r="BJ80" s="7">
        <f>IFERROR(VLOOKUP(BH80,Hilfstabelle!$B$26:$M$31,12,FALSE),0)</f>
        <v>0</v>
      </c>
      <c r="BK80" s="7">
        <f>IFERROR(VLOOKUP(BH80,Hilfstabelle!$B$26:$H$31,7,FALSE),0)</f>
        <v>0</v>
      </c>
      <c r="BL80" s="7" t="str">
        <f t="shared" si="76"/>
        <v/>
      </c>
      <c r="BM80" s="7" t="str">
        <f t="shared" si="59"/>
        <v/>
      </c>
      <c r="BN80" s="7">
        <f>IFERROR(VLOOKUP(BL80,Hilfstabelle!$B$26:$M$31,12,FALSE),0)</f>
        <v>0</v>
      </c>
      <c r="BO80" s="7">
        <f>IFERROR(VLOOKUP(BL80,Hilfstabelle!$B$26:$H$31,7,FALSE),0)</f>
        <v>0</v>
      </c>
      <c r="BP80" s="162" t="s">
        <v>3902</v>
      </c>
    </row>
    <row r="81" spans="1:68" ht="15" thickBot="1" x14ac:dyDescent="0.25">
      <c r="A81" s="7">
        <v>16862221012</v>
      </c>
      <c r="B81" s="160" t="s">
        <v>98</v>
      </c>
      <c r="C81" s="8">
        <v>25</v>
      </c>
      <c r="D81" s="8">
        <v>63</v>
      </c>
      <c r="E81" s="8">
        <v>25</v>
      </c>
      <c r="F81" s="8" t="str">
        <f t="shared" si="60"/>
        <v>25 - 63 - 25</v>
      </c>
      <c r="G81" s="8" t="str">
        <f t="shared" si="61"/>
        <v>25-63-25</v>
      </c>
      <c r="H81" s="8">
        <f t="shared" si="62"/>
        <v>16862221012</v>
      </c>
      <c r="I81" s="6">
        <f t="shared" si="63"/>
        <v>4.3024464</v>
      </c>
      <c r="J81" s="6">
        <f>VLOOKUP(LEFT(A81,8)*1,Hilfstabelle!$A$35:$E$38,5,FALSE)</f>
        <v>0.85</v>
      </c>
      <c r="K81" s="6">
        <f t="shared" si="64"/>
        <v>253</v>
      </c>
      <c r="L81" s="6">
        <f t="shared" si="65"/>
        <v>175</v>
      </c>
      <c r="M81" s="6">
        <f t="shared" si="66"/>
        <v>87</v>
      </c>
      <c r="N81" s="19">
        <f t="shared" si="51"/>
        <v>105</v>
      </c>
      <c r="O81" s="19">
        <f t="shared" si="52"/>
        <v>85.5</v>
      </c>
      <c r="P81" s="19">
        <f t="shared" si="53"/>
        <v>105</v>
      </c>
      <c r="Q81" s="6">
        <f>VLOOKUP(LEFT(A81,8)*1,Hilfstabelle!$A$35:$E$38,2,FALSE)</f>
        <v>310</v>
      </c>
      <c r="R81" s="6">
        <f>VLOOKUP(LEFT(A81,8)*1,Hilfstabelle!$A$35:$E$38,3,FALSE)</f>
        <v>220</v>
      </c>
      <c r="S81" s="6">
        <f>VLOOKUP(LEFT(A81,8)*1,Hilfstabelle!$A$35:$E$38,4,FALSE)</f>
        <v>107</v>
      </c>
      <c r="T81" s="94">
        <f>VLOOKUP(H81,Preise!A:E,4,FALSE)</f>
        <v>638.97</v>
      </c>
      <c r="U81" s="7" t="str">
        <f>IF(V81=50,"I",VLOOKUP(V81,Hilfstabelle!$A$3:$B$6,2))</f>
        <v>II</v>
      </c>
      <c r="V81" s="7">
        <f t="shared" si="67"/>
        <v>63</v>
      </c>
      <c r="W81" s="7" t="str">
        <f>IF(U81="I","I",VLOOKUP(V81,Hilfstabelle!$A$3:$B$6,2))</f>
        <v>II</v>
      </c>
      <c r="X81" s="7">
        <f>VLOOKUP(W81,Hilfstabelle!$B$10:$M$13,12,FALSE)</f>
        <v>1.7994396000000001</v>
      </c>
      <c r="Y81" s="7">
        <f>VLOOKUP(W81,Hilfstabelle!$B$10:$D$13,3,FALSE)</f>
        <v>43.5</v>
      </c>
      <c r="Z81" s="7">
        <f>VLOOKUP(W81,Hilfstabelle!$B$10:$E$13,4,FALSE)</f>
        <v>63</v>
      </c>
      <c r="AA81" s="7">
        <f>VLOOKUP(W81,Hilfstabelle!$B$10:$F$13,5,FALSE)</f>
        <v>63</v>
      </c>
      <c r="AB81" s="7">
        <f>VLOOKUP(W81,Hilfstabelle!$B$10:$G$13,6,FALSE)</f>
        <v>63</v>
      </c>
      <c r="AC81" s="7" t="str">
        <f>IF(AG81="50I","I",VLOOKUP(C81,Hilfstabelle!$A$3:$B$6,2))</f>
        <v>I</v>
      </c>
      <c r="AD81" s="7" t="str">
        <f>IF(U81="I","I",VLOOKUP(C81,Hilfstabelle!$A$3:$B$6,2))</f>
        <v>I</v>
      </c>
      <c r="AE81" s="7" t="str">
        <f t="shared" si="54"/>
        <v>25I</v>
      </c>
      <c r="AF81" s="7" t="str">
        <f t="shared" si="68"/>
        <v>25I</v>
      </c>
      <c r="AG81" s="106" t="b">
        <f t="shared" si="69"/>
        <v>0</v>
      </c>
      <c r="AH81" s="7">
        <f>VLOOKUP('Grundgerüst Konfigurator'!AE81,Hilfstabelle!$B$14:$M$25,12,FALSE)</f>
        <v>0.171486</v>
      </c>
      <c r="AI81" s="7">
        <f>VLOOKUP(AE81,Hilfstabelle!$B$14:$J$25,9,FALSE)</f>
        <v>15.25</v>
      </c>
      <c r="AJ81" s="7">
        <f>VLOOKUP(AE81,Hilfstabelle!$B$14:$K$25,10,FALSE)</f>
        <v>40.5</v>
      </c>
      <c r="AK81" s="7">
        <f>VLOOKUP(AE81,Hilfstabelle!$B$14:$I$25,8,FALSE)</f>
        <v>19</v>
      </c>
      <c r="AL81" s="7" t="str">
        <f>IF(AP81="50I","I",VLOOKUP(D81,Hilfstabelle!$A$3:$B$6,2))</f>
        <v>II</v>
      </c>
      <c r="AM81" s="7" t="str">
        <f>IF(U81="I","I",VLOOKUP(D81,Hilfstabelle!$A$3:$B$6,2))</f>
        <v>II</v>
      </c>
      <c r="AN81" s="7" t="str">
        <f t="shared" si="55"/>
        <v>63II</v>
      </c>
      <c r="AO81" s="7" t="str">
        <f t="shared" si="70"/>
        <v>63II</v>
      </c>
      <c r="AP81" s="106" t="b">
        <f t="shared" si="71"/>
        <v>0</v>
      </c>
      <c r="AQ81" s="7">
        <f>VLOOKUP('Grundgerüst Konfigurator'!AN81,Hilfstabelle!$B$14:$M$25,12,FALSE)</f>
        <v>0.84948360000000012</v>
      </c>
      <c r="AR81" s="7">
        <f>VLOOKUP(AN81,Hilfstabelle!$B$14:$J$25,9,FALSE)</f>
        <v>37</v>
      </c>
      <c r="AS81" s="7">
        <f>VLOOKUP(AN81,Hilfstabelle!$B$14:$K$25,10,FALSE)</f>
        <v>68.5</v>
      </c>
      <c r="AT81" s="7">
        <f>VLOOKUP(AN81,Hilfstabelle!$B$14:$I$25,8,FALSE)</f>
        <v>22.5</v>
      </c>
      <c r="AU81" s="7" t="str">
        <f>IF(AY81="50I","I",VLOOKUP(E81,Hilfstabelle!$A$3:$B$6,2))</f>
        <v>I</v>
      </c>
      <c r="AV81" s="7" t="str">
        <f>IF(U81="I","I",VLOOKUP(E81,Hilfstabelle!$A$3:$B$6,2))</f>
        <v>I</v>
      </c>
      <c r="AW81" s="7" t="str">
        <f t="shared" si="56"/>
        <v>25I</v>
      </c>
      <c r="AX81" s="7" t="str">
        <f t="shared" si="72"/>
        <v>25I</v>
      </c>
      <c r="AY81" s="106" t="b">
        <f t="shared" si="73"/>
        <v>0</v>
      </c>
      <c r="AZ81" s="7">
        <f>VLOOKUP('Grundgerüst Konfigurator'!AW81,Hilfstabelle!$B$14:$M$25,12,FALSE)</f>
        <v>0.171486</v>
      </c>
      <c r="BA81" s="7">
        <f>VLOOKUP(AW81,Hilfstabelle!$B$14:$J$25,9,FALSE)</f>
        <v>15.25</v>
      </c>
      <c r="BB81" s="7">
        <f>VLOOKUP(AW81,Hilfstabelle!$B$14:$K$25,10,FALSE)</f>
        <v>40.5</v>
      </c>
      <c r="BC81" s="7">
        <f>VLOOKUP(AW81,Hilfstabelle!$B$14:$I$25,8,FALSE)</f>
        <v>19</v>
      </c>
      <c r="BD81" s="7" t="str">
        <f t="shared" si="74"/>
        <v>II-I</v>
      </c>
      <c r="BE81" s="7" t="str">
        <f t="shared" si="57"/>
        <v>II-I</v>
      </c>
      <c r="BF81" s="7">
        <f>IFERROR(VLOOKUP(BD81,Hilfstabelle!$B$26:$M$31,12,FALSE),0)</f>
        <v>0.65527559999999996</v>
      </c>
      <c r="BG81" s="7">
        <f>IFERROR(VLOOKUP(BD81,Hilfstabelle!$B$26:$H$31,7,FALSE),0)</f>
        <v>23</v>
      </c>
      <c r="BH81" s="7" t="str">
        <f t="shared" si="75"/>
        <v/>
      </c>
      <c r="BI81" s="7" t="str">
        <f t="shared" si="58"/>
        <v/>
      </c>
      <c r="BJ81" s="7">
        <f>IFERROR(VLOOKUP(BH81,Hilfstabelle!$B$26:$M$31,12,FALSE),0)</f>
        <v>0</v>
      </c>
      <c r="BK81" s="7">
        <f>IFERROR(VLOOKUP(BH81,Hilfstabelle!$B$26:$H$31,7,FALSE),0)</f>
        <v>0</v>
      </c>
      <c r="BL81" s="7" t="str">
        <f t="shared" si="76"/>
        <v>II-I</v>
      </c>
      <c r="BM81" s="7" t="str">
        <f t="shared" si="59"/>
        <v>II-I</v>
      </c>
      <c r="BN81" s="7">
        <f>IFERROR(VLOOKUP(BL81,Hilfstabelle!$B$26:$M$31,12,FALSE),0)</f>
        <v>0.65527559999999996</v>
      </c>
      <c r="BO81" s="7">
        <f>IFERROR(VLOOKUP(BL81,Hilfstabelle!$B$26:$H$31,7,FALSE),0)</f>
        <v>23</v>
      </c>
      <c r="BP81" s="162" t="s">
        <v>3902</v>
      </c>
    </row>
    <row r="82" spans="1:68" ht="15" thickBot="1" x14ac:dyDescent="0.25">
      <c r="A82" s="7">
        <v>16862221013</v>
      </c>
      <c r="B82" s="160" t="s">
        <v>98</v>
      </c>
      <c r="C82" s="8">
        <v>25</v>
      </c>
      <c r="D82" s="8">
        <v>75</v>
      </c>
      <c r="E82" s="8">
        <v>25</v>
      </c>
      <c r="F82" s="8" t="str">
        <f t="shared" si="60"/>
        <v>25 - 75 - 25</v>
      </c>
      <c r="G82" s="8" t="str">
        <f t="shared" si="61"/>
        <v>25-75-25</v>
      </c>
      <c r="H82" s="8">
        <f t="shared" si="62"/>
        <v>16862221013</v>
      </c>
      <c r="I82" s="6">
        <f t="shared" si="63"/>
        <v>4.5218292</v>
      </c>
      <c r="J82" s="6">
        <f>VLOOKUP(LEFT(A82,8)*1,Hilfstabelle!$A$35:$E$38,5,FALSE)</f>
        <v>0.85</v>
      </c>
      <c r="K82" s="6">
        <f t="shared" si="64"/>
        <v>253</v>
      </c>
      <c r="L82" s="6">
        <f t="shared" si="65"/>
        <v>178.5</v>
      </c>
      <c r="M82" s="6">
        <f t="shared" si="66"/>
        <v>90</v>
      </c>
      <c r="N82" s="19">
        <f t="shared" si="51"/>
        <v>105</v>
      </c>
      <c r="O82" s="19">
        <f t="shared" si="52"/>
        <v>85</v>
      </c>
      <c r="P82" s="19">
        <f t="shared" si="53"/>
        <v>105</v>
      </c>
      <c r="Q82" s="6">
        <f>VLOOKUP(LEFT(A82,8)*1,Hilfstabelle!$A$35:$E$38,2,FALSE)</f>
        <v>310</v>
      </c>
      <c r="R82" s="6">
        <f>VLOOKUP(LEFT(A82,8)*1,Hilfstabelle!$A$35:$E$38,3,FALSE)</f>
        <v>220</v>
      </c>
      <c r="S82" s="6">
        <f>VLOOKUP(LEFT(A82,8)*1,Hilfstabelle!$A$35:$E$38,4,FALSE)</f>
        <v>107</v>
      </c>
      <c r="T82" s="94">
        <f>VLOOKUP(H82,Preise!A:E,4,FALSE)</f>
        <v>657.68</v>
      </c>
      <c r="U82" s="7" t="str">
        <f>IF(V82=50,"I",VLOOKUP(V82,Hilfstabelle!$A$3:$B$6,2))</f>
        <v>II</v>
      </c>
      <c r="V82" s="7">
        <f t="shared" si="67"/>
        <v>75</v>
      </c>
      <c r="W82" s="7" t="str">
        <f>IF(U82="I","I",VLOOKUP(V82,Hilfstabelle!$A$3:$B$6,2))</f>
        <v>II</v>
      </c>
      <c r="X82" s="7">
        <f>VLOOKUP(W82,Hilfstabelle!$B$10:$M$13,12,FALSE)</f>
        <v>1.7994396000000001</v>
      </c>
      <c r="Y82" s="7">
        <f>VLOOKUP(W82,Hilfstabelle!$B$10:$D$13,3,FALSE)</f>
        <v>43.5</v>
      </c>
      <c r="Z82" s="7">
        <f>VLOOKUP(W82,Hilfstabelle!$B$10:$E$13,4,FALSE)</f>
        <v>63</v>
      </c>
      <c r="AA82" s="7">
        <f>VLOOKUP(W82,Hilfstabelle!$B$10:$F$13,5,FALSE)</f>
        <v>63</v>
      </c>
      <c r="AB82" s="7">
        <f>VLOOKUP(W82,Hilfstabelle!$B$10:$G$13,6,FALSE)</f>
        <v>63</v>
      </c>
      <c r="AC82" s="7" t="str">
        <f>IF(AG82="50I","I",VLOOKUP(C82,Hilfstabelle!$A$3:$B$6,2))</f>
        <v>I</v>
      </c>
      <c r="AD82" s="7" t="str">
        <f>IF(U82="I","I",VLOOKUP(C82,Hilfstabelle!$A$3:$B$6,2))</f>
        <v>I</v>
      </c>
      <c r="AE82" s="7" t="str">
        <f t="shared" si="54"/>
        <v>25I</v>
      </c>
      <c r="AF82" s="7" t="str">
        <f t="shared" si="68"/>
        <v>25I</v>
      </c>
      <c r="AG82" s="106" t="b">
        <f t="shared" si="69"/>
        <v>0</v>
      </c>
      <c r="AH82" s="7">
        <f>VLOOKUP('Grundgerüst Konfigurator'!AE82,Hilfstabelle!$B$14:$M$25,12,FALSE)</f>
        <v>0.171486</v>
      </c>
      <c r="AI82" s="7">
        <f>VLOOKUP(AE82,Hilfstabelle!$B$14:$J$25,9,FALSE)</f>
        <v>15.25</v>
      </c>
      <c r="AJ82" s="7">
        <f>VLOOKUP(AE82,Hilfstabelle!$B$14:$K$25,10,FALSE)</f>
        <v>40.5</v>
      </c>
      <c r="AK82" s="7">
        <f>VLOOKUP(AE82,Hilfstabelle!$B$14:$I$25,8,FALSE)</f>
        <v>19</v>
      </c>
      <c r="AL82" s="7" t="str">
        <f>IF(AP82="50I","I",VLOOKUP(D82,Hilfstabelle!$A$3:$B$6,2))</f>
        <v>II</v>
      </c>
      <c r="AM82" s="7" t="str">
        <f>IF(U82="I","I",VLOOKUP(D82,Hilfstabelle!$A$3:$B$6,2))</f>
        <v>II</v>
      </c>
      <c r="AN82" s="7" t="str">
        <f t="shared" si="55"/>
        <v>75II</v>
      </c>
      <c r="AO82" s="7" t="str">
        <f t="shared" si="70"/>
        <v>75II</v>
      </c>
      <c r="AP82" s="106" t="b">
        <f t="shared" si="71"/>
        <v>0</v>
      </c>
      <c r="AQ82" s="7">
        <f>VLOOKUP('Grundgerüst Konfigurator'!AN82,Hilfstabelle!$B$14:$M$25,12,FALSE)</f>
        <v>1.0688664000000001</v>
      </c>
      <c r="AR82" s="7">
        <f>VLOOKUP(AN82,Hilfstabelle!$B$14:$J$25,9,FALSE)</f>
        <v>45</v>
      </c>
      <c r="AS82" s="7">
        <f>VLOOKUP(AN82,Hilfstabelle!$B$14:$K$25,10,FALSE)</f>
        <v>72</v>
      </c>
      <c r="AT82" s="7">
        <f>VLOOKUP(AN82,Hilfstabelle!$B$14:$I$25,8,FALSE)</f>
        <v>22</v>
      </c>
      <c r="AU82" s="7" t="str">
        <f>IF(AY82="50I","I",VLOOKUP(E82,Hilfstabelle!$A$3:$B$6,2))</f>
        <v>I</v>
      </c>
      <c r="AV82" s="7" t="str">
        <f>IF(U82="I","I",VLOOKUP(E82,Hilfstabelle!$A$3:$B$6,2))</f>
        <v>I</v>
      </c>
      <c r="AW82" s="7" t="str">
        <f t="shared" si="56"/>
        <v>25I</v>
      </c>
      <c r="AX82" s="7" t="str">
        <f t="shared" si="72"/>
        <v>25I</v>
      </c>
      <c r="AY82" s="106" t="b">
        <f t="shared" si="73"/>
        <v>0</v>
      </c>
      <c r="AZ82" s="7">
        <f>VLOOKUP('Grundgerüst Konfigurator'!AW82,Hilfstabelle!$B$14:$M$25,12,FALSE)</f>
        <v>0.171486</v>
      </c>
      <c r="BA82" s="7">
        <f>VLOOKUP(AW82,Hilfstabelle!$B$14:$J$25,9,FALSE)</f>
        <v>15.25</v>
      </c>
      <c r="BB82" s="7">
        <f>VLOOKUP(AW82,Hilfstabelle!$B$14:$K$25,10,FALSE)</f>
        <v>40.5</v>
      </c>
      <c r="BC82" s="7">
        <f>VLOOKUP(AW82,Hilfstabelle!$B$14:$I$25,8,FALSE)</f>
        <v>19</v>
      </c>
      <c r="BD82" s="7" t="str">
        <f t="shared" si="74"/>
        <v>II-I</v>
      </c>
      <c r="BE82" s="7" t="str">
        <f t="shared" si="57"/>
        <v>II-I</v>
      </c>
      <c r="BF82" s="7">
        <f>IFERROR(VLOOKUP(BD82,Hilfstabelle!$B$26:$M$31,12,FALSE),0)</f>
        <v>0.65527559999999996</v>
      </c>
      <c r="BG82" s="7">
        <f>IFERROR(VLOOKUP(BD82,Hilfstabelle!$B$26:$H$31,7,FALSE),0)</f>
        <v>23</v>
      </c>
      <c r="BH82" s="7" t="str">
        <f t="shared" si="75"/>
        <v/>
      </c>
      <c r="BI82" s="7" t="str">
        <f t="shared" si="58"/>
        <v/>
      </c>
      <c r="BJ82" s="7">
        <f>IFERROR(VLOOKUP(BH82,Hilfstabelle!$B$26:$M$31,12,FALSE),0)</f>
        <v>0</v>
      </c>
      <c r="BK82" s="7">
        <f>IFERROR(VLOOKUP(BH82,Hilfstabelle!$B$26:$H$31,7,FALSE),0)</f>
        <v>0</v>
      </c>
      <c r="BL82" s="7" t="str">
        <f t="shared" si="76"/>
        <v>II-I</v>
      </c>
      <c r="BM82" s="7" t="str">
        <f t="shared" si="59"/>
        <v>II-I</v>
      </c>
      <c r="BN82" s="7">
        <f>IFERROR(VLOOKUP(BL82,Hilfstabelle!$B$26:$M$31,12,FALSE),0)</f>
        <v>0.65527559999999996</v>
      </c>
      <c r="BO82" s="7">
        <f>IFERROR(VLOOKUP(BL82,Hilfstabelle!$B$26:$H$31,7,FALSE),0)</f>
        <v>23</v>
      </c>
      <c r="BP82" s="162" t="s">
        <v>3902</v>
      </c>
    </row>
    <row r="83" spans="1:68" ht="15" thickBot="1" x14ac:dyDescent="0.25">
      <c r="A83" s="7">
        <v>16863331016</v>
      </c>
      <c r="B83" s="160" t="s">
        <v>98</v>
      </c>
      <c r="C83" s="8">
        <v>25</v>
      </c>
      <c r="D83" s="8">
        <v>90</v>
      </c>
      <c r="E83" s="8">
        <v>25</v>
      </c>
      <c r="F83" s="8" t="str">
        <f t="shared" si="60"/>
        <v>25 - 90 - 25</v>
      </c>
      <c r="G83" s="8" t="str">
        <f t="shared" si="61"/>
        <v>25-90-25</v>
      </c>
      <c r="H83" s="8">
        <f t="shared" si="62"/>
        <v>16863331016</v>
      </c>
      <c r="I83" s="6">
        <f t="shared" si="63"/>
        <v>8.5268148000000004</v>
      </c>
      <c r="J83" s="6">
        <f>VLOOKUP(LEFT(A83,8)*1,Hilfstabelle!$A$35:$E$38,5,FALSE)</f>
        <v>1</v>
      </c>
      <c r="K83" s="6">
        <f t="shared" si="64"/>
        <v>269</v>
      </c>
      <c r="L83" s="6">
        <f t="shared" si="65"/>
        <v>224</v>
      </c>
      <c r="M83" s="6">
        <f t="shared" si="66"/>
        <v>126</v>
      </c>
      <c r="N83" s="19">
        <f t="shared" si="51"/>
        <v>113</v>
      </c>
      <c r="O83" s="19">
        <f t="shared" si="52"/>
        <v>111</v>
      </c>
      <c r="P83" s="19">
        <f t="shared" si="53"/>
        <v>113</v>
      </c>
      <c r="Q83" s="6">
        <f>VLOOKUP(LEFT(A83,8)*1,Hilfstabelle!$A$35:$E$38,2,FALSE)</f>
        <v>400</v>
      </c>
      <c r="R83" s="6">
        <f>VLOOKUP(LEFT(A83,8)*1,Hilfstabelle!$A$35:$E$38,3,FALSE)</f>
        <v>285</v>
      </c>
      <c r="S83" s="6">
        <f>VLOOKUP(LEFT(A83,8)*1,Hilfstabelle!$A$35:$E$38,4,FALSE)</f>
        <v>146</v>
      </c>
      <c r="T83" s="94">
        <f>VLOOKUP(H83,Preise!A:E,4,FALSE)</f>
        <v>1029.25</v>
      </c>
      <c r="U83" s="7" t="str">
        <f>IF(V83=50,"I",VLOOKUP(V83,Hilfstabelle!$A$3:$B$6,2))</f>
        <v>III</v>
      </c>
      <c r="V83" s="7">
        <f t="shared" si="67"/>
        <v>90</v>
      </c>
      <c r="W83" s="7" t="str">
        <f>IF(U83="I","I",VLOOKUP(V83,Hilfstabelle!$A$3:$B$6,2))</f>
        <v>III</v>
      </c>
      <c r="X83" s="7">
        <f>VLOOKUP(W83,Hilfstabelle!$B$10:$M$13,12,FALSE)</f>
        <v>4.3940147999999999</v>
      </c>
      <c r="Y83" s="7">
        <f>VLOOKUP(W83,Hilfstabelle!$B$10:$D$13,3,FALSE)</f>
        <v>63</v>
      </c>
      <c r="Z83" s="7">
        <f>VLOOKUP(W83,Hilfstabelle!$B$10:$E$13,4,FALSE)</f>
        <v>89</v>
      </c>
      <c r="AA83" s="7">
        <f>VLOOKUP(W83,Hilfstabelle!$B$10:$F$13,5,FALSE)</f>
        <v>89</v>
      </c>
      <c r="AB83" s="7">
        <f>VLOOKUP(W83,Hilfstabelle!$B$10:$G$13,6,FALSE)</f>
        <v>89</v>
      </c>
      <c r="AC83" s="7" t="str">
        <f>IF(AG83="50I","I",VLOOKUP(C83,Hilfstabelle!$A$3:$B$6,2))</f>
        <v>I</v>
      </c>
      <c r="AD83" s="7" t="str">
        <f>IF(U83="I","I",VLOOKUP(C83,Hilfstabelle!$A$3:$B$6,2))</f>
        <v>I</v>
      </c>
      <c r="AE83" s="7" t="str">
        <f t="shared" si="54"/>
        <v>25I</v>
      </c>
      <c r="AF83" s="7" t="str">
        <f t="shared" si="68"/>
        <v>25I</v>
      </c>
      <c r="AG83" s="106" t="b">
        <f t="shared" si="69"/>
        <v>0</v>
      </c>
      <c r="AH83" s="7">
        <f>VLOOKUP('Grundgerüst Konfigurator'!AE83,Hilfstabelle!$B$14:$M$25,12,FALSE)</f>
        <v>0.171486</v>
      </c>
      <c r="AI83" s="7">
        <f>VLOOKUP(AE83,Hilfstabelle!$B$14:$J$25,9,FALSE)</f>
        <v>15.25</v>
      </c>
      <c r="AJ83" s="7">
        <f>VLOOKUP(AE83,Hilfstabelle!$B$14:$K$25,10,FALSE)</f>
        <v>40.5</v>
      </c>
      <c r="AK83" s="7">
        <f>VLOOKUP(AE83,Hilfstabelle!$B$14:$I$25,8,FALSE)</f>
        <v>19</v>
      </c>
      <c r="AL83" s="7" t="str">
        <f>IF(AP83="50I","I",VLOOKUP(D83,Hilfstabelle!$A$3:$B$6,2))</f>
        <v>III</v>
      </c>
      <c r="AM83" s="7" t="str">
        <f>IF(U83="I","I",VLOOKUP(D83,Hilfstabelle!$A$3:$B$6,2))</f>
        <v>III</v>
      </c>
      <c r="AN83" s="7" t="str">
        <f t="shared" si="55"/>
        <v>90III</v>
      </c>
      <c r="AO83" s="7" t="str">
        <f t="shared" si="70"/>
        <v>90III</v>
      </c>
      <c r="AP83" s="106" t="b">
        <f t="shared" si="71"/>
        <v>0</v>
      </c>
      <c r="AQ83" s="7">
        <f>VLOOKUP('Grundgerüst Konfigurator'!AN83,Hilfstabelle!$B$14:$M$25,12,FALSE)</f>
        <v>1.6001664000000002</v>
      </c>
      <c r="AR83" s="7">
        <f>VLOOKUP(AN83,Hilfstabelle!$B$14:$J$25,9,FALSE)</f>
        <v>54</v>
      </c>
      <c r="AS83" s="7">
        <f>VLOOKUP(AN83,Hilfstabelle!$B$14:$K$25,10,FALSE)</f>
        <v>72</v>
      </c>
      <c r="AT83" s="7">
        <f>VLOOKUP(AN83,Hilfstabelle!$B$14:$I$25,8,FALSE)</f>
        <v>22</v>
      </c>
      <c r="AU83" s="7" t="str">
        <f>IF(AY83="50I","I",VLOOKUP(E83,Hilfstabelle!$A$3:$B$6,2))</f>
        <v>I</v>
      </c>
      <c r="AV83" s="7" t="str">
        <f>IF(U83="I","I",VLOOKUP(E83,Hilfstabelle!$A$3:$B$6,2))</f>
        <v>I</v>
      </c>
      <c r="AW83" s="7" t="str">
        <f t="shared" si="56"/>
        <v>25I</v>
      </c>
      <c r="AX83" s="7" t="str">
        <f t="shared" si="72"/>
        <v>25I</v>
      </c>
      <c r="AY83" s="106" t="b">
        <f t="shared" si="73"/>
        <v>0</v>
      </c>
      <c r="AZ83" s="7">
        <f>VLOOKUP('Grundgerüst Konfigurator'!AW83,Hilfstabelle!$B$14:$M$25,12,FALSE)</f>
        <v>0.171486</v>
      </c>
      <c r="BA83" s="7">
        <f>VLOOKUP(AW83,Hilfstabelle!$B$14:$J$25,9,FALSE)</f>
        <v>15.25</v>
      </c>
      <c r="BB83" s="7">
        <f>VLOOKUP(AW83,Hilfstabelle!$B$14:$K$25,10,FALSE)</f>
        <v>40.5</v>
      </c>
      <c r="BC83" s="7">
        <f>VLOOKUP(AW83,Hilfstabelle!$B$14:$I$25,8,FALSE)</f>
        <v>19</v>
      </c>
      <c r="BD83" s="7" t="str">
        <f t="shared" si="74"/>
        <v>III-I</v>
      </c>
      <c r="BE83" s="7" t="str">
        <f t="shared" si="57"/>
        <v>III-I</v>
      </c>
      <c r="BF83" s="7">
        <f>IFERROR(VLOOKUP(BD83,Hilfstabelle!$B$26:$M$31,12,FALSE),0)</f>
        <v>1.0948308</v>
      </c>
      <c r="BG83" s="7">
        <f>IFERROR(VLOOKUP(BD83,Hilfstabelle!$B$26:$H$31,7,FALSE),0)</f>
        <v>5</v>
      </c>
      <c r="BH83" s="7" t="str">
        <f t="shared" si="75"/>
        <v/>
      </c>
      <c r="BI83" s="7" t="str">
        <f t="shared" si="58"/>
        <v/>
      </c>
      <c r="BJ83" s="7">
        <f>IFERROR(VLOOKUP(BH83,Hilfstabelle!$B$26:$M$31,12,FALSE),0)</f>
        <v>0</v>
      </c>
      <c r="BK83" s="7">
        <f>IFERROR(VLOOKUP(BH83,Hilfstabelle!$B$26:$H$31,7,FALSE),0)</f>
        <v>0</v>
      </c>
      <c r="BL83" s="7" t="str">
        <f t="shared" si="76"/>
        <v>III-I</v>
      </c>
      <c r="BM83" s="7" t="str">
        <f t="shared" si="59"/>
        <v>III-I</v>
      </c>
      <c r="BN83" s="7">
        <f>IFERROR(VLOOKUP(BL83,Hilfstabelle!$B$26:$M$31,12,FALSE),0)</f>
        <v>1.0948308</v>
      </c>
      <c r="BO83" s="7">
        <f>IFERROR(VLOOKUP(BL83,Hilfstabelle!$B$26:$H$31,7,FALSE),0)</f>
        <v>5</v>
      </c>
      <c r="BP83" s="162" t="s">
        <v>3902</v>
      </c>
    </row>
    <row r="84" spans="1:68" ht="15" thickBot="1" x14ac:dyDescent="0.25">
      <c r="A84" s="7">
        <v>16863331017</v>
      </c>
      <c r="B84" s="160" t="s">
        <v>98</v>
      </c>
      <c r="C84" s="8">
        <v>25</v>
      </c>
      <c r="D84" s="8">
        <v>110</v>
      </c>
      <c r="E84" s="8">
        <v>25</v>
      </c>
      <c r="F84" s="8" t="str">
        <f t="shared" si="60"/>
        <v>25 - 110 - 25</v>
      </c>
      <c r="G84" s="8" t="str">
        <f t="shared" si="61"/>
        <v>25-110-25</v>
      </c>
      <c r="H84" s="8">
        <f t="shared" si="62"/>
        <v>16863331017</v>
      </c>
      <c r="I84" s="6">
        <f t="shared" si="63"/>
        <v>9.0393576000000007</v>
      </c>
      <c r="J84" s="6">
        <f>VLOOKUP(LEFT(A84,8)*1,Hilfstabelle!$A$35:$E$38,5,FALSE)</f>
        <v>1</v>
      </c>
      <c r="K84" s="6">
        <f t="shared" si="64"/>
        <v>269</v>
      </c>
      <c r="L84" s="6">
        <f t="shared" si="65"/>
        <v>224</v>
      </c>
      <c r="M84" s="6">
        <f t="shared" si="66"/>
        <v>130</v>
      </c>
      <c r="N84" s="19">
        <f t="shared" si="51"/>
        <v>113</v>
      </c>
      <c r="O84" s="19">
        <f t="shared" si="52"/>
        <v>111</v>
      </c>
      <c r="P84" s="19">
        <f t="shared" si="53"/>
        <v>113</v>
      </c>
      <c r="Q84" s="6">
        <f>VLOOKUP(LEFT(A84,8)*1,Hilfstabelle!$A$35:$E$38,2,FALSE)</f>
        <v>400</v>
      </c>
      <c r="R84" s="6">
        <f>VLOOKUP(LEFT(A84,8)*1,Hilfstabelle!$A$35:$E$38,3,FALSE)</f>
        <v>285</v>
      </c>
      <c r="S84" s="6">
        <f>VLOOKUP(LEFT(A84,8)*1,Hilfstabelle!$A$35:$E$38,4,FALSE)</f>
        <v>146</v>
      </c>
      <c r="T84" s="94">
        <f>VLOOKUP(H84,Preise!A:E,4,FALSE)</f>
        <v>1068.06</v>
      </c>
      <c r="U84" s="7" t="str">
        <f>IF(V84=50,"I",VLOOKUP(V84,Hilfstabelle!$A$3:$B$6,2))</f>
        <v>III</v>
      </c>
      <c r="V84" s="7">
        <f t="shared" si="67"/>
        <v>110</v>
      </c>
      <c r="W84" s="7" t="str">
        <f>IF(U84="I","I",VLOOKUP(V84,Hilfstabelle!$A$3:$B$6,2))</f>
        <v>III</v>
      </c>
      <c r="X84" s="7">
        <f>VLOOKUP(W84,Hilfstabelle!$B$10:$M$13,12,FALSE)</f>
        <v>4.3940147999999999</v>
      </c>
      <c r="Y84" s="7">
        <f>VLOOKUP(W84,Hilfstabelle!$B$10:$D$13,3,FALSE)</f>
        <v>63</v>
      </c>
      <c r="Z84" s="7">
        <f>VLOOKUP(W84,Hilfstabelle!$B$10:$E$13,4,FALSE)</f>
        <v>89</v>
      </c>
      <c r="AA84" s="7">
        <f>VLOOKUP(W84,Hilfstabelle!$B$10:$F$13,5,FALSE)</f>
        <v>89</v>
      </c>
      <c r="AB84" s="7">
        <f>VLOOKUP(W84,Hilfstabelle!$B$10:$G$13,6,FALSE)</f>
        <v>89</v>
      </c>
      <c r="AC84" s="7" t="str">
        <f>IF(AG84="50I","I",VLOOKUP(C84,Hilfstabelle!$A$3:$B$6,2))</f>
        <v>I</v>
      </c>
      <c r="AD84" s="7" t="str">
        <f>IF(U84="I","I",VLOOKUP(C84,Hilfstabelle!$A$3:$B$6,2))</f>
        <v>I</v>
      </c>
      <c r="AE84" s="7" t="str">
        <f t="shared" si="54"/>
        <v>25I</v>
      </c>
      <c r="AF84" s="7" t="str">
        <f t="shared" si="68"/>
        <v>25I</v>
      </c>
      <c r="AG84" s="106" t="b">
        <f t="shared" si="69"/>
        <v>0</v>
      </c>
      <c r="AH84" s="7">
        <f>VLOOKUP('Grundgerüst Konfigurator'!AE84,Hilfstabelle!$B$14:$M$25,12,FALSE)</f>
        <v>0.171486</v>
      </c>
      <c r="AI84" s="7">
        <f>VLOOKUP(AE84,Hilfstabelle!$B$14:$J$25,9,FALSE)</f>
        <v>15.25</v>
      </c>
      <c r="AJ84" s="7">
        <f>VLOOKUP(AE84,Hilfstabelle!$B$14:$K$25,10,FALSE)</f>
        <v>40.5</v>
      </c>
      <c r="AK84" s="7">
        <f>VLOOKUP(AE84,Hilfstabelle!$B$14:$I$25,8,FALSE)</f>
        <v>19</v>
      </c>
      <c r="AL84" s="7" t="str">
        <f>IF(AP84="50I","I",VLOOKUP(D84,Hilfstabelle!$A$3:$B$6,2))</f>
        <v>III</v>
      </c>
      <c r="AM84" s="7" t="str">
        <f>IF(U84="I","I",VLOOKUP(D84,Hilfstabelle!$A$3:$B$6,2))</f>
        <v>III</v>
      </c>
      <c r="AN84" s="7" t="str">
        <f t="shared" si="55"/>
        <v>110III</v>
      </c>
      <c r="AO84" s="7" t="str">
        <f t="shared" si="70"/>
        <v>110III</v>
      </c>
      <c r="AP84" s="106" t="b">
        <f t="shared" si="71"/>
        <v>0</v>
      </c>
      <c r="AQ84" s="7">
        <f>VLOOKUP('Grundgerüst Konfigurator'!AN84,Hilfstabelle!$B$14:$M$25,12,FALSE)</f>
        <v>2.1127092000000003</v>
      </c>
      <c r="AR84" s="7">
        <f>VLOOKUP(AN84,Hilfstabelle!$B$14:$J$25,9,FALSE)</f>
        <v>65</v>
      </c>
      <c r="AS84" s="7">
        <f>VLOOKUP(AN84,Hilfstabelle!$B$14:$K$25,10,FALSE)</f>
        <v>72</v>
      </c>
      <c r="AT84" s="7">
        <f>VLOOKUP(AN84,Hilfstabelle!$B$14:$I$25,8,FALSE)</f>
        <v>22</v>
      </c>
      <c r="AU84" s="7" t="str">
        <f>IF(AY84="50I","I",VLOOKUP(E84,Hilfstabelle!$A$3:$B$6,2))</f>
        <v>I</v>
      </c>
      <c r="AV84" s="7" t="str">
        <f>IF(U84="I","I",VLOOKUP(E84,Hilfstabelle!$A$3:$B$6,2))</f>
        <v>I</v>
      </c>
      <c r="AW84" s="7" t="str">
        <f t="shared" si="56"/>
        <v>25I</v>
      </c>
      <c r="AX84" s="7" t="str">
        <f t="shared" si="72"/>
        <v>25I</v>
      </c>
      <c r="AY84" s="106" t="b">
        <f t="shared" si="73"/>
        <v>0</v>
      </c>
      <c r="AZ84" s="7">
        <f>VLOOKUP('Grundgerüst Konfigurator'!AW84,Hilfstabelle!$B$14:$M$25,12,FALSE)</f>
        <v>0.171486</v>
      </c>
      <c r="BA84" s="7">
        <f>VLOOKUP(AW84,Hilfstabelle!$B$14:$J$25,9,FALSE)</f>
        <v>15.25</v>
      </c>
      <c r="BB84" s="7">
        <f>VLOOKUP(AW84,Hilfstabelle!$B$14:$K$25,10,FALSE)</f>
        <v>40.5</v>
      </c>
      <c r="BC84" s="7">
        <f>VLOOKUP(AW84,Hilfstabelle!$B$14:$I$25,8,FALSE)</f>
        <v>19</v>
      </c>
      <c r="BD84" s="7" t="str">
        <f t="shared" si="74"/>
        <v>III-I</v>
      </c>
      <c r="BE84" s="7" t="str">
        <f t="shared" si="57"/>
        <v>III-I</v>
      </c>
      <c r="BF84" s="7">
        <f>IFERROR(VLOOKUP(BD84,Hilfstabelle!$B$26:$M$31,12,FALSE),0)</f>
        <v>1.0948308</v>
      </c>
      <c r="BG84" s="7">
        <f>IFERROR(VLOOKUP(BD84,Hilfstabelle!$B$26:$H$31,7,FALSE),0)</f>
        <v>5</v>
      </c>
      <c r="BH84" s="7" t="str">
        <f t="shared" si="75"/>
        <v/>
      </c>
      <c r="BI84" s="7" t="str">
        <f t="shared" si="58"/>
        <v/>
      </c>
      <c r="BJ84" s="7">
        <f>IFERROR(VLOOKUP(BH84,Hilfstabelle!$B$26:$M$31,12,FALSE),0)</f>
        <v>0</v>
      </c>
      <c r="BK84" s="7">
        <f>IFERROR(VLOOKUP(BH84,Hilfstabelle!$B$26:$H$31,7,FALSE),0)</f>
        <v>0</v>
      </c>
      <c r="BL84" s="7" t="str">
        <f t="shared" si="76"/>
        <v>III-I</v>
      </c>
      <c r="BM84" s="7" t="str">
        <f t="shared" si="59"/>
        <v>III-I</v>
      </c>
      <c r="BN84" s="7">
        <f>IFERROR(VLOOKUP(BL84,Hilfstabelle!$B$26:$M$31,12,FALSE),0)</f>
        <v>1.0948308</v>
      </c>
      <c r="BO84" s="7">
        <f>IFERROR(VLOOKUP(BL84,Hilfstabelle!$B$26:$H$31,7,FALSE),0)</f>
        <v>5</v>
      </c>
      <c r="BP84" s="162" t="s">
        <v>3902</v>
      </c>
    </row>
    <row r="85" spans="1:68" ht="15" thickBot="1" x14ac:dyDescent="0.25">
      <c r="A85" s="7">
        <v>16864441031</v>
      </c>
      <c r="B85" s="160" t="s">
        <v>98</v>
      </c>
      <c r="C85" s="8">
        <v>25</v>
      </c>
      <c r="D85" s="8">
        <v>125</v>
      </c>
      <c r="E85" s="8">
        <v>25</v>
      </c>
      <c r="F85" s="8" t="str">
        <f t="shared" si="60"/>
        <v>25 - 125 - 25</v>
      </c>
      <c r="G85" s="8" t="str">
        <f t="shared" si="61"/>
        <v>25-125-25</v>
      </c>
      <c r="H85" s="8">
        <f t="shared" si="62"/>
        <v>16864441031</v>
      </c>
      <c r="I85" s="6">
        <f t="shared" si="63"/>
        <v>18.963168</v>
      </c>
      <c r="J85" s="6">
        <f>VLOOKUP(LEFT(A85,8)*1,Hilfstabelle!$A$35:$E$38,5,FALSE)</f>
        <v>0</v>
      </c>
      <c r="K85" s="6">
        <f t="shared" si="64"/>
        <v>312</v>
      </c>
      <c r="L85" s="6">
        <f t="shared" si="65"/>
        <v>277.8</v>
      </c>
      <c r="M85" s="6">
        <f t="shared" si="66"/>
        <v>160</v>
      </c>
      <c r="N85" s="19">
        <f t="shared" si="51"/>
        <v>134.5</v>
      </c>
      <c r="O85" s="19">
        <f t="shared" si="52"/>
        <v>147.80000000000001</v>
      </c>
      <c r="P85" s="19">
        <f t="shared" si="53"/>
        <v>134.5</v>
      </c>
      <c r="Q85" s="6" t="str">
        <f>VLOOKUP(LEFT(A85,8)*1,Hilfstabelle!$A$35:$E$38,2,FALSE)</f>
        <v>N.A.</v>
      </c>
      <c r="R85" s="6" t="str">
        <f>VLOOKUP(LEFT(A85,8)*1,Hilfstabelle!$A$35:$E$38,3,FALSE)</f>
        <v>N.A.</v>
      </c>
      <c r="S85" s="6" t="str">
        <f>VLOOKUP(LEFT(A85,8)*1,Hilfstabelle!$A$35:$E$38,4,FALSE)</f>
        <v>N.A.</v>
      </c>
      <c r="T85" s="94" t="e">
        <f>VLOOKUP(H85,Preise!A:E,4,FALSE)</f>
        <v>#N/A</v>
      </c>
      <c r="U85" s="7" t="str">
        <f>IF(V85=50,"I",VLOOKUP(V85,Hilfstabelle!$A$3:$B$6,2))</f>
        <v>IV</v>
      </c>
      <c r="V85" s="7">
        <f t="shared" si="67"/>
        <v>125</v>
      </c>
      <c r="W85" s="7" t="str">
        <f>IF(U85="I","I",VLOOKUP(V85,Hilfstabelle!$A$3:$B$6,2))</f>
        <v>IV</v>
      </c>
      <c r="X85" s="7">
        <f>VLOOKUP(W85,Hilfstabelle!$B$10:$M$13,12,FALSE)</f>
        <v>10.408540800000001</v>
      </c>
      <c r="Y85" s="7">
        <f>VLOOKUP(W85,Hilfstabelle!$B$10:$D$13,3,FALSE)</f>
        <v>80</v>
      </c>
      <c r="Z85" s="7">
        <f>VLOOKUP(W85,Hilfstabelle!$B$10:$E$13,4,FALSE)</f>
        <v>110.5</v>
      </c>
      <c r="AA85" s="7">
        <f>VLOOKUP(W85,Hilfstabelle!$B$10:$F$13,5,FALSE)</f>
        <v>110.5</v>
      </c>
      <c r="AB85" s="7">
        <f>VLOOKUP(W85,Hilfstabelle!$B$10:$G$13,6,FALSE)</f>
        <v>110.5</v>
      </c>
      <c r="AC85" s="7" t="str">
        <f>IF(AG85="50I","I",VLOOKUP(C85,Hilfstabelle!$A$3:$B$6,2))</f>
        <v>I</v>
      </c>
      <c r="AD85" s="7" t="str">
        <f>IF(U85="I","I",VLOOKUP(C85,Hilfstabelle!$A$3:$B$6,2))</f>
        <v>I</v>
      </c>
      <c r="AE85" s="7" t="str">
        <f t="shared" si="54"/>
        <v>25I</v>
      </c>
      <c r="AF85" s="7" t="str">
        <f t="shared" si="68"/>
        <v>25I</v>
      </c>
      <c r="AG85" s="106" t="b">
        <f t="shared" si="69"/>
        <v>0</v>
      </c>
      <c r="AH85" s="7">
        <f>VLOOKUP('Grundgerüst Konfigurator'!AE85,Hilfstabelle!$B$14:$M$25,12,FALSE)</f>
        <v>0.171486</v>
      </c>
      <c r="AI85" s="7">
        <f>VLOOKUP(AE85,Hilfstabelle!$B$14:$J$25,9,FALSE)</f>
        <v>15.25</v>
      </c>
      <c r="AJ85" s="7">
        <f>VLOOKUP(AE85,Hilfstabelle!$B$14:$K$25,10,FALSE)</f>
        <v>40.5</v>
      </c>
      <c r="AK85" s="7">
        <f>VLOOKUP(AE85,Hilfstabelle!$B$14:$I$25,8,FALSE)</f>
        <v>19</v>
      </c>
      <c r="AL85" s="7" t="str">
        <f>IF(AP85="50I","I",VLOOKUP(D85,Hilfstabelle!$A$3:$B$6,2))</f>
        <v>IV</v>
      </c>
      <c r="AM85" s="7" t="str">
        <f>IF(U85="I","I",VLOOKUP(D85,Hilfstabelle!$A$3:$B$6,2))</f>
        <v>IV</v>
      </c>
      <c r="AN85" s="7" t="str">
        <f t="shared" si="55"/>
        <v>125IV</v>
      </c>
      <c r="AO85" s="7" t="str">
        <f t="shared" si="70"/>
        <v>125IV</v>
      </c>
      <c r="AP85" s="106" t="b">
        <f t="shared" si="71"/>
        <v>0</v>
      </c>
      <c r="AQ85" s="7">
        <f>VLOOKUP('Grundgerüst Konfigurator'!AN85,Hilfstabelle!$B$14:$M$25,12,FALSE)</f>
        <v>3.7998072000000001</v>
      </c>
      <c r="AR85" s="7">
        <f>VLOOKUP(AN85,Hilfstabelle!$B$14:$J$25,9,FALSE)</f>
        <v>72.5</v>
      </c>
      <c r="AS85" s="7">
        <f>VLOOKUP(AN85,Hilfstabelle!$B$14:$K$25,10,FALSE)</f>
        <v>87.3</v>
      </c>
      <c r="AT85" s="7">
        <f>VLOOKUP(AN85,Hilfstabelle!$B$14:$I$25,8,FALSE)</f>
        <v>37.299999999999997</v>
      </c>
      <c r="AU85" s="7" t="str">
        <f>IF(AY85="50I","I",VLOOKUP(E85,Hilfstabelle!$A$3:$B$6,2))</f>
        <v>I</v>
      </c>
      <c r="AV85" s="7" t="str">
        <f>IF(U85="I","I",VLOOKUP(E85,Hilfstabelle!$A$3:$B$6,2))</f>
        <v>I</v>
      </c>
      <c r="AW85" s="7" t="str">
        <f t="shared" si="56"/>
        <v>25I</v>
      </c>
      <c r="AX85" s="7" t="str">
        <f t="shared" si="72"/>
        <v>25I</v>
      </c>
      <c r="AY85" s="106" t="b">
        <f t="shared" si="73"/>
        <v>0</v>
      </c>
      <c r="AZ85" s="7">
        <f>VLOOKUP('Grundgerüst Konfigurator'!AW85,Hilfstabelle!$B$14:$M$25,12,FALSE)</f>
        <v>0.171486</v>
      </c>
      <c r="BA85" s="7">
        <f>VLOOKUP(AW85,Hilfstabelle!$B$14:$J$25,9,FALSE)</f>
        <v>15.25</v>
      </c>
      <c r="BB85" s="7">
        <f>VLOOKUP(AW85,Hilfstabelle!$B$14:$K$25,10,FALSE)</f>
        <v>40.5</v>
      </c>
      <c r="BC85" s="7">
        <f>VLOOKUP(AW85,Hilfstabelle!$B$14:$I$25,8,FALSE)</f>
        <v>19</v>
      </c>
      <c r="BD85" s="7" t="str">
        <f t="shared" si="74"/>
        <v>IV-I</v>
      </c>
      <c r="BE85" s="7" t="str">
        <f t="shared" si="57"/>
        <v>IV-I</v>
      </c>
      <c r="BF85" s="7">
        <f>IFERROR(VLOOKUP(BD85,Hilfstabelle!$B$26:$M$31,12,FALSE),0)</f>
        <v>2.205924</v>
      </c>
      <c r="BG85" s="7">
        <f>IFERROR(VLOOKUP(BD85,Hilfstabelle!$B$26:$H$31,7,FALSE),0)</f>
        <v>5</v>
      </c>
      <c r="BH85" s="7" t="str">
        <f t="shared" si="75"/>
        <v/>
      </c>
      <c r="BI85" s="7" t="str">
        <f t="shared" si="58"/>
        <v/>
      </c>
      <c r="BJ85" s="7">
        <f>IFERROR(VLOOKUP(BH85,Hilfstabelle!$B$26:$M$31,12,FALSE),0)</f>
        <v>0</v>
      </c>
      <c r="BK85" s="7">
        <f>IFERROR(VLOOKUP(BH85,Hilfstabelle!$B$26:$H$31,7,FALSE),0)</f>
        <v>0</v>
      </c>
      <c r="BL85" s="7" t="str">
        <f t="shared" si="76"/>
        <v>IV-I</v>
      </c>
      <c r="BM85" s="7" t="str">
        <f t="shared" si="59"/>
        <v>IV-I</v>
      </c>
      <c r="BN85" s="7">
        <f>IFERROR(VLOOKUP(BL85,Hilfstabelle!$B$26:$M$31,12,FALSE),0)</f>
        <v>2.205924</v>
      </c>
      <c r="BO85" s="7">
        <f>IFERROR(VLOOKUP(BL85,Hilfstabelle!$B$26:$H$31,7,FALSE),0)</f>
        <v>5</v>
      </c>
      <c r="BP85" s="162" t="s">
        <v>3902</v>
      </c>
    </row>
    <row r="86" spans="1:68" ht="15" thickBot="1" x14ac:dyDescent="0.25">
      <c r="A86" s="7">
        <v>16864441032</v>
      </c>
      <c r="B86" s="160" t="s">
        <v>98</v>
      </c>
      <c r="C86" s="8">
        <v>25</v>
      </c>
      <c r="D86" s="8">
        <v>140</v>
      </c>
      <c r="E86" s="8">
        <v>25</v>
      </c>
      <c r="F86" s="8" t="str">
        <f t="shared" si="60"/>
        <v>25 - 140 - 25</v>
      </c>
      <c r="G86" s="8" t="str">
        <f t="shared" si="61"/>
        <v>25-140-25</v>
      </c>
      <c r="H86" s="8">
        <f t="shared" si="62"/>
        <v>16864441032</v>
      </c>
      <c r="I86" s="6">
        <f t="shared" si="63"/>
        <v>19.610598</v>
      </c>
      <c r="J86" s="6">
        <f>VLOOKUP(LEFT(A86,8)*1,Hilfstabelle!$A$35:$E$38,5,FALSE)</f>
        <v>0</v>
      </c>
      <c r="K86" s="6">
        <f t="shared" si="64"/>
        <v>312</v>
      </c>
      <c r="L86" s="6">
        <f t="shared" si="65"/>
        <v>266.10000000000002</v>
      </c>
      <c r="M86" s="6">
        <f t="shared" si="66"/>
        <v>163</v>
      </c>
      <c r="N86" s="19">
        <f t="shared" si="51"/>
        <v>134.5</v>
      </c>
      <c r="O86" s="19">
        <f t="shared" si="52"/>
        <v>136.1</v>
      </c>
      <c r="P86" s="19">
        <f t="shared" si="53"/>
        <v>134.5</v>
      </c>
      <c r="Q86" s="6" t="str">
        <f>VLOOKUP(LEFT(A86,8)*1,Hilfstabelle!$A$35:$E$38,2,FALSE)</f>
        <v>N.A.</v>
      </c>
      <c r="R86" s="6" t="str">
        <f>VLOOKUP(LEFT(A86,8)*1,Hilfstabelle!$A$35:$E$38,3,FALSE)</f>
        <v>N.A.</v>
      </c>
      <c r="S86" s="6" t="str">
        <f>VLOOKUP(LEFT(A86,8)*1,Hilfstabelle!$A$35:$E$38,4,FALSE)</f>
        <v>N.A.</v>
      </c>
      <c r="T86" s="94" t="e">
        <f>VLOOKUP(H86,Preise!A:E,4,FALSE)</f>
        <v>#N/A</v>
      </c>
      <c r="U86" s="7" t="str">
        <f>IF(V86=50,"I",VLOOKUP(V86,Hilfstabelle!$A$3:$B$6,2))</f>
        <v>IV</v>
      </c>
      <c r="V86" s="7">
        <f t="shared" si="67"/>
        <v>140</v>
      </c>
      <c r="W86" s="7" t="str">
        <f>IF(U86="I","I",VLOOKUP(V86,Hilfstabelle!$A$3:$B$6,2))</f>
        <v>IV</v>
      </c>
      <c r="X86" s="7">
        <f>VLOOKUP(W86,Hilfstabelle!$B$10:$M$13,12,FALSE)</f>
        <v>10.408540800000001</v>
      </c>
      <c r="Y86" s="7">
        <f>VLOOKUP(W86,Hilfstabelle!$B$10:$D$13,3,FALSE)</f>
        <v>80</v>
      </c>
      <c r="Z86" s="7">
        <f>VLOOKUP(W86,Hilfstabelle!$B$10:$E$13,4,FALSE)</f>
        <v>110.5</v>
      </c>
      <c r="AA86" s="7">
        <f>VLOOKUP(W86,Hilfstabelle!$B$10:$F$13,5,FALSE)</f>
        <v>110.5</v>
      </c>
      <c r="AB86" s="7">
        <f>VLOOKUP(W86,Hilfstabelle!$B$10:$G$13,6,FALSE)</f>
        <v>110.5</v>
      </c>
      <c r="AC86" s="7" t="str">
        <f>IF(AG86="50I","I",VLOOKUP(C86,Hilfstabelle!$A$3:$B$6,2))</f>
        <v>I</v>
      </c>
      <c r="AD86" s="7" t="str">
        <f>IF(U86="I","I",VLOOKUP(C86,Hilfstabelle!$A$3:$B$6,2))</f>
        <v>I</v>
      </c>
      <c r="AE86" s="7" t="str">
        <f t="shared" si="54"/>
        <v>25I</v>
      </c>
      <c r="AF86" s="7" t="str">
        <f t="shared" si="68"/>
        <v>25I</v>
      </c>
      <c r="AG86" s="106" t="b">
        <f t="shared" si="69"/>
        <v>0</v>
      </c>
      <c r="AH86" s="7">
        <f>VLOOKUP('Grundgerüst Konfigurator'!AE86,Hilfstabelle!$B$14:$M$25,12,FALSE)</f>
        <v>0.171486</v>
      </c>
      <c r="AI86" s="7">
        <f>VLOOKUP(AE86,Hilfstabelle!$B$14:$J$25,9,FALSE)</f>
        <v>15.25</v>
      </c>
      <c r="AJ86" s="7">
        <f>VLOOKUP(AE86,Hilfstabelle!$B$14:$K$25,10,FALSE)</f>
        <v>40.5</v>
      </c>
      <c r="AK86" s="7">
        <f>VLOOKUP(AE86,Hilfstabelle!$B$14:$I$25,8,FALSE)</f>
        <v>19</v>
      </c>
      <c r="AL86" s="7" t="str">
        <f>IF(AP86="50I","I",VLOOKUP(D86,Hilfstabelle!$A$3:$B$6,2))</f>
        <v>IV</v>
      </c>
      <c r="AM86" s="7" t="str">
        <f>IF(U86="I","I",VLOOKUP(D86,Hilfstabelle!$A$3:$B$6,2))</f>
        <v>IV</v>
      </c>
      <c r="AN86" s="7" t="str">
        <f t="shared" si="55"/>
        <v>140IV</v>
      </c>
      <c r="AO86" s="7" t="str">
        <f t="shared" si="70"/>
        <v>140IV</v>
      </c>
      <c r="AP86" s="106" t="b">
        <f t="shared" si="71"/>
        <v>0</v>
      </c>
      <c r="AQ86" s="7">
        <f>VLOOKUP('Grundgerüst Konfigurator'!AN86,Hilfstabelle!$B$14:$M$25,12,FALSE)</f>
        <v>4.4472372</v>
      </c>
      <c r="AR86" s="7">
        <f>VLOOKUP(AN86,Hilfstabelle!$B$14:$J$25,9,FALSE)</f>
        <v>81.5</v>
      </c>
      <c r="AS86" s="7">
        <f>VLOOKUP(AN86,Hilfstabelle!$B$14:$K$25,10,FALSE)</f>
        <v>75.599999999999994</v>
      </c>
      <c r="AT86" s="7">
        <f>VLOOKUP(AN86,Hilfstabelle!$B$14:$I$25,8,FALSE)</f>
        <v>25.6</v>
      </c>
      <c r="AU86" s="7" t="str">
        <f>IF(AY86="50I","I",VLOOKUP(E86,Hilfstabelle!$A$3:$B$6,2))</f>
        <v>I</v>
      </c>
      <c r="AV86" s="7" t="str">
        <f>IF(U86="I","I",VLOOKUP(E86,Hilfstabelle!$A$3:$B$6,2))</f>
        <v>I</v>
      </c>
      <c r="AW86" s="7" t="str">
        <f t="shared" si="56"/>
        <v>25I</v>
      </c>
      <c r="AX86" s="7" t="str">
        <f t="shared" si="72"/>
        <v>25I</v>
      </c>
      <c r="AY86" s="106" t="b">
        <f t="shared" si="73"/>
        <v>0</v>
      </c>
      <c r="AZ86" s="7">
        <f>VLOOKUP('Grundgerüst Konfigurator'!AW86,Hilfstabelle!$B$14:$M$25,12,FALSE)</f>
        <v>0.171486</v>
      </c>
      <c r="BA86" s="7">
        <f>VLOOKUP(AW86,Hilfstabelle!$B$14:$J$25,9,FALSE)</f>
        <v>15.25</v>
      </c>
      <c r="BB86" s="7">
        <f>VLOOKUP(AW86,Hilfstabelle!$B$14:$K$25,10,FALSE)</f>
        <v>40.5</v>
      </c>
      <c r="BC86" s="7">
        <f>VLOOKUP(AW86,Hilfstabelle!$B$14:$I$25,8,FALSE)</f>
        <v>19</v>
      </c>
      <c r="BD86" s="7" t="str">
        <f t="shared" si="74"/>
        <v>IV-I</v>
      </c>
      <c r="BE86" s="7" t="str">
        <f t="shared" si="57"/>
        <v>IV-I</v>
      </c>
      <c r="BF86" s="7">
        <f>IFERROR(VLOOKUP(BD86,Hilfstabelle!$B$26:$M$31,12,FALSE),0)</f>
        <v>2.205924</v>
      </c>
      <c r="BG86" s="7">
        <f>IFERROR(VLOOKUP(BD86,Hilfstabelle!$B$26:$H$31,7,FALSE),0)</f>
        <v>5</v>
      </c>
      <c r="BH86" s="7" t="str">
        <f t="shared" si="75"/>
        <v/>
      </c>
      <c r="BI86" s="7" t="str">
        <f t="shared" si="58"/>
        <v/>
      </c>
      <c r="BJ86" s="7">
        <f>IFERROR(VLOOKUP(BH86,Hilfstabelle!$B$26:$M$31,12,FALSE),0)</f>
        <v>0</v>
      </c>
      <c r="BK86" s="7">
        <f>IFERROR(VLOOKUP(BH86,Hilfstabelle!$B$26:$H$31,7,FALSE),0)</f>
        <v>0</v>
      </c>
      <c r="BL86" s="7" t="str">
        <f t="shared" si="76"/>
        <v>IV-I</v>
      </c>
      <c r="BM86" s="7" t="str">
        <f t="shared" si="59"/>
        <v>IV-I</v>
      </c>
      <c r="BN86" s="7">
        <f>IFERROR(VLOOKUP(BL86,Hilfstabelle!$B$26:$M$31,12,FALSE),0)</f>
        <v>2.205924</v>
      </c>
      <c r="BO86" s="7">
        <f>IFERROR(VLOOKUP(BL86,Hilfstabelle!$B$26:$H$31,7,FALSE),0)</f>
        <v>5</v>
      </c>
      <c r="BP86" s="162" t="s">
        <v>3902</v>
      </c>
    </row>
    <row r="87" spans="1:68" ht="15" thickBot="1" x14ac:dyDescent="0.25">
      <c r="A87" s="7">
        <v>16864441033</v>
      </c>
      <c r="B87" s="160" t="s">
        <v>98</v>
      </c>
      <c r="C87" s="8">
        <v>25</v>
      </c>
      <c r="D87" s="8">
        <v>160</v>
      </c>
      <c r="E87" s="8">
        <v>25</v>
      </c>
      <c r="F87" s="8" t="str">
        <f t="shared" si="60"/>
        <v>25 - 160 - 25</v>
      </c>
      <c r="G87" s="8" t="str">
        <f t="shared" si="61"/>
        <v>25-160-25</v>
      </c>
      <c r="H87" s="8">
        <f t="shared" si="62"/>
        <v>16864441033</v>
      </c>
      <c r="I87" s="6">
        <f t="shared" si="63"/>
        <v>20.1265848</v>
      </c>
      <c r="J87" s="6">
        <f>VLOOKUP(LEFT(A87,8)*1,Hilfstabelle!$A$35:$E$38,5,FALSE)</f>
        <v>0</v>
      </c>
      <c r="K87" s="6">
        <f t="shared" si="64"/>
        <v>312</v>
      </c>
      <c r="L87" s="6">
        <f t="shared" si="65"/>
        <v>254.5</v>
      </c>
      <c r="M87" s="6">
        <f t="shared" si="66"/>
        <v>185</v>
      </c>
      <c r="N87" s="19">
        <f t="shared" si="51"/>
        <v>134.5</v>
      </c>
      <c r="O87" s="19">
        <f t="shared" si="52"/>
        <v>124.5</v>
      </c>
      <c r="P87" s="19">
        <f t="shared" si="53"/>
        <v>134.5</v>
      </c>
      <c r="Q87" s="6" t="str">
        <f>VLOOKUP(LEFT(A87,8)*1,Hilfstabelle!$A$35:$E$38,2,FALSE)</f>
        <v>N.A.</v>
      </c>
      <c r="R87" s="6" t="str">
        <f>VLOOKUP(LEFT(A87,8)*1,Hilfstabelle!$A$35:$E$38,3,FALSE)</f>
        <v>N.A.</v>
      </c>
      <c r="S87" s="6" t="str">
        <f>VLOOKUP(LEFT(A87,8)*1,Hilfstabelle!$A$35:$E$38,4,FALSE)</f>
        <v>N.A.</v>
      </c>
      <c r="T87" s="94" t="e">
        <f>VLOOKUP(H87,Preise!A:E,4,FALSE)</f>
        <v>#N/A</v>
      </c>
      <c r="U87" s="7" t="str">
        <f>IF(V87=50,"I",VLOOKUP(V87,Hilfstabelle!$A$3:$B$6,2))</f>
        <v>IV</v>
      </c>
      <c r="V87" s="7">
        <f t="shared" si="67"/>
        <v>160</v>
      </c>
      <c r="W87" s="7" t="str">
        <f>IF(U87="I","I",VLOOKUP(V87,Hilfstabelle!$A$3:$B$6,2))</f>
        <v>IV</v>
      </c>
      <c r="X87" s="7">
        <f>VLOOKUP(W87,Hilfstabelle!$B$10:$M$13,12,FALSE)</f>
        <v>10.408540800000001</v>
      </c>
      <c r="Y87" s="7">
        <f>VLOOKUP(W87,Hilfstabelle!$B$10:$D$13,3,FALSE)</f>
        <v>80</v>
      </c>
      <c r="Z87" s="7">
        <f>VLOOKUP(W87,Hilfstabelle!$B$10:$E$13,4,FALSE)</f>
        <v>110.5</v>
      </c>
      <c r="AA87" s="7">
        <f>VLOOKUP(W87,Hilfstabelle!$B$10:$F$13,5,FALSE)</f>
        <v>110.5</v>
      </c>
      <c r="AB87" s="7">
        <f>VLOOKUP(W87,Hilfstabelle!$B$10:$G$13,6,FALSE)</f>
        <v>110.5</v>
      </c>
      <c r="AC87" s="7" t="str">
        <f>IF(AG87="50I","I",VLOOKUP(C87,Hilfstabelle!$A$3:$B$6,2))</f>
        <v>I</v>
      </c>
      <c r="AD87" s="7" t="str">
        <f>IF(U87="I","I",VLOOKUP(C87,Hilfstabelle!$A$3:$B$6,2))</f>
        <v>I</v>
      </c>
      <c r="AE87" s="7" t="str">
        <f t="shared" si="54"/>
        <v>25I</v>
      </c>
      <c r="AF87" s="7" t="str">
        <f t="shared" si="68"/>
        <v>25I</v>
      </c>
      <c r="AG87" s="106" t="b">
        <f t="shared" si="69"/>
        <v>0</v>
      </c>
      <c r="AH87" s="7">
        <f>VLOOKUP('Grundgerüst Konfigurator'!AE87,Hilfstabelle!$B$14:$M$25,12,FALSE)</f>
        <v>0.171486</v>
      </c>
      <c r="AI87" s="7">
        <f>VLOOKUP(AE87,Hilfstabelle!$B$14:$J$25,9,FALSE)</f>
        <v>15.25</v>
      </c>
      <c r="AJ87" s="7">
        <f>VLOOKUP(AE87,Hilfstabelle!$B$14:$K$25,10,FALSE)</f>
        <v>40.5</v>
      </c>
      <c r="AK87" s="7">
        <f>VLOOKUP(AE87,Hilfstabelle!$B$14:$I$25,8,FALSE)</f>
        <v>19</v>
      </c>
      <c r="AL87" s="7" t="str">
        <f>IF(AP87="50I","I",VLOOKUP(D87,Hilfstabelle!$A$3:$B$6,2))</f>
        <v>IV</v>
      </c>
      <c r="AM87" s="7" t="str">
        <f>IF(U87="I","I",VLOOKUP(D87,Hilfstabelle!$A$3:$B$6,2))</f>
        <v>IV</v>
      </c>
      <c r="AN87" s="7" t="str">
        <f t="shared" si="55"/>
        <v>160IV</v>
      </c>
      <c r="AO87" s="7" t="str">
        <f t="shared" si="70"/>
        <v>160IV</v>
      </c>
      <c r="AP87" s="106" t="b">
        <f t="shared" si="71"/>
        <v>0</v>
      </c>
      <c r="AQ87" s="7">
        <f>VLOOKUP('Grundgerüst Konfigurator'!AN87,Hilfstabelle!$B$14:$M$25,12,FALSE)</f>
        <v>4.9632240000000003</v>
      </c>
      <c r="AR87" s="7">
        <f>VLOOKUP(AN87,Hilfstabelle!$B$14:$J$25,9,FALSE)</f>
        <v>92.5</v>
      </c>
      <c r="AS87" s="7">
        <f>VLOOKUP(AN87,Hilfstabelle!$B$14:$K$25,10,FALSE)</f>
        <v>64</v>
      </c>
      <c r="AT87" s="7">
        <f>VLOOKUP(AN87,Hilfstabelle!$B$14:$I$25,8,FALSE)</f>
        <v>14</v>
      </c>
      <c r="AU87" s="7" t="str">
        <f>IF(AY87="50I","I",VLOOKUP(E87,Hilfstabelle!$A$3:$B$6,2))</f>
        <v>I</v>
      </c>
      <c r="AV87" s="7" t="str">
        <f>IF(U87="I","I",VLOOKUP(E87,Hilfstabelle!$A$3:$B$6,2))</f>
        <v>I</v>
      </c>
      <c r="AW87" s="7" t="str">
        <f t="shared" si="56"/>
        <v>25I</v>
      </c>
      <c r="AX87" s="7" t="str">
        <f t="shared" si="72"/>
        <v>25I</v>
      </c>
      <c r="AY87" s="106" t="b">
        <f t="shared" si="73"/>
        <v>0</v>
      </c>
      <c r="AZ87" s="7">
        <f>VLOOKUP('Grundgerüst Konfigurator'!AW87,Hilfstabelle!$B$14:$M$25,12,FALSE)</f>
        <v>0.171486</v>
      </c>
      <c r="BA87" s="7">
        <f>VLOOKUP(AW87,Hilfstabelle!$B$14:$J$25,9,FALSE)</f>
        <v>15.25</v>
      </c>
      <c r="BB87" s="7">
        <f>VLOOKUP(AW87,Hilfstabelle!$B$14:$K$25,10,FALSE)</f>
        <v>40.5</v>
      </c>
      <c r="BC87" s="7">
        <f>VLOOKUP(AW87,Hilfstabelle!$B$14:$I$25,8,FALSE)</f>
        <v>19</v>
      </c>
      <c r="BD87" s="7" t="str">
        <f t="shared" si="74"/>
        <v>IV-I</v>
      </c>
      <c r="BE87" s="7" t="str">
        <f t="shared" si="57"/>
        <v>IV-I</v>
      </c>
      <c r="BF87" s="7">
        <f>IFERROR(VLOOKUP(BD87,Hilfstabelle!$B$26:$M$31,12,FALSE),0)</f>
        <v>2.205924</v>
      </c>
      <c r="BG87" s="7">
        <f>IFERROR(VLOOKUP(BD87,Hilfstabelle!$B$26:$H$31,7,FALSE),0)</f>
        <v>5</v>
      </c>
      <c r="BH87" s="7" t="str">
        <f t="shared" si="75"/>
        <v/>
      </c>
      <c r="BI87" s="7" t="str">
        <f t="shared" si="58"/>
        <v/>
      </c>
      <c r="BJ87" s="7">
        <f>IFERROR(VLOOKUP(BH87,Hilfstabelle!$B$26:$M$31,12,FALSE),0)</f>
        <v>0</v>
      </c>
      <c r="BK87" s="7">
        <f>IFERROR(VLOOKUP(BH87,Hilfstabelle!$B$26:$H$31,7,FALSE),0)</f>
        <v>0</v>
      </c>
      <c r="BL87" s="7" t="str">
        <f t="shared" si="76"/>
        <v>IV-I</v>
      </c>
      <c r="BM87" s="7" t="str">
        <f t="shared" si="59"/>
        <v>IV-I</v>
      </c>
      <c r="BN87" s="7">
        <f>IFERROR(VLOOKUP(BL87,Hilfstabelle!$B$26:$M$31,12,FALSE),0)</f>
        <v>2.205924</v>
      </c>
      <c r="BO87" s="7">
        <f>IFERROR(VLOOKUP(BL87,Hilfstabelle!$B$26:$H$31,7,FALSE),0)</f>
        <v>5</v>
      </c>
      <c r="BP87" s="162" t="s">
        <v>3902</v>
      </c>
    </row>
    <row r="88" spans="1:68" ht="15" thickBot="1" x14ac:dyDescent="0.25">
      <c r="A88" s="7">
        <v>16861111014</v>
      </c>
      <c r="B88" s="160" t="s">
        <v>98</v>
      </c>
      <c r="C88" s="8">
        <v>32</v>
      </c>
      <c r="D88" s="8">
        <v>40</v>
      </c>
      <c r="E88" s="8">
        <v>32</v>
      </c>
      <c r="F88" s="8" t="str">
        <f t="shared" si="60"/>
        <v>32 - 40 - 32</v>
      </c>
      <c r="G88" s="8" t="str">
        <f t="shared" si="61"/>
        <v>32-40-32</v>
      </c>
      <c r="H88" s="8">
        <f t="shared" si="62"/>
        <v>16861111014</v>
      </c>
      <c r="I88" s="6">
        <f t="shared" si="63"/>
        <v>1.3204296</v>
      </c>
      <c r="J88" s="6">
        <f>VLOOKUP(LEFT(A88,8)*1,Hilfstabelle!$A$35:$E$38,5,FALSE)</f>
        <v>0.4</v>
      </c>
      <c r="K88" s="6">
        <f t="shared" si="64"/>
        <v>171</v>
      </c>
      <c r="L88" s="6">
        <f t="shared" si="65"/>
        <v>118.5</v>
      </c>
      <c r="M88" s="6">
        <f t="shared" si="66"/>
        <v>52</v>
      </c>
      <c r="N88" s="19">
        <f t="shared" si="51"/>
        <v>58.5</v>
      </c>
      <c r="O88" s="19">
        <f t="shared" si="52"/>
        <v>60.5</v>
      </c>
      <c r="P88" s="19">
        <f t="shared" si="53"/>
        <v>58.5</v>
      </c>
      <c r="Q88" s="6">
        <f>VLOOKUP(LEFT(A88,8)*1,Hilfstabelle!$A$35:$E$38,2,FALSE)</f>
        <v>222</v>
      </c>
      <c r="R88" s="6">
        <f>VLOOKUP(LEFT(A88,8)*1,Hilfstabelle!$A$35:$E$38,3,FALSE)</f>
        <v>152</v>
      </c>
      <c r="S88" s="6">
        <f>VLOOKUP(LEFT(A88,8)*1,Hilfstabelle!$A$35:$E$38,4,FALSE)</f>
        <v>77</v>
      </c>
      <c r="T88" s="94">
        <f>VLOOKUP(H88,Preise!A:E,4,FALSE)</f>
        <v>296.67</v>
      </c>
      <c r="U88" s="7" t="str">
        <f>IF(V88=50,"I",VLOOKUP(V88,Hilfstabelle!$A$3:$B$6,2))</f>
        <v>I</v>
      </c>
      <c r="V88" s="7">
        <f t="shared" si="67"/>
        <v>40</v>
      </c>
      <c r="W88" s="7" t="str">
        <f>IF(U88="I","I",VLOOKUP(V88,Hilfstabelle!$A$3:$B$6,2))</f>
        <v>I</v>
      </c>
      <c r="X88" s="7">
        <f>VLOOKUP(W88,Hilfstabelle!$B$10:$M$13,12,FALSE)</f>
        <v>0.53917080000000006</v>
      </c>
      <c r="Y88" s="7">
        <f>VLOOKUP(W88,Hilfstabelle!$B$10:$D$13,3,FALSE)</f>
        <v>26</v>
      </c>
      <c r="Z88" s="7">
        <f>VLOOKUP(W88,Hilfstabelle!$B$10:$E$13,4,FALSE)</f>
        <v>38.5</v>
      </c>
      <c r="AA88" s="7">
        <f>VLOOKUP(W88,Hilfstabelle!$B$10:$F$13,5,FALSE)</f>
        <v>38.5</v>
      </c>
      <c r="AB88" s="7">
        <f>VLOOKUP(W88,Hilfstabelle!$B$10:$G$13,6,FALSE)</f>
        <v>38.5</v>
      </c>
      <c r="AC88" s="7" t="str">
        <f>IF(AG88="50I","I",VLOOKUP(C88,Hilfstabelle!$A$3:$B$6,2))</f>
        <v>I</v>
      </c>
      <c r="AD88" s="7" t="str">
        <f>IF(U88="I","I",VLOOKUP(C88,Hilfstabelle!$A$3:$B$6,2))</f>
        <v>I</v>
      </c>
      <c r="AE88" s="7" t="str">
        <f t="shared" si="54"/>
        <v>32I</v>
      </c>
      <c r="AF88" s="7" t="str">
        <f t="shared" si="68"/>
        <v>32I</v>
      </c>
      <c r="AG88" s="106" t="b">
        <f t="shared" si="69"/>
        <v>0</v>
      </c>
      <c r="AH88" s="7">
        <f>VLOOKUP('Grundgerüst Konfigurator'!AE88,Hilfstabelle!$B$14:$M$25,12,FALSE)</f>
        <v>0.22388520000000001</v>
      </c>
      <c r="AI88" s="7">
        <f>VLOOKUP(AE88,Hilfstabelle!$B$14:$J$25,9,FALSE)</f>
        <v>20</v>
      </c>
      <c r="AJ88" s="7">
        <f>VLOOKUP(AE88,Hilfstabelle!$B$14:$K$25,10,FALSE)</f>
        <v>47</v>
      </c>
      <c r="AK88" s="7">
        <f>VLOOKUP(AE88,Hilfstabelle!$B$14:$I$25,8,FALSE)</f>
        <v>20</v>
      </c>
      <c r="AL88" s="7" t="str">
        <f>IF(AP88="50I","I",VLOOKUP(D88,Hilfstabelle!$A$3:$B$6,2))</f>
        <v>I</v>
      </c>
      <c r="AM88" s="7" t="str">
        <f>IF(U88="I","I",VLOOKUP(D88,Hilfstabelle!$A$3:$B$6,2))</f>
        <v>I</v>
      </c>
      <c r="AN88" s="7" t="str">
        <f t="shared" si="55"/>
        <v>40I</v>
      </c>
      <c r="AO88" s="7" t="str">
        <f t="shared" si="70"/>
        <v>40I</v>
      </c>
      <c r="AP88" s="106" t="b">
        <f t="shared" si="71"/>
        <v>0</v>
      </c>
      <c r="AQ88" s="7">
        <f>VLOOKUP('Grundgerüst Konfigurator'!AN88,Hilfstabelle!$B$14:$M$25,12,FALSE)</f>
        <v>0.33348840000000002</v>
      </c>
      <c r="AR88" s="7">
        <f>VLOOKUP(AN88,Hilfstabelle!$B$14:$J$25,9,FALSE)</f>
        <v>24.5</v>
      </c>
      <c r="AS88" s="7">
        <f>VLOOKUP(AN88,Hilfstabelle!$B$14:$K$25,10,FALSE)</f>
        <v>54</v>
      </c>
      <c r="AT88" s="7">
        <f>VLOOKUP(AN88,Hilfstabelle!$B$14:$I$25,8,FALSE)</f>
        <v>22</v>
      </c>
      <c r="AU88" s="7" t="str">
        <f>IF(AY88="50I","I",VLOOKUP(E88,Hilfstabelle!$A$3:$B$6,2))</f>
        <v>I</v>
      </c>
      <c r="AV88" s="7" t="str">
        <f>IF(U88="I","I",VLOOKUP(E88,Hilfstabelle!$A$3:$B$6,2))</f>
        <v>I</v>
      </c>
      <c r="AW88" s="7" t="str">
        <f t="shared" si="56"/>
        <v>32I</v>
      </c>
      <c r="AX88" s="7" t="str">
        <f t="shared" si="72"/>
        <v>32I</v>
      </c>
      <c r="AY88" s="106" t="b">
        <f t="shared" si="73"/>
        <v>0</v>
      </c>
      <c r="AZ88" s="7">
        <f>VLOOKUP('Grundgerüst Konfigurator'!AW88,Hilfstabelle!$B$14:$M$25,12,FALSE)</f>
        <v>0.22388520000000001</v>
      </c>
      <c r="BA88" s="7">
        <f>VLOOKUP(AW88,Hilfstabelle!$B$14:$J$25,9,FALSE)</f>
        <v>20</v>
      </c>
      <c r="BB88" s="7">
        <f>VLOOKUP(AW88,Hilfstabelle!$B$14:$K$25,10,FALSE)</f>
        <v>47</v>
      </c>
      <c r="BC88" s="7">
        <f>VLOOKUP(AW88,Hilfstabelle!$B$14:$I$25,8,FALSE)</f>
        <v>20</v>
      </c>
      <c r="BD88" s="7" t="str">
        <f t="shared" si="74"/>
        <v/>
      </c>
      <c r="BE88" s="7" t="str">
        <f t="shared" si="57"/>
        <v/>
      </c>
      <c r="BF88" s="7">
        <f>IFERROR(VLOOKUP(BD88,Hilfstabelle!$B$26:$M$31,12,FALSE),0)</f>
        <v>0</v>
      </c>
      <c r="BG88" s="7">
        <f>IFERROR(VLOOKUP(BD88,Hilfstabelle!$B$26:$H$31,7,FALSE),0)</f>
        <v>0</v>
      </c>
      <c r="BH88" s="7" t="str">
        <f t="shared" si="75"/>
        <v/>
      </c>
      <c r="BI88" s="7" t="str">
        <f t="shared" si="58"/>
        <v/>
      </c>
      <c r="BJ88" s="7">
        <f>IFERROR(VLOOKUP(BH88,Hilfstabelle!$B$26:$M$31,12,FALSE),0)</f>
        <v>0</v>
      </c>
      <c r="BK88" s="7">
        <f>IFERROR(VLOOKUP(BH88,Hilfstabelle!$B$26:$H$31,7,FALSE),0)</f>
        <v>0</v>
      </c>
      <c r="BL88" s="7" t="str">
        <f t="shared" si="76"/>
        <v/>
      </c>
      <c r="BM88" s="7" t="str">
        <f t="shared" si="59"/>
        <v/>
      </c>
      <c r="BN88" s="7">
        <f>IFERROR(VLOOKUP(BL88,Hilfstabelle!$B$26:$M$31,12,FALSE),0)</f>
        <v>0</v>
      </c>
      <c r="BO88" s="7">
        <f>IFERROR(VLOOKUP(BL88,Hilfstabelle!$B$26:$H$31,7,FALSE),0)</f>
        <v>0</v>
      </c>
      <c r="BP88" s="162" t="s">
        <v>3902</v>
      </c>
    </row>
    <row r="89" spans="1:68" ht="15" thickBot="1" x14ac:dyDescent="0.25">
      <c r="A89" s="7">
        <v>16861111015</v>
      </c>
      <c r="B89" s="160" t="s">
        <v>98</v>
      </c>
      <c r="C89" s="8">
        <v>32</v>
      </c>
      <c r="D89" s="8">
        <v>50</v>
      </c>
      <c r="E89" s="8">
        <v>32</v>
      </c>
      <c r="F89" s="8" t="str">
        <f t="shared" si="60"/>
        <v>32 - 50 - 32</v>
      </c>
      <c r="G89" s="8" t="str">
        <f t="shared" si="61"/>
        <v>32-50-32</v>
      </c>
      <c r="H89" s="8">
        <f t="shared" si="62"/>
        <v>16861111015</v>
      </c>
      <c r="I89" s="6">
        <f t="shared" si="63"/>
        <v>1.4377440000000001</v>
      </c>
      <c r="J89" s="6">
        <f>VLOOKUP(LEFT(A89,8)*1,Hilfstabelle!$A$35:$E$38,5,FALSE)</f>
        <v>0.4</v>
      </c>
      <c r="K89" s="6">
        <f t="shared" si="64"/>
        <v>171</v>
      </c>
      <c r="L89" s="6">
        <f t="shared" si="65"/>
        <v>125.5</v>
      </c>
      <c r="M89" s="6">
        <f t="shared" si="66"/>
        <v>61</v>
      </c>
      <c r="N89" s="19">
        <f t="shared" si="51"/>
        <v>58.5</v>
      </c>
      <c r="O89" s="19">
        <f t="shared" si="52"/>
        <v>60.5</v>
      </c>
      <c r="P89" s="19">
        <f t="shared" si="53"/>
        <v>58.5</v>
      </c>
      <c r="Q89" s="6">
        <f>VLOOKUP(LEFT(A89,8)*1,Hilfstabelle!$A$35:$E$38,2,FALSE)</f>
        <v>222</v>
      </c>
      <c r="R89" s="6">
        <f>VLOOKUP(LEFT(A89,8)*1,Hilfstabelle!$A$35:$E$38,3,FALSE)</f>
        <v>152</v>
      </c>
      <c r="S89" s="6">
        <f>VLOOKUP(LEFT(A89,8)*1,Hilfstabelle!$A$35:$E$38,4,FALSE)</f>
        <v>77</v>
      </c>
      <c r="T89" s="94">
        <f>VLOOKUP(H89,Preise!A:E,4,FALSE)</f>
        <v>306.35000000000002</v>
      </c>
      <c r="U89" s="7" t="str">
        <f>IF(V89=50,"I",VLOOKUP(V89,Hilfstabelle!$A$3:$B$6,2))</f>
        <v>I</v>
      </c>
      <c r="V89" s="7">
        <f t="shared" si="67"/>
        <v>50</v>
      </c>
      <c r="W89" s="7" t="str">
        <f>IF(U89="I","I",VLOOKUP(V89,Hilfstabelle!$A$3:$B$6,2))</f>
        <v>I</v>
      </c>
      <c r="X89" s="7">
        <f>VLOOKUP(W89,Hilfstabelle!$B$10:$M$13,12,FALSE)</f>
        <v>0.53917080000000006</v>
      </c>
      <c r="Y89" s="7">
        <f>VLOOKUP(W89,Hilfstabelle!$B$10:$D$13,3,FALSE)</f>
        <v>26</v>
      </c>
      <c r="Z89" s="7">
        <f>VLOOKUP(W89,Hilfstabelle!$B$10:$E$13,4,FALSE)</f>
        <v>38.5</v>
      </c>
      <c r="AA89" s="7">
        <f>VLOOKUP(W89,Hilfstabelle!$B$10:$F$13,5,FALSE)</f>
        <v>38.5</v>
      </c>
      <c r="AB89" s="7">
        <f>VLOOKUP(W89,Hilfstabelle!$B$10:$G$13,6,FALSE)</f>
        <v>38.5</v>
      </c>
      <c r="AC89" s="7" t="str">
        <f>IF(AG89="50I","I",VLOOKUP(C89,Hilfstabelle!$A$3:$B$6,2))</f>
        <v>I</v>
      </c>
      <c r="AD89" s="7" t="str">
        <f>IF(U89="I","I",VLOOKUP(C89,Hilfstabelle!$A$3:$B$6,2))</f>
        <v>I</v>
      </c>
      <c r="AE89" s="7" t="str">
        <f t="shared" si="54"/>
        <v>32I</v>
      </c>
      <c r="AF89" s="7" t="str">
        <f t="shared" si="68"/>
        <v>32I</v>
      </c>
      <c r="AG89" s="106" t="b">
        <f t="shared" si="69"/>
        <v>0</v>
      </c>
      <c r="AH89" s="7">
        <f>VLOOKUP('Grundgerüst Konfigurator'!AE89,Hilfstabelle!$B$14:$M$25,12,FALSE)</f>
        <v>0.22388520000000001</v>
      </c>
      <c r="AI89" s="7">
        <f>VLOOKUP(AE89,Hilfstabelle!$B$14:$J$25,9,FALSE)</f>
        <v>20</v>
      </c>
      <c r="AJ89" s="7">
        <f>VLOOKUP(AE89,Hilfstabelle!$B$14:$K$25,10,FALSE)</f>
        <v>47</v>
      </c>
      <c r="AK89" s="7">
        <f>VLOOKUP(AE89,Hilfstabelle!$B$14:$I$25,8,FALSE)</f>
        <v>20</v>
      </c>
      <c r="AL89" s="7" t="str">
        <f>IF(AP89="50I","I",VLOOKUP(D89,Hilfstabelle!$A$3:$B$6,2))</f>
        <v>II</v>
      </c>
      <c r="AM89" s="7" t="str">
        <f>IF(U89="I","I",VLOOKUP(D89,Hilfstabelle!$A$3:$B$6,2))</f>
        <v>I</v>
      </c>
      <c r="AN89" s="7" t="str">
        <f t="shared" si="55"/>
        <v>50I</v>
      </c>
      <c r="AO89" s="7" t="str">
        <f t="shared" si="70"/>
        <v>50I</v>
      </c>
      <c r="AP89" s="106" t="b">
        <f t="shared" si="71"/>
        <v>0</v>
      </c>
      <c r="AQ89" s="7">
        <f>VLOOKUP('Grundgerüst Konfigurator'!AN89,Hilfstabelle!$B$14:$M$25,12,FALSE)</f>
        <v>0.45080280000000006</v>
      </c>
      <c r="AR89" s="7">
        <f>VLOOKUP(AN89,Hilfstabelle!$B$14:$J$25,9,FALSE)</f>
        <v>30.5</v>
      </c>
      <c r="AS89" s="7">
        <f>VLOOKUP(AN89,Hilfstabelle!$B$14:$K$25,10,FALSE)</f>
        <v>61</v>
      </c>
      <c r="AT89" s="7">
        <f>VLOOKUP(AN89,Hilfstabelle!$B$14:$I$25,8,FALSE)</f>
        <v>22</v>
      </c>
      <c r="AU89" s="7" t="str">
        <f>IF(AY89="50I","I",VLOOKUP(E89,Hilfstabelle!$A$3:$B$6,2))</f>
        <v>I</v>
      </c>
      <c r="AV89" s="7" t="str">
        <f>IF(U89="I","I",VLOOKUP(E89,Hilfstabelle!$A$3:$B$6,2))</f>
        <v>I</v>
      </c>
      <c r="AW89" s="7" t="str">
        <f t="shared" si="56"/>
        <v>32I</v>
      </c>
      <c r="AX89" s="7" t="str">
        <f t="shared" si="72"/>
        <v>32I</v>
      </c>
      <c r="AY89" s="106" t="b">
        <f t="shared" si="73"/>
        <v>0</v>
      </c>
      <c r="AZ89" s="7">
        <f>VLOOKUP('Grundgerüst Konfigurator'!AW89,Hilfstabelle!$B$14:$M$25,12,FALSE)</f>
        <v>0.22388520000000001</v>
      </c>
      <c r="BA89" s="7">
        <f>VLOOKUP(AW89,Hilfstabelle!$B$14:$J$25,9,FALSE)</f>
        <v>20</v>
      </c>
      <c r="BB89" s="7">
        <f>VLOOKUP(AW89,Hilfstabelle!$B$14:$K$25,10,FALSE)</f>
        <v>47</v>
      </c>
      <c r="BC89" s="7">
        <f>VLOOKUP(AW89,Hilfstabelle!$B$14:$I$25,8,FALSE)</f>
        <v>20</v>
      </c>
      <c r="BD89" s="7" t="str">
        <f t="shared" si="74"/>
        <v/>
      </c>
      <c r="BE89" s="7" t="str">
        <f t="shared" si="57"/>
        <v/>
      </c>
      <c r="BF89" s="7">
        <f>IFERROR(VLOOKUP(BD89,Hilfstabelle!$B$26:$M$31,12,FALSE),0)</f>
        <v>0</v>
      </c>
      <c r="BG89" s="7">
        <f>IFERROR(VLOOKUP(BD89,Hilfstabelle!$B$26:$H$31,7,FALSE),0)</f>
        <v>0</v>
      </c>
      <c r="BH89" s="7" t="str">
        <f t="shared" si="75"/>
        <v>I-II</v>
      </c>
      <c r="BI89" s="7" t="str">
        <f t="shared" si="58"/>
        <v/>
      </c>
      <c r="BJ89" s="7">
        <f>IFERROR(VLOOKUP(BH89,Hilfstabelle!$B$26:$M$31,12,FALSE),0)</f>
        <v>0</v>
      </c>
      <c r="BK89" s="7">
        <f>IFERROR(VLOOKUP(BH89,Hilfstabelle!$B$26:$H$31,7,FALSE),0)</f>
        <v>0</v>
      </c>
      <c r="BL89" s="7" t="str">
        <f t="shared" si="76"/>
        <v/>
      </c>
      <c r="BM89" s="7" t="str">
        <f t="shared" si="59"/>
        <v/>
      </c>
      <c r="BN89" s="7">
        <f>IFERROR(VLOOKUP(BL89,Hilfstabelle!$B$26:$M$31,12,FALSE),0)</f>
        <v>0</v>
      </c>
      <c r="BO89" s="7">
        <f>IFERROR(VLOOKUP(BL89,Hilfstabelle!$B$26:$H$31,7,FALSE),0)</f>
        <v>0</v>
      </c>
      <c r="BP89" s="162" t="s">
        <v>3902</v>
      </c>
    </row>
    <row r="90" spans="1:68" ht="15" thickBot="1" x14ac:dyDescent="0.25">
      <c r="A90" s="7">
        <v>16862221014</v>
      </c>
      <c r="B90" s="160" t="s">
        <v>98</v>
      </c>
      <c r="C90" s="8">
        <v>32</v>
      </c>
      <c r="D90" s="8">
        <v>63</v>
      </c>
      <c r="E90" s="8">
        <v>32</v>
      </c>
      <c r="F90" s="8" t="str">
        <f t="shared" si="60"/>
        <v>32 - 63 - 32</v>
      </c>
      <c r="G90" s="8" t="str">
        <f t="shared" si="61"/>
        <v>32-63-32</v>
      </c>
      <c r="H90" s="8">
        <f t="shared" si="62"/>
        <v>16862221014</v>
      </c>
      <c r="I90" s="6">
        <f t="shared" si="63"/>
        <v>4.4072448</v>
      </c>
      <c r="J90" s="6">
        <f>VLOOKUP(LEFT(A90,8)*1,Hilfstabelle!$A$35:$E$38,5,FALSE)</f>
        <v>0.85</v>
      </c>
      <c r="K90" s="6">
        <f t="shared" si="64"/>
        <v>266</v>
      </c>
      <c r="L90" s="6">
        <f t="shared" si="65"/>
        <v>175</v>
      </c>
      <c r="M90" s="6">
        <f t="shared" si="66"/>
        <v>87</v>
      </c>
      <c r="N90" s="19">
        <f t="shared" si="51"/>
        <v>106</v>
      </c>
      <c r="O90" s="19">
        <f t="shared" si="52"/>
        <v>85.5</v>
      </c>
      <c r="P90" s="19">
        <f t="shared" si="53"/>
        <v>106</v>
      </c>
      <c r="Q90" s="6">
        <f>VLOOKUP(LEFT(A90,8)*1,Hilfstabelle!$A$35:$E$38,2,FALSE)</f>
        <v>310</v>
      </c>
      <c r="R90" s="6">
        <f>VLOOKUP(LEFT(A90,8)*1,Hilfstabelle!$A$35:$E$38,3,FALSE)</f>
        <v>220</v>
      </c>
      <c r="S90" s="6">
        <f>VLOOKUP(LEFT(A90,8)*1,Hilfstabelle!$A$35:$E$38,4,FALSE)</f>
        <v>107</v>
      </c>
      <c r="T90" s="94">
        <f>VLOOKUP(H90,Preise!A:E,4,FALSE)</f>
        <v>649.65</v>
      </c>
      <c r="U90" s="7" t="str">
        <f>IF(V90=50,"I",VLOOKUP(V90,Hilfstabelle!$A$3:$B$6,2))</f>
        <v>II</v>
      </c>
      <c r="V90" s="7">
        <f t="shared" si="67"/>
        <v>63</v>
      </c>
      <c r="W90" s="7" t="str">
        <f>IF(U90="I","I",VLOOKUP(V90,Hilfstabelle!$A$3:$B$6,2))</f>
        <v>II</v>
      </c>
      <c r="X90" s="7">
        <f>VLOOKUP(W90,Hilfstabelle!$B$10:$M$13,12,FALSE)</f>
        <v>1.7994396000000001</v>
      </c>
      <c r="Y90" s="7">
        <f>VLOOKUP(W90,Hilfstabelle!$B$10:$D$13,3,FALSE)</f>
        <v>43.5</v>
      </c>
      <c r="Z90" s="7">
        <f>VLOOKUP(W90,Hilfstabelle!$B$10:$E$13,4,FALSE)</f>
        <v>63</v>
      </c>
      <c r="AA90" s="7">
        <f>VLOOKUP(W90,Hilfstabelle!$B$10:$F$13,5,FALSE)</f>
        <v>63</v>
      </c>
      <c r="AB90" s="7">
        <f>VLOOKUP(W90,Hilfstabelle!$B$10:$G$13,6,FALSE)</f>
        <v>63</v>
      </c>
      <c r="AC90" s="7" t="str">
        <f>IF(AG90="50I","I",VLOOKUP(C90,Hilfstabelle!$A$3:$B$6,2))</f>
        <v>I</v>
      </c>
      <c r="AD90" s="7" t="str">
        <f>IF(U90="I","I",VLOOKUP(C90,Hilfstabelle!$A$3:$B$6,2))</f>
        <v>I</v>
      </c>
      <c r="AE90" s="7" t="str">
        <f t="shared" si="54"/>
        <v>32I</v>
      </c>
      <c r="AF90" s="7" t="str">
        <f t="shared" si="68"/>
        <v>32I</v>
      </c>
      <c r="AG90" s="106" t="b">
        <f t="shared" si="69"/>
        <v>0</v>
      </c>
      <c r="AH90" s="7">
        <f>VLOOKUP('Grundgerüst Konfigurator'!AE90,Hilfstabelle!$B$14:$M$25,12,FALSE)</f>
        <v>0.22388520000000001</v>
      </c>
      <c r="AI90" s="7">
        <f>VLOOKUP(AE90,Hilfstabelle!$B$14:$J$25,9,FALSE)</f>
        <v>20</v>
      </c>
      <c r="AJ90" s="7">
        <f>VLOOKUP(AE90,Hilfstabelle!$B$14:$K$25,10,FALSE)</f>
        <v>47</v>
      </c>
      <c r="AK90" s="7">
        <f>VLOOKUP(AE90,Hilfstabelle!$B$14:$I$25,8,FALSE)</f>
        <v>20</v>
      </c>
      <c r="AL90" s="7" t="str">
        <f>IF(AP90="50I","I",VLOOKUP(D90,Hilfstabelle!$A$3:$B$6,2))</f>
        <v>II</v>
      </c>
      <c r="AM90" s="7" t="str">
        <f>IF(U90="I","I",VLOOKUP(D90,Hilfstabelle!$A$3:$B$6,2))</f>
        <v>II</v>
      </c>
      <c r="AN90" s="7" t="str">
        <f t="shared" si="55"/>
        <v>63II</v>
      </c>
      <c r="AO90" s="7" t="str">
        <f t="shared" si="70"/>
        <v>63II</v>
      </c>
      <c r="AP90" s="106" t="b">
        <f t="shared" si="71"/>
        <v>0</v>
      </c>
      <c r="AQ90" s="7">
        <f>VLOOKUP('Grundgerüst Konfigurator'!AN90,Hilfstabelle!$B$14:$M$25,12,FALSE)</f>
        <v>0.84948360000000012</v>
      </c>
      <c r="AR90" s="7">
        <f>VLOOKUP(AN90,Hilfstabelle!$B$14:$J$25,9,FALSE)</f>
        <v>37</v>
      </c>
      <c r="AS90" s="7">
        <f>VLOOKUP(AN90,Hilfstabelle!$B$14:$K$25,10,FALSE)</f>
        <v>68.5</v>
      </c>
      <c r="AT90" s="7">
        <f>VLOOKUP(AN90,Hilfstabelle!$B$14:$I$25,8,FALSE)</f>
        <v>22.5</v>
      </c>
      <c r="AU90" s="7" t="str">
        <f>IF(AY90="50I","I",VLOOKUP(E90,Hilfstabelle!$A$3:$B$6,2))</f>
        <v>I</v>
      </c>
      <c r="AV90" s="7" t="str">
        <f>IF(U90="I","I",VLOOKUP(E90,Hilfstabelle!$A$3:$B$6,2))</f>
        <v>I</v>
      </c>
      <c r="AW90" s="7" t="str">
        <f t="shared" si="56"/>
        <v>32I</v>
      </c>
      <c r="AX90" s="7" t="str">
        <f t="shared" si="72"/>
        <v>32I</v>
      </c>
      <c r="AY90" s="106" t="b">
        <f t="shared" si="73"/>
        <v>0</v>
      </c>
      <c r="AZ90" s="7">
        <f>VLOOKUP('Grundgerüst Konfigurator'!AW90,Hilfstabelle!$B$14:$M$25,12,FALSE)</f>
        <v>0.22388520000000001</v>
      </c>
      <c r="BA90" s="7">
        <f>VLOOKUP(AW90,Hilfstabelle!$B$14:$J$25,9,FALSE)</f>
        <v>20</v>
      </c>
      <c r="BB90" s="7">
        <f>VLOOKUP(AW90,Hilfstabelle!$B$14:$K$25,10,FALSE)</f>
        <v>47</v>
      </c>
      <c r="BC90" s="7">
        <f>VLOOKUP(AW90,Hilfstabelle!$B$14:$I$25,8,FALSE)</f>
        <v>20</v>
      </c>
      <c r="BD90" s="7" t="str">
        <f t="shared" si="74"/>
        <v>II-I</v>
      </c>
      <c r="BE90" s="7" t="str">
        <f t="shared" si="57"/>
        <v>II-I</v>
      </c>
      <c r="BF90" s="7">
        <f>IFERROR(VLOOKUP(BD90,Hilfstabelle!$B$26:$M$31,12,FALSE),0)</f>
        <v>0.65527559999999996</v>
      </c>
      <c r="BG90" s="7">
        <f>IFERROR(VLOOKUP(BD90,Hilfstabelle!$B$26:$H$31,7,FALSE),0)</f>
        <v>23</v>
      </c>
      <c r="BH90" s="7" t="str">
        <f t="shared" si="75"/>
        <v/>
      </c>
      <c r="BI90" s="7" t="str">
        <f t="shared" si="58"/>
        <v/>
      </c>
      <c r="BJ90" s="7">
        <f>IFERROR(VLOOKUP(BH90,Hilfstabelle!$B$26:$M$31,12,FALSE),0)</f>
        <v>0</v>
      </c>
      <c r="BK90" s="7">
        <f>IFERROR(VLOOKUP(BH90,Hilfstabelle!$B$26:$H$31,7,FALSE),0)</f>
        <v>0</v>
      </c>
      <c r="BL90" s="7" t="str">
        <f t="shared" si="76"/>
        <v>II-I</v>
      </c>
      <c r="BM90" s="7" t="str">
        <f t="shared" si="59"/>
        <v>II-I</v>
      </c>
      <c r="BN90" s="7">
        <f>IFERROR(VLOOKUP(BL90,Hilfstabelle!$B$26:$M$31,12,FALSE),0)</f>
        <v>0.65527559999999996</v>
      </c>
      <c r="BO90" s="7">
        <f>IFERROR(VLOOKUP(BL90,Hilfstabelle!$B$26:$H$31,7,FALSE),0)</f>
        <v>23</v>
      </c>
      <c r="BP90" s="162" t="s">
        <v>3902</v>
      </c>
    </row>
    <row r="91" spans="1:68" ht="15" thickBot="1" x14ac:dyDescent="0.25">
      <c r="A91" s="7">
        <v>16862221015</v>
      </c>
      <c r="B91" s="160" t="s">
        <v>98</v>
      </c>
      <c r="C91" s="8">
        <v>32</v>
      </c>
      <c r="D91" s="8">
        <v>75</v>
      </c>
      <c r="E91" s="8">
        <v>32</v>
      </c>
      <c r="F91" s="8" t="str">
        <f t="shared" si="60"/>
        <v>32 - 75 - 32</v>
      </c>
      <c r="G91" s="8" t="str">
        <f t="shared" si="61"/>
        <v>32-75-32</v>
      </c>
      <c r="H91" s="8">
        <f t="shared" si="62"/>
        <v>16862221015</v>
      </c>
      <c r="I91" s="6">
        <f t="shared" si="63"/>
        <v>4.6266276</v>
      </c>
      <c r="J91" s="6">
        <f>VLOOKUP(LEFT(A91,8)*1,Hilfstabelle!$A$35:$E$38,5,FALSE)</f>
        <v>0.85</v>
      </c>
      <c r="K91" s="6">
        <f t="shared" si="64"/>
        <v>266</v>
      </c>
      <c r="L91" s="6">
        <f t="shared" si="65"/>
        <v>178.5</v>
      </c>
      <c r="M91" s="6">
        <f t="shared" si="66"/>
        <v>90</v>
      </c>
      <c r="N91" s="19">
        <f t="shared" si="51"/>
        <v>106</v>
      </c>
      <c r="O91" s="19">
        <f t="shared" si="52"/>
        <v>85</v>
      </c>
      <c r="P91" s="19">
        <f t="shared" si="53"/>
        <v>106</v>
      </c>
      <c r="Q91" s="6">
        <f>VLOOKUP(LEFT(A91,8)*1,Hilfstabelle!$A$35:$E$38,2,FALSE)</f>
        <v>310</v>
      </c>
      <c r="R91" s="6">
        <f>VLOOKUP(LEFT(A91,8)*1,Hilfstabelle!$A$35:$E$38,3,FALSE)</f>
        <v>220</v>
      </c>
      <c r="S91" s="6">
        <f>VLOOKUP(LEFT(A91,8)*1,Hilfstabelle!$A$35:$E$38,4,FALSE)</f>
        <v>107</v>
      </c>
      <c r="T91" s="94">
        <f>VLOOKUP(H91,Preise!A:E,4,FALSE)</f>
        <v>668.39</v>
      </c>
      <c r="U91" s="7" t="str">
        <f>IF(V91=50,"I",VLOOKUP(V91,Hilfstabelle!$A$3:$B$6,2))</f>
        <v>II</v>
      </c>
      <c r="V91" s="7">
        <f t="shared" si="67"/>
        <v>75</v>
      </c>
      <c r="W91" s="7" t="str">
        <f>IF(U91="I","I",VLOOKUP(V91,Hilfstabelle!$A$3:$B$6,2))</f>
        <v>II</v>
      </c>
      <c r="X91" s="7">
        <f>VLOOKUP(W91,Hilfstabelle!$B$10:$M$13,12,FALSE)</f>
        <v>1.7994396000000001</v>
      </c>
      <c r="Y91" s="7">
        <f>VLOOKUP(W91,Hilfstabelle!$B$10:$D$13,3,FALSE)</f>
        <v>43.5</v>
      </c>
      <c r="Z91" s="7">
        <f>VLOOKUP(W91,Hilfstabelle!$B$10:$E$13,4,FALSE)</f>
        <v>63</v>
      </c>
      <c r="AA91" s="7">
        <f>VLOOKUP(W91,Hilfstabelle!$B$10:$F$13,5,FALSE)</f>
        <v>63</v>
      </c>
      <c r="AB91" s="7">
        <f>VLOOKUP(W91,Hilfstabelle!$B$10:$G$13,6,FALSE)</f>
        <v>63</v>
      </c>
      <c r="AC91" s="7" t="str">
        <f>IF(AG91="50I","I",VLOOKUP(C91,Hilfstabelle!$A$3:$B$6,2))</f>
        <v>I</v>
      </c>
      <c r="AD91" s="7" t="str">
        <f>IF(U91="I","I",VLOOKUP(C91,Hilfstabelle!$A$3:$B$6,2))</f>
        <v>I</v>
      </c>
      <c r="AE91" s="7" t="str">
        <f t="shared" si="54"/>
        <v>32I</v>
      </c>
      <c r="AF91" s="7" t="str">
        <f t="shared" si="68"/>
        <v>32I</v>
      </c>
      <c r="AG91" s="106" t="b">
        <f t="shared" si="69"/>
        <v>0</v>
      </c>
      <c r="AH91" s="7">
        <f>VLOOKUP('Grundgerüst Konfigurator'!AE91,Hilfstabelle!$B$14:$M$25,12,FALSE)</f>
        <v>0.22388520000000001</v>
      </c>
      <c r="AI91" s="7">
        <f>VLOOKUP(AE91,Hilfstabelle!$B$14:$J$25,9,FALSE)</f>
        <v>20</v>
      </c>
      <c r="AJ91" s="7">
        <f>VLOOKUP(AE91,Hilfstabelle!$B$14:$K$25,10,FALSE)</f>
        <v>47</v>
      </c>
      <c r="AK91" s="7">
        <f>VLOOKUP(AE91,Hilfstabelle!$B$14:$I$25,8,FALSE)</f>
        <v>20</v>
      </c>
      <c r="AL91" s="7" t="str">
        <f>IF(AP91="50I","I",VLOOKUP(D91,Hilfstabelle!$A$3:$B$6,2))</f>
        <v>II</v>
      </c>
      <c r="AM91" s="7" t="str">
        <f>IF(U91="I","I",VLOOKUP(D91,Hilfstabelle!$A$3:$B$6,2))</f>
        <v>II</v>
      </c>
      <c r="AN91" s="7" t="str">
        <f t="shared" si="55"/>
        <v>75II</v>
      </c>
      <c r="AO91" s="7" t="str">
        <f t="shared" si="70"/>
        <v>75II</v>
      </c>
      <c r="AP91" s="106" t="b">
        <f t="shared" si="71"/>
        <v>0</v>
      </c>
      <c r="AQ91" s="7">
        <f>VLOOKUP('Grundgerüst Konfigurator'!AN91,Hilfstabelle!$B$14:$M$25,12,FALSE)</f>
        <v>1.0688664000000001</v>
      </c>
      <c r="AR91" s="7">
        <f>VLOOKUP(AN91,Hilfstabelle!$B$14:$J$25,9,FALSE)</f>
        <v>45</v>
      </c>
      <c r="AS91" s="7">
        <f>VLOOKUP(AN91,Hilfstabelle!$B$14:$K$25,10,FALSE)</f>
        <v>72</v>
      </c>
      <c r="AT91" s="7">
        <f>VLOOKUP(AN91,Hilfstabelle!$B$14:$I$25,8,FALSE)</f>
        <v>22</v>
      </c>
      <c r="AU91" s="7" t="str">
        <f>IF(AY91="50I","I",VLOOKUP(E91,Hilfstabelle!$A$3:$B$6,2))</f>
        <v>I</v>
      </c>
      <c r="AV91" s="7" t="str">
        <f>IF(U91="I","I",VLOOKUP(E91,Hilfstabelle!$A$3:$B$6,2))</f>
        <v>I</v>
      </c>
      <c r="AW91" s="7" t="str">
        <f t="shared" si="56"/>
        <v>32I</v>
      </c>
      <c r="AX91" s="7" t="str">
        <f t="shared" si="72"/>
        <v>32I</v>
      </c>
      <c r="AY91" s="106" t="b">
        <f t="shared" si="73"/>
        <v>0</v>
      </c>
      <c r="AZ91" s="7">
        <f>VLOOKUP('Grundgerüst Konfigurator'!AW91,Hilfstabelle!$B$14:$M$25,12,FALSE)</f>
        <v>0.22388520000000001</v>
      </c>
      <c r="BA91" s="7">
        <f>VLOOKUP(AW91,Hilfstabelle!$B$14:$J$25,9,FALSE)</f>
        <v>20</v>
      </c>
      <c r="BB91" s="7">
        <f>VLOOKUP(AW91,Hilfstabelle!$B$14:$K$25,10,FALSE)</f>
        <v>47</v>
      </c>
      <c r="BC91" s="7">
        <f>VLOOKUP(AW91,Hilfstabelle!$B$14:$I$25,8,FALSE)</f>
        <v>20</v>
      </c>
      <c r="BD91" s="7" t="str">
        <f t="shared" si="74"/>
        <v>II-I</v>
      </c>
      <c r="BE91" s="7" t="str">
        <f t="shared" si="57"/>
        <v>II-I</v>
      </c>
      <c r="BF91" s="7">
        <f>IFERROR(VLOOKUP(BD91,Hilfstabelle!$B$26:$M$31,12,FALSE),0)</f>
        <v>0.65527559999999996</v>
      </c>
      <c r="BG91" s="7">
        <f>IFERROR(VLOOKUP(BD91,Hilfstabelle!$B$26:$H$31,7,FALSE),0)</f>
        <v>23</v>
      </c>
      <c r="BH91" s="7" t="str">
        <f t="shared" si="75"/>
        <v/>
      </c>
      <c r="BI91" s="7" t="str">
        <f t="shared" si="58"/>
        <v/>
      </c>
      <c r="BJ91" s="7">
        <f>IFERROR(VLOOKUP(BH91,Hilfstabelle!$B$26:$M$31,12,FALSE),0)</f>
        <v>0</v>
      </c>
      <c r="BK91" s="7">
        <f>IFERROR(VLOOKUP(BH91,Hilfstabelle!$B$26:$H$31,7,FALSE),0)</f>
        <v>0</v>
      </c>
      <c r="BL91" s="7" t="str">
        <f t="shared" si="76"/>
        <v>II-I</v>
      </c>
      <c r="BM91" s="7" t="str">
        <f t="shared" si="59"/>
        <v>II-I</v>
      </c>
      <c r="BN91" s="7">
        <f>IFERROR(VLOOKUP(BL91,Hilfstabelle!$B$26:$M$31,12,FALSE),0)</f>
        <v>0.65527559999999996</v>
      </c>
      <c r="BO91" s="7">
        <f>IFERROR(VLOOKUP(BL91,Hilfstabelle!$B$26:$H$31,7,FALSE),0)</f>
        <v>23</v>
      </c>
      <c r="BP91" s="162" t="s">
        <v>3902</v>
      </c>
    </row>
    <row r="92" spans="1:68" ht="15" thickBot="1" x14ac:dyDescent="0.25">
      <c r="A92" s="7">
        <v>16863331018</v>
      </c>
      <c r="B92" s="160" t="s">
        <v>98</v>
      </c>
      <c r="C92" s="8">
        <v>32</v>
      </c>
      <c r="D92" s="8">
        <v>90</v>
      </c>
      <c r="E92" s="8">
        <v>32</v>
      </c>
      <c r="F92" s="8" t="str">
        <f t="shared" si="60"/>
        <v>32 - 90 - 32</v>
      </c>
      <c r="G92" s="8" t="str">
        <f t="shared" si="61"/>
        <v>32-90-32</v>
      </c>
      <c r="H92" s="8">
        <f t="shared" si="62"/>
        <v>16863331018</v>
      </c>
      <c r="I92" s="6">
        <f t="shared" si="63"/>
        <v>8.6316132000000003</v>
      </c>
      <c r="J92" s="6">
        <f>VLOOKUP(LEFT(A92,8)*1,Hilfstabelle!$A$35:$E$38,5,FALSE)</f>
        <v>1</v>
      </c>
      <c r="K92" s="6">
        <f t="shared" si="64"/>
        <v>282</v>
      </c>
      <c r="L92" s="6">
        <f t="shared" si="65"/>
        <v>224</v>
      </c>
      <c r="M92" s="6">
        <f t="shared" si="66"/>
        <v>126</v>
      </c>
      <c r="N92" s="19">
        <f t="shared" si="51"/>
        <v>114</v>
      </c>
      <c r="O92" s="19">
        <f t="shared" si="52"/>
        <v>111</v>
      </c>
      <c r="P92" s="19">
        <f t="shared" si="53"/>
        <v>114</v>
      </c>
      <c r="Q92" s="6">
        <f>VLOOKUP(LEFT(A92,8)*1,Hilfstabelle!$A$35:$E$38,2,FALSE)</f>
        <v>400</v>
      </c>
      <c r="R92" s="6">
        <f>VLOOKUP(LEFT(A92,8)*1,Hilfstabelle!$A$35:$E$38,3,FALSE)</f>
        <v>285</v>
      </c>
      <c r="S92" s="6">
        <f>VLOOKUP(LEFT(A92,8)*1,Hilfstabelle!$A$35:$E$38,4,FALSE)</f>
        <v>146</v>
      </c>
      <c r="T92" s="94">
        <f>VLOOKUP(H92,Preise!A:E,4,FALSE)</f>
        <v>1039.95</v>
      </c>
      <c r="U92" s="7" t="str">
        <f>IF(V92=50,"I",VLOOKUP(V92,Hilfstabelle!$A$3:$B$6,2))</f>
        <v>III</v>
      </c>
      <c r="V92" s="7">
        <f t="shared" si="67"/>
        <v>90</v>
      </c>
      <c r="W92" s="7" t="str">
        <f>IF(U92="I","I",VLOOKUP(V92,Hilfstabelle!$A$3:$B$6,2))</f>
        <v>III</v>
      </c>
      <c r="X92" s="7">
        <f>VLOOKUP(W92,Hilfstabelle!$B$10:$M$13,12,FALSE)</f>
        <v>4.3940147999999999</v>
      </c>
      <c r="Y92" s="7">
        <f>VLOOKUP(W92,Hilfstabelle!$B$10:$D$13,3,FALSE)</f>
        <v>63</v>
      </c>
      <c r="Z92" s="7">
        <f>VLOOKUP(W92,Hilfstabelle!$B$10:$E$13,4,FALSE)</f>
        <v>89</v>
      </c>
      <c r="AA92" s="7">
        <f>VLOOKUP(W92,Hilfstabelle!$B$10:$F$13,5,FALSE)</f>
        <v>89</v>
      </c>
      <c r="AB92" s="7">
        <f>VLOOKUP(W92,Hilfstabelle!$B$10:$G$13,6,FALSE)</f>
        <v>89</v>
      </c>
      <c r="AC92" s="7" t="str">
        <f>IF(AG92="50I","I",VLOOKUP(C92,Hilfstabelle!$A$3:$B$6,2))</f>
        <v>I</v>
      </c>
      <c r="AD92" s="7" t="str">
        <f>IF(U92="I","I",VLOOKUP(C92,Hilfstabelle!$A$3:$B$6,2))</f>
        <v>I</v>
      </c>
      <c r="AE92" s="7" t="str">
        <f t="shared" si="54"/>
        <v>32I</v>
      </c>
      <c r="AF92" s="7" t="str">
        <f t="shared" si="68"/>
        <v>32I</v>
      </c>
      <c r="AG92" s="106" t="b">
        <f t="shared" si="69"/>
        <v>0</v>
      </c>
      <c r="AH92" s="7">
        <f>VLOOKUP('Grundgerüst Konfigurator'!AE92,Hilfstabelle!$B$14:$M$25,12,FALSE)</f>
        <v>0.22388520000000001</v>
      </c>
      <c r="AI92" s="7">
        <f>VLOOKUP(AE92,Hilfstabelle!$B$14:$J$25,9,FALSE)</f>
        <v>20</v>
      </c>
      <c r="AJ92" s="7">
        <f>VLOOKUP(AE92,Hilfstabelle!$B$14:$K$25,10,FALSE)</f>
        <v>47</v>
      </c>
      <c r="AK92" s="7">
        <f>VLOOKUP(AE92,Hilfstabelle!$B$14:$I$25,8,FALSE)</f>
        <v>20</v>
      </c>
      <c r="AL92" s="7" t="str">
        <f>IF(AP92="50I","I",VLOOKUP(D92,Hilfstabelle!$A$3:$B$6,2))</f>
        <v>III</v>
      </c>
      <c r="AM92" s="7" t="str">
        <f>IF(U92="I","I",VLOOKUP(D92,Hilfstabelle!$A$3:$B$6,2))</f>
        <v>III</v>
      </c>
      <c r="AN92" s="7" t="str">
        <f t="shared" si="55"/>
        <v>90III</v>
      </c>
      <c r="AO92" s="7" t="str">
        <f t="shared" si="70"/>
        <v>90III</v>
      </c>
      <c r="AP92" s="106" t="b">
        <f t="shared" si="71"/>
        <v>0</v>
      </c>
      <c r="AQ92" s="7">
        <f>VLOOKUP('Grundgerüst Konfigurator'!AN92,Hilfstabelle!$B$14:$M$25,12,FALSE)</f>
        <v>1.6001664000000002</v>
      </c>
      <c r="AR92" s="7">
        <f>VLOOKUP(AN92,Hilfstabelle!$B$14:$J$25,9,FALSE)</f>
        <v>54</v>
      </c>
      <c r="AS92" s="7">
        <f>VLOOKUP(AN92,Hilfstabelle!$B$14:$K$25,10,FALSE)</f>
        <v>72</v>
      </c>
      <c r="AT92" s="7">
        <f>VLOOKUP(AN92,Hilfstabelle!$B$14:$I$25,8,FALSE)</f>
        <v>22</v>
      </c>
      <c r="AU92" s="7" t="str">
        <f>IF(AY92="50I","I",VLOOKUP(E92,Hilfstabelle!$A$3:$B$6,2))</f>
        <v>I</v>
      </c>
      <c r="AV92" s="7" t="str">
        <f>IF(U92="I","I",VLOOKUP(E92,Hilfstabelle!$A$3:$B$6,2))</f>
        <v>I</v>
      </c>
      <c r="AW92" s="7" t="str">
        <f t="shared" si="56"/>
        <v>32I</v>
      </c>
      <c r="AX92" s="7" t="str">
        <f t="shared" si="72"/>
        <v>32I</v>
      </c>
      <c r="AY92" s="106" t="b">
        <f t="shared" si="73"/>
        <v>0</v>
      </c>
      <c r="AZ92" s="7">
        <f>VLOOKUP('Grundgerüst Konfigurator'!AW92,Hilfstabelle!$B$14:$M$25,12,FALSE)</f>
        <v>0.22388520000000001</v>
      </c>
      <c r="BA92" s="7">
        <f>VLOOKUP(AW92,Hilfstabelle!$B$14:$J$25,9,FALSE)</f>
        <v>20</v>
      </c>
      <c r="BB92" s="7">
        <f>VLOOKUP(AW92,Hilfstabelle!$B$14:$K$25,10,FALSE)</f>
        <v>47</v>
      </c>
      <c r="BC92" s="7">
        <f>VLOOKUP(AW92,Hilfstabelle!$B$14:$I$25,8,FALSE)</f>
        <v>20</v>
      </c>
      <c r="BD92" s="7" t="str">
        <f t="shared" si="74"/>
        <v>III-I</v>
      </c>
      <c r="BE92" s="7" t="str">
        <f t="shared" si="57"/>
        <v>III-I</v>
      </c>
      <c r="BF92" s="7">
        <f>IFERROR(VLOOKUP(BD92,Hilfstabelle!$B$26:$M$31,12,FALSE),0)</f>
        <v>1.0948308</v>
      </c>
      <c r="BG92" s="7">
        <f>IFERROR(VLOOKUP(BD92,Hilfstabelle!$B$26:$H$31,7,FALSE),0)</f>
        <v>5</v>
      </c>
      <c r="BH92" s="7" t="str">
        <f t="shared" si="75"/>
        <v/>
      </c>
      <c r="BI92" s="7" t="str">
        <f t="shared" si="58"/>
        <v/>
      </c>
      <c r="BJ92" s="7">
        <f>IFERROR(VLOOKUP(BH92,Hilfstabelle!$B$26:$M$31,12,FALSE),0)</f>
        <v>0</v>
      </c>
      <c r="BK92" s="7">
        <f>IFERROR(VLOOKUP(BH92,Hilfstabelle!$B$26:$H$31,7,FALSE),0)</f>
        <v>0</v>
      </c>
      <c r="BL92" s="7" t="str">
        <f t="shared" si="76"/>
        <v>III-I</v>
      </c>
      <c r="BM92" s="7" t="str">
        <f t="shared" si="59"/>
        <v>III-I</v>
      </c>
      <c r="BN92" s="7">
        <f>IFERROR(VLOOKUP(BL92,Hilfstabelle!$B$26:$M$31,12,FALSE),0)</f>
        <v>1.0948308</v>
      </c>
      <c r="BO92" s="7">
        <f>IFERROR(VLOOKUP(BL92,Hilfstabelle!$B$26:$H$31,7,FALSE),0)</f>
        <v>5</v>
      </c>
      <c r="BP92" s="162" t="s">
        <v>3902</v>
      </c>
    </row>
    <row r="93" spans="1:68" ht="15" thickBot="1" x14ac:dyDescent="0.25">
      <c r="A93" s="7">
        <v>16863331019</v>
      </c>
      <c r="B93" s="160" t="s">
        <v>98</v>
      </c>
      <c r="C93" s="8">
        <v>32</v>
      </c>
      <c r="D93" s="8">
        <v>110</v>
      </c>
      <c r="E93" s="8">
        <v>32</v>
      </c>
      <c r="F93" s="8" t="str">
        <f t="shared" si="60"/>
        <v>32 - 110 - 32</v>
      </c>
      <c r="G93" s="8" t="str">
        <f t="shared" si="61"/>
        <v>32-110-32</v>
      </c>
      <c r="H93" s="8">
        <f t="shared" si="62"/>
        <v>16863331019</v>
      </c>
      <c r="I93" s="6">
        <f t="shared" si="63"/>
        <v>9.1441560000000006</v>
      </c>
      <c r="J93" s="6">
        <f>VLOOKUP(LEFT(A93,8)*1,Hilfstabelle!$A$35:$E$38,5,FALSE)</f>
        <v>1</v>
      </c>
      <c r="K93" s="6">
        <f t="shared" si="64"/>
        <v>282</v>
      </c>
      <c r="L93" s="6">
        <f t="shared" si="65"/>
        <v>224</v>
      </c>
      <c r="M93" s="6">
        <f t="shared" si="66"/>
        <v>130</v>
      </c>
      <c r="N93" s="19">
        <f t="shared" si="51"/>
        <v>114</v>
      </c>
      <c r="O93" s="19">
        <f t="shared" si="52"/>
        <v>111</v>
      </c>
      <c r="P93" s="19">
        <f t="shared" si="53"/>
        <v>114</v>
      </c>
      <c r="Q93" s="6">
        <f>VLOOKUP(LEFT(A93,8)*1,Hilfstabelle!$A$35:$E$38,2,FALSE)</f>
        <v>400</v>
      </c>
      <c r="R93" s="6">
        <f>VLOOKUP(LEFT(A93,8)*1,Hilfstabelle!$A$35:$E$38,3,FALSE)</f>
        <v>285</v>
      </c>
      <c r="S93" s="6">
        <f>VLOOKUP(LEFT(A93,8)*1,Hilfstabelle!$A$35:$E$38,4,FALSE)</f>
        <v>146</v>
      </c>
      <c r="T93" s="94">
        <f>VLOOKUP(H93,Preise!A:E,4,FALSE)</f>
        <v>1078.74</v>
      </c>
      <c r="U93" s="7" t="str">
        <f>IF(V93=50,"I",VLOOKUP(V93,Hilfstabelle!$A$3:$B$6,2))</f>
        <v>III</v>
      </c>
      <c r="V93" s="7">
        <f t="shared" si="67"/>
        <v>110</v>
      </c>
      <c r="W93" s="7" t="str">
        <f>IF(U93="I","I",VLOOKUP(V93,Hilfstabelle!$A$3:$B$6,2))</f>
        <v>III</v>
      </c>
      <c r="X93" s="7">
        <f>VLOOKUP(W93,Hilfstabelle!$B$10:$M$13,12,FALSE)</f>
        <v>4.3940147999999999</v>
      </c>
      <c r="Y93" s="7">
        <f>VLOOKUP(W93,Hilfstabelle!$B$10:$D$13,3,FALSE)</f>
        <v>63</v>
      </c>
      <c r="Z93" s="7">
        <f>VLOOKUP(W93,Hilfstabelle!$B$10:$E$13,4,FALSE)</f>
        <v>89</v>
      </c>
      <c r="AA93" s="7">
        <f>VLOOKUP(W93,Hilfstabelle!$B$10:$F$13,5,FALSE)</f>
        <v>89</v>
      </c>
      <c r="AB93" s="7">
        <f>VLOOKUP(W93,Hilfstabelle!$B$10:$G$13,6,FALSE)</f>
        <v>89</v>
      </c>
      <c r="AC93" s="7" t="str">
        <f>IF(AG93="50I","I",VLOOKUP(C93,Hilfstabelle!$A$3:$B$6,2))</f>
        <v>I</v>
      </c>
      <c r="AD93" s="7" t="str">
        <f>IF(U93="I","I",VLOOKUP(C93,Hilfstabelle!$A$3:$B$6,2))</f>
        <v>I</v>
      </c>
      <c r="AE93" s="7" t="str">
        <f t="shared" si="54"/>
        <v>32I</v>
      </c>
      <c r="AF93" s="7" t="str">
        <f t="shared" si="68"/>
        <v>32I</v>
      </c>
      <c r="AG93" s="106" t="b">
        <f t="shared" si="69"/>
        <v>0</v>
      </c>
      <c r="AH93" s="7">
        <f>VLOOKUP('Grundgerüst Konfigurator'!AE93,Hilfstabelle!$B$14:$M$25,12,FALSE)</f>
        <v>0.22388520000000001</v>
      </c>
      <c r="AI93" s="7">
        <f>VLOOKUP(AE93,Hilfstabelle!$B$14:$J$25,9,FALSE)</f>
        <v>20</v>
      </c>
      <c r="AJ93" s="7">
        <f>VLOOKUP(AE93,Hilfstabelle!$B$14:$K$25,10,FALSE)</f>
        <v>47</v>
      </c>
      <c r="AK93" s="7">
        <f>VLOOKUP(AE93,Hilfstabelle!$B$14:$I$25,8,FALSE)</f>
        <v>20</v>
      </c>
      <c r="AL93" s="7" t="str">
        <f>IF(AP93="50I","I",VLOOKUP(D93,Hilfstabelle!$A$3:$B$6,2))</f>
        <v>III</v>
      </c>
      <c r="AM93" s="7" t="str">
        <f>IF(U93="I","I",VLOOKUP(D93,Hilfstabelle!$A$3:$B$6,2))</f>
        <v>III</v>
      </c>
      <c r="AN93" s="7" t="str">
        <f t="shared" si="55"/>
        <v>110III</v>
      </c>
      <c r="AO93" s="7" t="str">
        <f t="shared" si="70"/>
        <v>110III</v>
      </c>
      <c r="AP93" s="106" t="b">
        <f t="shared" si="71"/>
        <v>0</v>
      </c>
      <c r="AQ93" s="7">
        <f>VLOOKUP('Grundgerüst Konfigurator'!AN93,Hilfstabelle!$B$14:$M$25,12,FALSE)</f>
        <v>2.1127092000000003</v>
      </c>
      <c r="AR93" s="7">
        <f>VLOOKUP(AN93,Hilfstabelle!$B$14:$J$25,9,FALSE)</f>
        <v>65</v>
      </c>
      <c r="AS93" s="7">
        <f>VLOOKUP(AN93,Hilfstabelle!$B$14:$K$25,10,FALSE)</f>
        <v>72</v>
      </c>
      <c r="AT93" s="7">
        <f>VLOOKUP(AN93,Hilfstabelle!$B$14:$I$25,8,FALSE)</f>
        <v>22</v>
      </c>
      <c r="AU93" s="7" t="str">
        <f>IF(AY93="50I","I",VLOOKUP(E93,Hilfstabelle!$A$3:$B$6,2))</f>
        <v>I</v>
      </c>
      <c r="AV93" s="7" t="str">
        <f>IF(U93="I","I",VLOOKUP(E93,Hilfstabelle!$A$3:$B$6,2))</f>
        <v>I</v>
      </c>
      <c r="AW93" s="7" t="str">
        <f t="shared" si="56"/>
        <v>32I</v>
      </c>
      <c r="AX93" s="7" t="str">
        <f t="shared" si="72"/>
        <v>32I</v>
      </c>
      <c r="AY93" s="106" t="b">
        <f t="shared" si="73"/>
        <v>0</v>
      </c>
      <c r="AZ93" s="7">
        <f>VLOOKUP('Grundgerüst Konfigurator'!AW93,Hilfstabelle!$B$14:$M$25,12,FALSE)</f>
        <v>0.22388520000000001</v>
      </c>
      <c r="BA93" s="7">
        <f>VLOOKUP(AW93,Hilfstabelle!$B$14:$J$25,9,FALSE)</f>
        <v>20</v>
      </c>
      <c r="BB93" s="7">
        <f>VLOOKUP(AW93,Hilfstabelle!$B$14:$K$25,10,FALSE)</f>
        <v>47</v>
      </c>
      <c r="BC93" s="7">
        <f>VLOOKUP(AW93,Hilfstabelle!$B$14:$I$25,8,FALSE)</f>
        <v>20</v>
      </c>
      <c r="BD93" s="7" t="str">
        <f t="shared" si="74"/>
        <v>III-I</v>
      </c>
      <c r="BE93" s="7" t="str">
        <f t="shared" si="57"/>
        <v>III-I</v>
      </c>
      <c r="BF93" s="7">
        <f>IFERROR(VLOOKUP(BD93,Hilfstabelle!$B$26:$M$31,12,FALSE),0)</f>
        <v>1.0948308</v>
      </c>
      <c r="BG93" s="7">
        <f>IFERROR(VLOOKUP(BD93,Hilfstabelle!$B$26:$H$31,7,FALSE),0)</f>
        <v>5</v>
      </c>
      <c r="BH93" s="7" t="str">
        <f t="shared" si="75"/>
        <v/>
      </c>
      <c r="BI93" s="7" t="str">
        <f t="shared" si="58"/>
        <v/>
      </c>
      <c r="BJ93" s="7">
        <f>IFERROR(VLOOKUP(BH93,Hilfstabelle!$B$26:$M$31,12,FALSE),0)</f>
        <v>0</v>
      </c>
      <c r="BK93" s="7">
        <f>IFERROR(VLOOKUP(BH93,Hilfstabelle!$B$26:$H$31,7,FALSE),0)</f>
        <v>0</v>
      </c>
      <c r="BL93" s="7" t="str">
        <f t="shared" si="76"/>
        <v>III-I</v>
      </c>
      <c r="BM93" s="7" t="str">
        <f t="shared" si="59"/>
        <v>III-I</v>
      </c>
      <c r="BN93" s="7">
        <f>IFERROR(VLOOKUP(BL93,Hilfstabelle!$B$26:$M$31,12,FALSE),0)</f>
        <v>1.0948308</v>
      </c>
      <c r="BO93" s="7">
        <f>IFERROR(VLOOKUP(BL93,Hilfstabelle!$B$26:$H$31,7,FALSE),0)</f>
        <v>5</v>
      </c>
      <c r="BP93" s="162" t="s">
        <v>3902</v>
      </c>
    </row>
    <row r="94" spans="1:68" ht="15" thickBot="1" x14ac:dyDescent="0.25">
      <c r="A94" s="7">
        <v>16864441034</v>
      </c>
      <c r="B94" s="160" t="s">
        <v>98</v>
      </c>
      <c r="C94" s="8">
        <v>32</v>
      </c>
      <c r="D94" s="8">
        <v>125</v>
      </c>
      <c r="E94" s="8">
        <v>32</v>
      </c>
      <c r="F94" s="8" t="str">
        <f t="shared" si="60"/>
        <v>32 - 125 - 32</v>
      </c>
      <c r="G94" s="8" t="str">
        <f t="shared" si="61"/>
        <v>32-125-32</v>
      </c>
      <c r="H94" s="8">
        <f t="shared" si="62"/>
        <v>16864441034</v>
      </c>
      <c r="I94" s="6">
        <f t="shared" si="63"/>
        <v>19.0679664</v>
      </c>
      <c r="J94" s="6">
        <f>VLOOKUP(LEFT(A94,8)*1,Hilfstabelle!$A$35:$E$38,5,FALSE)</f>
        <v>0</v>
      </c>
      <c r="K94" s="6">
        <f t="shared" si="64"/>
        <v>325</v>
      </c>
      <c r="L94" s="6">
        <f t="shared" si="65"/>
        <v>277.8</v>
      </c>
      <c r="M94" s="6">
        <f t="shared" si="66"/>
        <v>160</v>
      </c>
      <c r="N94" s="19">
        <f t="shared" si="51"/>
        <v>135.5</v>
      </c>
      <c r="O94" s="19">
        <f t="shared" si="52"/>
        <v>147.80000000000001</v>
      </c>
      <c r="P94" s="19">
        <f t="shared" si="53"/>
        <v>135.5</v>
      </c>
      <c r="Q94" s="6" t="str">
        <f>VLOOKUP(LEFT(A94,8)*1,Hilfstabelle!$A$35:$E$38,2,FALSE)</f>
        <v>N.A.</v>
      </c>
      <c r="R94" s="6" t="str">
        <f>VLOOKUP(LEFT(A94,8)*1,Hilfstabelle!$A$35:$E$38,3,FALSE)</f>
        <v>N.A.</v>
      </c>
      <c r="S94" s="6" t="str">
        <f>VLOOKUP(LEFT(A94,8)*1,Hilfstabelle!$A$35:$E$38,4,FALSE)</f>
        <v>N.A.</v>
      </c>
      <c r="T94" s="94" t="e">
        <f>VLOOKUP(H94,Preise!A:E,4,FALSE)</f>
        <v>#N/A</v>
      </c>
      <c r="U94" s="7" t="str">
        <f>IF(V94=50,"I",VLOOKUP(V94,Hilfstabelle!$A$3:$B$6,2))</f>
        <v>IV</v>
      </c>
      <c r="V94" s="7">
        <f t="shared" si="67"/>
        <v>125</v>
      </c>
      <c r="W94" s="7" t="str">
        <f>IF(U94="I","I",VLOOKUP(V94,Hilfstabelle!$A$3:$B$6,2))</f>
        <v>IV</v>
      </c>
      <c r="X94" s="7">
        <f>VLOOKUP(W94,Hilfstabelle!$B$10:$M$13,12,FALSE)</f>
        <v>10.408540800000001</v>
      </c>
      <c r="Y94" s="7">
        <f>VLOOKUP(W94,Hilfstabelle!$B$10:$D$13,3,FALSE)</f>
        <v>80</v>
      </c>
      <c r="Z94" s="7">
        <f>VLOOKUP(W94,Hilfstabelle!$B$10:$E$13,4,FALSE)</f>
        <v>110.5</v>
      </c>
      <c r="AA94" s="7">
        <f>VLOOKUP(W94,Hilfstabelle!$B$10:$F$13,5,FALSE)</f>
        <v>110.5</v>
      </c>
      <c r="AB94" s="7">
        <f>VLOOKUP(W94,Hilfstabelle!$B$10:$G$13,6,FALSE)</f>
        <v>110.5</v>
      </c>
      <c r="AC94" s="7" t="str">
        <f>IF(AG94="50I","I",VLOOKUP(C94,Hilfstabelle!$A$3:$B$6,2))</f>
        <v>I</v>
      </c>
      <c r="AD94" s="7" t="str">
        <f>IF(U94="I","I",VLOOKUP(C94,Hilfstabelle!$A$3:$B$6,2))</f>
        <v>I</v>
      </c>
      <c r="AE94" s="7" t="str">
        <f t="shared" si="54"/>
        <v>32I</v>
      </c>
      <c r="AF94" s="7" t="str">
        <f t="shared" si="68"/>
        <v>32I</v>
      </c>
      <c r="AG94" s="106" t="b">
        <f t="shared" si="69"/>
        <v>0</v>
      </c>
      <c r="AH94" s="7">
        <f>VLOOKUP('Grundgerüst Konfigurator'!AE94,Hilfstabelle!$B$14:$M$25,12,FALSE)</f>
        <v>0.22388520000000001</v>
      </c>
      <c r="AI94" s="7">
        <f>VLOOKUP(AE94,Hilfstabelle!$B$14:$J$25,9,FALSE)</f>
        <v>20</v>
      </c>
      <c r="AJ94" s="7">
        <f>VLOOKUP(AE94,Hilfstabelle!$B$14:$K$25,10,FALSE)</f>
        <v>47</v>
      </c>
      <c r="AK94" s="7">
        <f>VLOOKUP(AE94,Hilfstabelle!$B$14:$I$25,8,FALSE)</f>
        <v>20</v>
      </c>
      <c r="AL94" s="7" t="str">
        <f>IF(AP94="50I","I",VLOOKUP(D94,Hilfstabelle!$A$3:$B$6,2))</f>
        <v>IV</v>
      </c>
      <c r="AM94" s="7" t="str">
        <f>IF(U94="I","I",VLOOKUP(D94,Hilfstabelle!$A$3:$B$6,2))</f>
        <v>IV</v>
      </c>
      <c r="AN94" s="7" t="str">
        <f t="shared" si="55"/>
        <v>125IV</v>
      </c>
      <c r="AO94" s="7" t="str">
        <f t="shared" si="70"/>
        <v>125IV</v>
      </c>
      <c r="AP94" s="106" t="b">
        <f t="shared" si="71"/>
        <v>0</v>
      </c>
      <c r="AQ94" s="7">
        <f>VLOOKUP('Grundgerüst Konfigurator'!AN94,Hilfstabelle!$B$14:$M$25,12,FALSE)</f>
        <v>3.7998072000000001</v>
      </c>
      <c r="AR94" s="7">
        <f>VLOOKUP(AN94,Hilfstabelle!$B$14:$J$25,9,FALSE)</f>
        <v>72.5</v>
      </c>
      <c r="AS94" s="7">
        <f>VLOOKUP(AN94,Hilfstabelle!$B$14:$K$25,10,FALSE)</f>
        <v>87.3</v>
      </c>
      <c r="AT94" s="7">
        <f>VLOOKUP(AN94,Hilfstabelle!$B$14:$I$25,8,FALSE)</f>
        <v>37.299999999999997</v>
      </c>
      <c r="AU94" s="7" t="str">
        <f>IF(AY94="50I","I",VLOOKUP(E94,Hilfstabelle!$A$3:$B$6,2))</f>
        <v>I</v>
      </c>
      <c r="AV94" s="7" t="str">
        <f>IF(U94="I","I",VLOOKUP(E94,Hilfstabelle!$A$3:$B$6,2))</f>
        <v>I</v>
      </c>
      <c r="AW94" s="7" t="str">
        <f t="shared" si="56"/>
        <v>32I</v>
      </c>
      <c r="AX94" s="7" t="str">
        <f t="shared" si="72"/>
        <v>32I</v>
      </c>
      <c r="AY94" s="106" t="b">
        <f t="shared" si="73"/>
        <v>0</v>
      </c>
      <c r="AZ94" s="7">
        <f>VLOOKUP('Grundgerüst Konfigurator'!AW94,Hilfstabelle!$B$14:$M$25,12,FALSE)</f>
        <v>0.22388520000000001</v>
      </c>
      <c r="BA94" s="7">
        <f>VLOOKUP(AW94,Hilfstabelle!$B$14:$J$25,9,FALSE)</f>
        <v>20</v>
      </c>
      <c r="BB94" s="7">
        <f>VLOOKUP(AW94,Hilfstabelle!$B$14:$K$25,10,FALSE)</f>
        <v>47</v>
      </c>
      <c r="BC94" s="7">
        <f>VLOOKUP(AW94,Hilfstabelle!$B$14:$I$25,8,FALSE)</f>
        <v>20</v>
      </c>
      <c r="BD94" s="7" t="str">
        <f t="shared" si="74"/>
        <v>IV-I</v>
      </c>
      <c r="BE94" s="7" t="str">
        <f t="shared" si="57"/>
        <v>IV-I</v>
      </c>
      <c r="BF94" s="7">
        <f>IFERROR(VLOOKUP(BD94,Hilfstabelle!$B$26:$M$31,12,FALSE),0)</f>
        <v>2.205924</v>
      </c>
      <c r="BG94" s="7">
        <f>IFERROR(VLOOKUP(BD94,Hilfstabelle!$B$26:$H$31,7,FALSE),0)</f>
        <v>5</v>
      </c>
      <c r="BH94" s="7" t="str">
        <f t="shared" si="75"/>
        <v/>
      </c>
      <c r="BI94" s="7" t="str">
        <f t="shared" si="58"/>
        <v/>
      </c>
      <c r="BJ94" s="7">
        <f>IFERROR(VLOOKUP(BH94,Hilfstabelle!$B$26:$M$31,12,FALSE),0)</f>
        <v>0</v>
      </c>
      <c r="BK94" s="7">
        <f>IFERROR(VLOOKUP(BH94,Hilfstabelle!$B$26:$H$31,7,FALSE),0)</f>
        <v>0</v>
      </c>
      <c r="BL94" s="7" t="str">
        <f t="shared" si="76"/>
        <v>IV-I</v>
      </c>
      <c r="BM94" s="7" t="str">
        <f t="shared" si="59"/>
        <v>IV-I</v>
      </c>
      <c r="BN94" s="7">
        <f>IFERROR(VLOOKUP(BL94,Hilfstabelle!$B$26:$M$31,12,FALSE),0)</f>
        <v>2.205924</v>
      </c>
      <c r="BO94" s="7">
        <f>IFERROR(VLOOKUP(BL94,Hilfstabelle!$B$26:$H$31,7,FALSE),0)</f>
        <v>5</v>
      </c>
      <c r="BP94" s="162" t="s">
        <v>3902</v>
      </c>
    </row>
    <row r="95" spans="1:68" ht="15" thickBot="1" x14ac:dyDescent="0.25">
      <c r="A95" s="7">
        <v>16864441035</v>
      </c>
      <c r="B95" s="160" t="s">
        <v>98</v>
      </c>
      <c r="C95" s="8">
        <v>32</v>
      </c>
      <c r="D95" s="8">
        <v>140</v>
      </c>
      <c r="E95" s="8">
        <v>32</v>
      </c>
      <c r="F95" s="8" t="str">
        <f t="shared" si="60"/>
        <v>32 - 140 - 32</v>
      </c>
      <c r="G95" s="8" t="str">
        <f t="shared" si="61"/>
        <v>32-140-32</v>
      </c>
      <c r="H95" s="8">
        <f t="shared" si="62"/>
        <v>16864441035</v>
      </c>
      <c r="I95" s="6">
        <f t="shared" si="63"/>
        <v>19.715396399999999</v>
      </c>
      <c r="J95" s="6">
        <f>VLOOKUP(LEFT(A95,8)*1,Hilfstabelle!$A$35:$E$38,5,FALSE)</f>
        <v>0</v>
      </c>
      <c r="K95" s="6">
        <f t="shared" si="64"/>
        <v>325</v>
      </c>
      <c r="L95" s="6">
        <f t="shared" si="65"/>
        <v>266.10000000000002</v>
      </c>
      <c r="M95" s="6">
        <f t="shared" si="66"/>
        <v>163</v>
      </c>
      <c r="N95" s="19">
        <f t="shared" si="51"/>
        <v>135.5</v>
      </c>
      <c r="O95" s="19">
        <f t="shared" si="52"/>
        <v>136.1</v>
      </c>
      <c r="P95" s="19">
        <f t="shared" si="53"/>
        <v>135.5</v>
      </c>
      <c r="Q95" s="6" t="str">
        <f>VLOOKUP(LEFT(A95,8)*1,Hilfstabelle!$A$35:$E$38,2,FALSE)</f>
        <v>N.A.</v>
      </c>
      <c r="R95" s="6" t="str">
        <f>VLOOKUP(LEFT(A95,8)*1,Hilfstabelle!$A$35:$E$38,3,FALSE)</f>
        <v>N.A.</v>
      </c>
      <c r="S95" s="6" t="str">
        <f>VLOOKUP(LEFT(A95,8)*1,Hilfstabelle!$A$35:$E$38,4,FALSE)</f>
        <v>N.A.</v>
      </c>
      <c r="T95" s="94" t="e">
        <f>VLOOKUP(H95,Preise!A:E,4,FALSE)</f>
        <v>#N/A</v>
      </c>
      <c r="U95" s="7" t="str">
        <f>IF(V95=50,"I",VLOOKUP(V95,Hilfstabelle!$A$3:$B$6,2))</f>
        <v>IV</v>
      </c>
      <c r="V95" s="7">
        <f t="shared" si="67"/>
        <v>140</v>
      </c>
      <c r="W95" s="7" t="str">
        <f>IF(U95="I","I",VLOOKUP(V95,Hilfstabelle!$A$3:$B$6,2))</f>
        <v>IV</v>
      </c>
      <c r="X95" s="7">
        <f>VLOOKUP(W95,Hilfstabelle!$B$10:$M$13,12,FALSE)</f>
        <v>10.408540800000001</v>
      </c>
      <c r="Y95" s="7">
        <f>VLOOKUP(W95,Hilfstabelle!$B$10:$D$13,3,FALSE)</f>
        <v>80</v>
      </c>
      <c r="Z95" s="7">
        <f>VLOOKUP(W95,Hilfstabelle!$B$10:$E$13,4,FALSE)</f>
        <v>110.5</v>
      </c>
      <c r="AA95" s="7">
        <f>VLOOKUP(W95,Hilfstabelle!$B$10:$F$13,5,FALSE)</f>
        <v>110.5</v>
      </c>
      <c r="AB95" s="7">
        <f>VLOOKUP(W95,Hilfstabelle!$B$10:$G$13,6,FALSE)</f>
        <v>110.5</v>
      </c>
      <c r="AC95" s="7" t="str">
        <f>IF(AG95="50I","I",VLOOKUP(C95,Hilfstabelle!$A$3:$B$6,2))</f>
        <v>I</v>
      </c>
      <c r="AD95" s="7" t="str">
        <f>IF(U95="I","I",VLOOKUP(C95,Hilfstabelle!$A$3:$B$6,2))</f>
        <v>I</v>
      </c>
      <c r="AE95" s="7" t="str">
        <f t="shared" si="54"/>
        <v>32I</v>
      </c>
      <c r="AF95" s="7" t="str">
        <f t="shared" si="68"/>
        <v>32I</v>
      </c>
      <c r="AG95" s="106" t="b">
        <f t="shared" si="69"/>
        <v>0</v>
      </c>
      <c r="AH95" s="7">
        <f>VLOOKUP('Grundgerüst Konfigurator'!AE95,Hilfstabelle!$B$14:$M$25,12,FALSE)</f>
        <v>0.22388520000000001</v>
      </c>
      <c r="AI95" s="7">
        <f>VLOOKUP(AE95,Hilfstabelle!$B$14:$J$25,9,FALSE)</f>
        <v>20</v>
      </c>
      <c r="AJ95" s="7">
        <f>VLOOKUP(AE95,Hilfstabelle!$B$14:$K$25,10,FALSE)</f>
        <v>47</v>
      </c>
      <c r="AK95" s="7">
        <f>VLOOKUP(AE95,Hilfstabelle!$B$14:$I$25,8,FALSE)</f>
        <v>20</v>
      </c>
      <c r="AL95" s="7" t="str">
        <f>IF(AP95="50I","I",VLOOKUP(D95,Hilfstabelle!$A$3:$B$6,2))</f>
        <v>IV</v>
      </c>
      <c r="AM95" s="7" t="str">
        <f>IF(U95="I","I",VLOOKUP(D95,Hilfstabelle!$A$3:$B$6,2))</f>
        <v>IV</v>
      </c>
      <c r="AN95" s="7" t="str">
        <f t="shared" si="55"/>
        <v>140IV</v>
      </c>
      <c r="AO95" s="7" t="str">
        <f t="shared" si="70"/>
        <v>140IV</v>
      </c>
      <c r="AP95" s="106" t="b">
        <f t="shared" si="71"/>
        <v>0</v>
      </c>
      <c r="AQ95" s="7">
        <f>VLOOKUP('Grundgerüst Konfigurator'!AN95,Hilfstabelle!$B$14:$M$25,12,FALSE)</f>
        <v>4.4472372</v>
      </c>
      <c r="AR95" s="7">
        <f>VLOOKUP(AN95,Hilfstabelle!$B$14:$J$25,9,FALSE)</f>
        <v>81.5</v>
      </c>
      <c r="AS95" s="7">
        <f>VLOOKUP(AN95,Hilfstabelle!$B$14:$K$25,10,FALSE)</f>
        <v>75.599999999999994</v>
      </c>
      <c r="AT95" s="7">
        <f>VLOOKUP(AN95,Hilfstabelle!$B$14:$I$25,8,FALSE)</f>
        <v>25.6</v>
      </c>
      <c r="AU95" s="7" t="str">
        <f>IF(AY95="50I","I",VLOOKUP(E95,Hilfstabelle!$A$3:$B$6,2))</f>
        <v>I</v>
      </c>
      <c r="AV95" s="7" t="str">
        <f>IF(U95="I","I",VLOOKUP(E95,Hilfstabelle!$A$3:$B$6,2))</f>
        <v>I</v>
      </c>
      <c r="AW95" s="7" t="str">
        <f t="shared" si="56"/>
        <v>32I</v>
      </c>
      <c r="AX95" s="7" t="str">
        <f t="shared" si="72"/>
        <v>32I</v>
      </c>
      <c r="AY95" s="106" t="b">
        <f t="shared" si="73"/>
        <v>0</v>
      </c>
      <c r="AZ95" s="7">
        <f>VLOOKUP('Grundgerüst Konfigurator'!AW95,Hilfstabelle!$B$14:$M$25,12,FALSE)</f>
        <v>0.22388520000000001</v>
      </c>
      <c r="BA95" s="7">
        <f>VLOOKUP(AW95,Hilfstabelle!$B$14:$J$25,9,FALSE)</f>
        <v>20</v>
      </c>
      <c r="BB95" s="7">
        <f>VLOOKUP(AW95,Hilfstabelle!$B$14:$K$25,10,FALSE)</f>
        <v>47</v>
      </c>
      <c r="BC95" s="7">
        <f>VLOOKUP(AW95,Hilfstabelle!$B$14:$I$25,8,FALSE)</f>
        <v>20</v>
      </c>
      <c r="BD95" s="7" t="str">
        <f t="shared" si="74"/>
        <v>IV-I</v>
      </c>
      <c r="BE95" s="7" t="str">
        <f t="shared" si="57"/>
        <v>IV-I</v>
      </c>
      <c r="BF95" s="7">
        <f>IFERROR(VLOOKUP(BD95,Hilfstabelle!$B$26:$M$31,12,FALSE),0)</f>
        <v>2.205924</v>
      </c>
      <c r="BG95" s="7">
        <f>IFERROR(VLOOKUP(BD95,Hilfstabelle!$B$26:$H$31,7,FALSE),0)</f>
        <v>5</v>
      </c>
      <c r="BH95" s="7" t="str">
        <f t="shared" si="75"/>
        <v/>
      </c>
      <c r="BI95" s="7" t="str">
        <f t="shared" si="58"/>
        <v/>
      </c>
      <c r="BJ95" s="7">
        <f>IFERROR(VLOOKUP(BH95,Hilfstabelle!$B$26:$M$31,12,FALSE),0)</f>
        <v>0</v>
      </c>
      <c r="BK95" s="7">
        <f>IFERROR(VLOOKUP(BH95,Hilfstabelle!$B$26:$H$31,7,FALSE),0)</f>
        <v>0</v>
      </c>
      <c r="BL95" s="7" t="str">
        <f t="shared" si="76"/>
        <v>IV-I</v>
      </c>
      <c r="BM95" s="7" t="str">
        <f t="shared" si="59"/>
        <v>IV-I</v>
      </c>
      <c r="BN95" s="7">
        <f>IFERROR(VLOOKUP(BL95,Hilfstabelle!$B$26:$M$31,12,FALSE),0)</f>
        <v>2.205924</v>
      </c>
      <c r="BO95" s="7">
        <f>IFERROR(VLOOKUP(BL95,Hilfstabelle!$B$26:$H$31,7,FALSE),0)</f>
        <v>5</v>
      </c>
      <c r="BP95" s="162" t="s">
        <v>3902</v>
      </c>
    </row>
    <row r="96" spans="1:68" ht="15" thickBot="1" x14ac:dyDescent="0.25">
      <c r="A96" s="7">
        <v>16864441036</v>
      </c>
      <c r="B96" s="160" t="s">
        <v>98</v>
      </c>
      <c r="C96" s="8">
        <v>32</v>
      </c>
      <c r="D96" s="8">
        <v>160</v>
      </c>
      <c r="E96" s="8">
        <v>32</v>
      </c>
      <c r="F96" s="8" t="str">
        <f t="shared" si="60"/>
        <v>32 - 160 - 32</v>
      </c>
      <c r="G96" s="8" t="str">
        <f t="shared" si="61"/>
        <v>32-160-32</v>
      </c>
      <c r="H96" s="8">
        <f t="shared" si="62"/>
        <v>16864441036</v>
      </c>
      <c r="I96" s="6">
        <f t="shared" si="63"/>
        <v>20.2313832</v>
      </c>
      <c r="J96" s="6">
        <f>VLOOKUP(LEFT(A96,8)*1,Hilfstabelle!$A$35:$E$38,5,FALSE)</f>
        <v>0</v>
      </c>
      <c r="K96" s="6">
        <f t="shared" si="64"/>
        <v>325</v>
      </c>
      <c r="L96" s="6">
        <f t="shared" si="65"/>
        <v>254.5</v>
      </c>
      <c r="M96" s="6">
        <f t="shared" si="66"/>
        <v>185</v>
      </c>
      <c r="N96" s="19">
        <f t="shared" si="51"/>
        <v>135.5</v>
      </c>
      <c r="O96" s="19">
        <f t="shared" si="52"/>
        <v>124.5</v>
      </c>
      <c r="P96" s="19">
        <f t="shared" si="53"/>
        <v>135.5</v>
      </c>
      <c r="Q96" s="6" t="str">
        <f>VLOOKUP(LEFT(A96,8)*1,Hilfstabelle!$A$35:$E$38,2,FALSE)</f>
        <v>N.A.</v>
      </c>
      <c r="R96" s="6" t="str">
        <f>VLOOKUP(LEFT(A96,8)*1,Hilfstabelle!$A$35:$E$38,3,FALSE)</f>
        <v>N.A.</v>
      </c>
      <c r="S96" s="6" t="str">
        <f>VLOOKUP(LEFT(A96,8)*1,Hilfstabelle!$A$35:$E$38,4,FALSE)</f>
        <v>N.A.</v>
      </c>
      <c r="T96" s="94" t="e">
        <f>VLOOKUP(H96,Preise!A:E,4,FALSE)</f>
        <v>#N/A</v>
      </c>
      <c r="U96" s="7" t="str">
        <f>IF(V96=50,"I",VLOOKUP(V96,Hilfstabelle!$A$3:$B$6,2))</f>
        <v>IV</v>
      </c>
      <c r="V96" s="7">
        <f t="shared" si="67"/>
        <v>160</v>
      </c>
      <c r="W96" s="7" t="str">
        <f>IF(U96="I","I",VLOOKUP(V96,Hilfstabelle!$A$3:$B$6,2))</f>
        <v>IV</v>
      </c>
      <c r="X96" s="7">
        <f>VLOOKUP(W96,Hilfstabelle!$B$10:$M$13,12,FALSE)</f>
        <v>10.408540800000001</v>
      </c>
      <c r="Y96" s="7">
        <f>VLOOKUP(W96,Hilfstabelle!$B$10:$D$13,3,FALSE)</f>
        <v>80</v>
      </c>
      <c r="Z96" s="7">
        <f>VLOOKUP(W96,Hilfstabelle!$B$10:$E$13,4,FALSE)</f>
        <v>110.5</v>
      </c>
      <c r="AA96" s="7">
        <f>VLOOKUP(W96,Hilfstabelle!$B$10:$F$13,5,FALSE)</f>
        <v>110.5</v>
      </c>
      <c r="AB96" s="7">
        <f>VLOOKUP(W96,Hilfstabelle!$B$10:$G$13,6,FALSE)</f>
        <v>110.5</v>
      </c>
      <c r="AC96" s="7" t="str">
        <f>IF(AG96="50I","I",VLOOKUP(C96,Hilfstabelle!$A$3:$B$6,2))</f>
        <v>I</v>
      </c>
      <c r="AD96" s="7" t="str">
        <f>IF(U96="I","I",VLOOKUP(C96,Hilfstabelle!$A$3:$B$6,2))</f>
        <v>I</v>
      </c>
      <c r="AE96" s="7" t="str">
        <f t="shared" si="54"/>
        <v>32I</v>
      </c>
      <c r="AF96" s="7" t="str">
        <f t="shared" si="68"/>
        <v>32I</v>
      </c>
      <c r="AG96" s="106" t="b">
        <f t="shared" si="69"/>
        <v>0</v>
      </c>
      <c r="AH96" s="7">
        <f>VLOOKUP('Grundgerüst Konfigurator'!AE96,Hilfstabelle!$B$14:$M$25,12,FALSE)</f>
        <v>0.22388520000000001</v>
      </c>
      <c r="AI96" s="7">
        <f>VLOOKUP(AE96,Hilfstabelle!$B$14:$J$25,9,FALSE)</f>
        <v>20</v>
      </c>
      <c r="AJ96" s="7">
        <f>VLOOKUP(AE96,Hilfstabelle!$B$14:$K$25,10,FALSE)</f>
        <v>47</v>
      </c>
      <c r="AK96" s="7">
        <f>VLOOKUP(AE96,Hilfstabelle!$B$14:$I$25,8,FALSE)</f>
        <v>20</v>
      </c>
      <c r="AL96" s="7" t="str">
        <f>IF(AP96="50I","I",VLOOKUP(D96,Hilfstabelle!$A$3:$B$6,2))</f>
        <v>IV</v>
      </c>
      <c r="AM96" s="7" t="str">
        <f>IF(U96="I","I",VLOOKUP(D96,Hilfstabelle!$A$3:$B$6,2))</f>
        <v>IV</v>
      </c>
      <c r="AN96" s="7" t="str">
        <f t="shared" si="55"/>
        <v>160IV</v>
      </c>
      <c r="AO96" s="7" t="str">
        <f t="shared" si="70"/>
        <v>160IV</v>
      </c>
      <c r="AP96" s="106" t="b">
        <f t="shared" si="71"/>
        <v>0</v>
      </c>
      <c r="AQ96" s="7">
        <f>VLOOKUP('Grundgerüst Konfigurator'!AN96,Hilfstabelle!$B$14:$M$25,12,FALSE)</f>
        <v>4.9632240000000003</v>
      </c>
      <c r="AR96" s="7">
        <f>VLOOKUP(AN96,Hilfstabelle!$B$14:$J$25,9,FALSE)</f>
        <v>92.5</v>
      </c>
      <c r="AS96" s="7">
        <f>VLOOKUP(AN96,Hilfstabelle!$B$14:$K$25,10,FALSE)</f>
        <v>64</v>
      </c>
      <c r="AT96" s="7">
        <f>VLOOKUP(AN96,Hilfstabelle!$B$14:$I$25,8,FALSE)</f>
        <v>14</v>
      </c>
      <c r="AU96" s="7" t="str">
        <f>IF(AY96="50I","I",VLOOKUP(E96,Hilfstabelle!$A$3:$B$6,2))</f>
        <v>I</v>
      </c>
      <c r="AV96" s="7" t="str">
        <f>IF(U96="I","I",VLOOKUP(E96,Hilfstabelle!$A$3:$B$6,2))</f>
        <v>I</v>
      </c>
      <c r="AW96" s="7" t="str">
        <f t="shared" si="56"/>
        <v>32I</v>
      </c>
      <c r="AX96" s="7" t="str">
        <f t="shared" si="72"/>
        <v>32I</v>
      </c>
      <c r="AY96" s="106" t="b">
        <f t="shared" si="73"/>
        <v>0</v>
      </c>
      <c r="AZ96" s="7">
        <f>VLOOKUP('Grundgerüst Konfigurator'!AW96,Hilfstabelle!$B$14:$M$25,12,FALSE)</f>
        <v>0.22388520000000001</v>
      </c>
      <c r="BA96" s="7">
        <f>VLOOKUP(AW96,Hilfstabelle!$B$14:$J$25,9,FALSE)</f>
        <v>20</v>
      </c>
      <c r="BB96" s="7">
        <f>VLOOKUP(AW96,Hilfstabelle!$B$14:$K$25,10,FALSE)</f>
        <v>47</v>
      </c>
      <c r="BC96" s="7">
        <f>VLOOKUP(AW96,Hilfstabelle!$B$14:$I$25,8,FALSE)</f>
        <v>20</v>
      </c>
      <c r="BD96" s="7" t="str">
        <f t="shared" si="74"/>
        <v>IV-I</v>
      </c>
      <c r="BE96" s="7" t="str">
        <f t="shared" si="57"/>
        <v>IV-I</v>
      </c>
      <c r="BF96" s="7">
        <f>IFERROR(VLOOKUP(BD96,Hilfstabelle!$B$26:$M$31,12,FALSE),0)</f>
        <v>2.205924</v>
      </c>
      <c r="BG96" s="7">
        <f>IFERROR(VLOOKUP(BD96,Hilfstabelle!$B$26:$H$31,7,FALSE),0)</f>
        <v>5</v>
      </c>
      <c r="BH96" s="7" t="str">
        <f t="shared" si="75"/>
        <v/>
      </c>
      <c r="BI96" s="7" t="str">
        <f t="shared" si="58"/>
        <v/>
      </c>
      <c r="BJ96" s="7">
        <f>IFERROR(VLOOKUP(BH96,Hilfstabelle!$B$26:$M$31,12,FALSE),0)</f>
        <v>0</v>
      </c>
      <c r="BK96" s="7">
        <f>IFERROR(VLOOKUP(BH96,Hilfstabelle!$B$26:$H$31,7,FALSE),0)</f>
        <v>0</v>
      </c>
      <c r="BL96" s="7" t="str">
        <f t="shared" si="76"/>
        <v>IV-I</v>
      </c>
      <c r="BM96" s="7" t="str">
        <f t="shared" si="59"/>
        <v>IV-I</v>
      </c>
      <c r="BN96" s="7">
        <f>IFERROR(VLOOKUP(BL96,Hilfstabelle!$B$26:$M$31,12,FALSE),0)</f>
        <v>2.205924</v>
      </c>
      <c r="BO96" s="7">
        <f>IFERROR(VLOOKUP(BL96,Hilfstabelle!$B$26:$H$31,7,FALSE),0)</f>
        <v>5</v>
      </c>
      <c r="BP96" s="162" t="s">
        <v>3902</v>
      </c>
    </row>
    <row r="97" spans="1:69" ht="15" thickBot="1" x14ac:dyDescent="0.25">
      <c r="A97" s="7">
        <v>16861111016</v>
      </c>
      <c r="B97" s="160" t="s">
        <v>98</v>
      </c>
      <c r="C97" s="8">
        <v>40</v>
      </c>
      <c r="D97" s="8">
        <v>50</v>
      </c>
      <c r="E97" s="8">
        <v>40</v>
      </c>
      <c r="F97" s="8" t="str">
        <f t="shared" si="60"/>
        <v>40 - 50 - 40</v>
      </c>
      <c r="G97" s="8" t="str">
        <f t="shared" si="61"/>
        <v>40-50-40</v>
      </c>
      <c r="H97" s="8">
        <f t="shared" si="62"/>
        <v>16861111016</v>
      </c>
      <c r="I97" s="6">
        <f t="shared" si="63"/>
        <v>1.6569504000000002</v>
      </c>
      <c r="J97" s="6">
        <f>VLOOKUP(LEFT(A97,8)*1,Hilfstabelle!$A$35:$E$38,5,FALSE)</f>
        <v>0.4</v>
      </c>
      <c r="K97" s="6">
        <f t="shared" si="64"/>
        <v>185</v>
      </c>
      <c r="L97" s="6">
        <f t="shared" si="65"/>
        <v>125.5</v>
      </c>
      <c r="M97" s="6">
        <f t="shared" si="66"/>
        <v>61</v>
      </c>
      <c r="N97" s="19">
        <f t="shared" si="51"/>
        <v>60.5</v>
      </c>
      <c r="O97" s="19">
        <f t="shared" si="52"/>
        <v>60.5</v>
      </c>
      <c r="P97" s="19">
        <f t="shared" si="53"/>
        <v>60.5</v>
      </c>
      <c r="Q97" s="6">
        <f>VLOOKUP(LEFT(A97,8)*1,Hilfstabelle!$A$35:$E$38,2,FALSE)</f>
        <v>222</v>
      </c>
      <c r="R97" s="6">
        <f>VLOOKUP(LEFT(A97,8)*1,Hilfstabelle!$A$35:$E$38,3,FALSE)</f>
        <v>152</v>
      </c>
      <c r="S97" s="6">
        <f>VLOOKUP(LEFT(A97,8)*1,Hilfstabelle!$A$35:$E$38,4,FALSE)</f>
        <v>77</v>
      </c>
      <c r="T97" s="94">
        <f>VLOOKUP(H97,Preise!A:E,4,FALSE)</f>
        <v>321.10000000000002</v>
      </c>
      <c r="U97" s="7" t="str">
        <f>IF(V97=50,"I",VLOOKUP(V97,Hilfstabelle!$A$3:$B$6,2))</f>
        <v>I</v>
      </c>
      <c r="V97" s="7">
        <f t="shared" si="67"/>
        <v>50</v>
      </c>
      <c r="W97" s="7" t="str">
        <f>IF(U97="I","I",VLOOKUP(V97,Hilfstabelle!$A$3:$B$6,2))</f>
        <v>I</v>
      </c>
      <c r="X97" s="7">
        <f>VLOOKUP(W97,Hilfstabelle!$B$10:$M$13,12,FALSE)</f>
        <v>0.53917080000000006</v>
      </c>
      <c r="Y97" s="7">
        <f>VLOOKUP(W97,Hilfstabelle!$B$10:$D$13,3,FALSE)</f>
        <v>26</v>
      </c>
      <c r="Z97" s="7">
        <f>VLOOKUP(W97,Hilfstabelle!$B$10:$E$13,4,FALSE)</f>
        <v>38.5</v>
      </c>
      <c r="AA97" s="7">
        <f>VLOOKUP(W97,Hilfstabelle!$B$10:$F$13,5,FALSE)</f>
        <v>38.5</v>
      </c>
      <c r="AB97" s="7">
        <f>VLOOKUP(W97,Hilfstabelle!$B$10:$G$13,6,FALSE)</f>
        <v>38.5</v>
      </c>
      <c r="AC97" s="7" t="str">
        <f>IF(AG97="50I","I",VLOOKUP(C97,Hilfstabelle!$A$3:$B$6,2))</f>
        <v>I</v>
      </c>
      <c r="AD97" s="7" t="str">
        <f>IF(U97="I","I",VLOOKUP(C97,Hilfstabelle!$A$3:$B$6,2))</f>
        <v>I</v>
      </c>
      <c r="AE97" s="7" t="str">
        <f t="shared" si="54"/>
        <v>40I</v>
      </c>
      <c r="AF97" s="7" t="str">
        <f t="shared" si="68"/>
        <v>40I</v>
      </c>
      <c r="AG97" s="106" t="b">
        <f t="shared" si="69"/>
        <v>0</v>
      </c>
      <c r="AH97" s="7">
        <f>VLOOKUP('Grundgerüst Konfigurator'!AE97,Hilfstabelle!$B$14:$M$25,12,FALSE)</f>
        <v>0.33348840000000002</v>
      </c>
      <c r="AI97" s="7">
        <f>VLOOKUP(AE97,Hilfstabelle!$B$14:$J$25,9,FALSE)</f>
        <v>24.5</v>
      </c>
      <c r="AJ97" s="7">
        <f>VLOOKUP(AE97,Hilfstabelle!$B$14:$K$25,10,FALSE)</f>
        <v>54</v>
      </c>
      <c r="AK97" s="7">
        <f>VLOOKUP(AE97,Hilfstabelle!$B$14:$I$25,8,FALSE)</f>
        <v>22</v>
      </c>
      <c r="AL97" s="7" t="str">
        <f>IF(AP97="50I","I",VLOOKUP(D97,Hilfstabelle!$A$3:$B$6,2))</f>
        <v>II</v>
      </c>
      <c r="AM97" s="7" t="str">
        <f>IF(U97="I","I",VLOOKUP(D97,Hilfstabelle!$A$3:$B$6,2))</f>
        <v>I</v>
      </c>
      <c r="AN97" s="7" t="str">
        <f t="shared" si="55"/>
        <v>50I</v>
      </c>
      <c r="AO97" s="7" t="str">
        <f t="shared" si="70"/>
        <v>50I</v>
      </c>
      <c r="AP97" s="106" t="b">
        <f t="shared" si="71"/>
        <v>0</v>
      </c>
      <c r="AQ97" s="7">
        <f>VLOOKUP('Grundgerüst Konfigurator'!AN97,Hilfstabelle!$B$14:$M$25,12,FALSE)</f>
        <v>0.45080280000000006</v>
      </c>
      <c r="AR97" s="7">
        <f>VLOOKUP(AN97,Hilfstabelle!$B$14:$J$25,9,FALSE)</f>
        <v>30.5</v>
      </c>
      <c r="AS97" s="7">
        <f>VLOOKUP(AN97,Hilfstabelle!$B$14:$K$25,10,FALSE)</f>
        <v>61</v>
      </c>
      <c r="AT97" s="7">
        <f>VLOOKUP(AN97,Hilfstabelle!$B$14:$I$25,8,FALSE)</f>
        <v>22</v>
      </c>
      <c r="AU97" s="7" t="str">
        <f>IF(AY97="50I","I",VLOOKUP(E97,Hilfstabelle!$A$3:$B$6,2))</f>
        <v>I</v>
      </c>
      <c r="AV97" s="7" t="str">
        <f>IF(U97="I","I",VLOOKUP(E97,Hilfstabelle!$A$3:$B$6,2))</f>
        <v>I</v>
      </c>
      <c r="AW97" s="7" t="str">
        <f t="shared" si="56"/>
        <v>40I</v>
      </c>
      <c r="AX97" s="7" t="str">
        <f t="shared" si="72"/>
        <v>40I</v>
      </c>
      <c r="AY97" s="106" t="b">
        <f t="shared" si="73"/>
        <v>0</v>
      </c>
      <c r="AZ97" s="7">
        <f>VLOOKUP('Grundgerüst Konfigurator'!AW97,Hilfstabelle!$B$14:$M$25,12,FALSE)</f>
        <v>0.33348840000000002</v>
      </c>
      <c r="BA97" s="7">
        <f>VLOOKUP(AW97,Hilfstabelle!$B$14:$J$25,9,FALSE)</f>
        <v>24.5</v>
      </c>
      <c r="BB97" s="7">
        <f>VLOOKUP(AW97,Hilfstabelle!$B$14:$K$25,10,FALSE)</f>
        <v>54</v>
      </c>
      <c r="BC97" s="7">
        <f>VLOOKUP(AW97,Hilfstabelle!$B$14:$I$25,8,FALSE)</f>
        <v>22</v>
      </c>
      <c r="BD97" s="7" t="str">
        <f t="shared" si="74"/>
        <v/>
      </c>
      <c r="BE97" s="7" t="str">
        <f t="shared" si="57"/>
        <v/>
      </c>
      <c r="BF97" s="7">
        <f>IFERROR(VLOOKUP(BD97,Hilfstabelle!$B$26:$M$31,12,FALSE),0)</f>
        <v>0</v>
      </c>
      <c r="BG97" s="7">
        <f>IFERROR(VLOOKUP(BD97,Hilfstabelle!$B$26:$H$31,7,FALSE),0)</f>
        <v>0</v>
      </c>
      <c r="BH97" s="7" t="str">
        <f t="shared" si="75"/>
        <v>I-II</v>
      </c>
      <c r="BI97" s="7" t="str">
        <f t="shared" si="58"/>
        <v/>
      </c>
      <c r="BJ97" s="7">
        <f>IFERROR(VLOOKUP(BH97,Hilfstabelle!$B$26:$M$31,12,FALSE),0)</f>
        <v>0</v>
      </c>
      <c r="BK97" s="7">
        <f>IFERROR(VLOOKUP(BH97,Hilfstabelle!$B$26:$H$31,7,FALSE),0)</f>
        <v>0</v>
      </c>
      <c r="BL97" s="7" t="str">
        <f t="shared" si="76"/>
        <v/>
      </c>
      <c r="BM97" s="7" t="str">
        <f t="shared" si="59"/>
        <v/>
      </c>
      <c r="BN97" s="7">
        <f>IFERROR(VLOOKUP(BL97,Hilfstabelle!$B$26:$M$31,12,FALSE),0)</f>
        <v>0</v>
      </c>
      <c r="BO97" s="7">
        <f>IFERROR(VLOOKUP(BL97,Hilfstabelle!$B$26:$H$31,7,FALSE),0)</f>
        <v>0</v>
      </c>
      <c r="BP97" s="162" t="s">
        <v>3902</v>
      </c>
    </row>
    <row r="98" spans="1:69" ht="15" thickBot="1" x14ac:dyDescent="0.25">
      <c r="A98" s="7">
        <v>16862221016</v>
      </c>
      <c r="B98" s="160" t="s">
        <v>98</v>
      </c>
      <c r="C98" s="8">
        <v>40</v>
      </c>
      <c r="D98" s="8">
        <v>63</v>
      </c>
      <c r="E98" s="8">
        <v>40</v>
      </c>
      <c r="F98" s="8" t="str">
        <f t="shared" si="60"/>
        <v>40 - 63 - 40</v>
      </c>
      <c r="G98" s="8" t="str">
        <f t="shared" si="61"/>
        <v>40-63-40</v>
      </c>
      <c r="H98" s="8">
        <f t="shared" si="62"/>
        <v>16862221016</v>
      </c>
      <c r="I98" s="6">
        <f t="shared" si="63"/>
        <v>4.6264512</v>
      </c>
      <c r="J98" s="6">
        <f>VLOOKUP(LEFT(A98,8)*1,Hilfstabelle!$A$35:$E$38,5,FALSE)</f>
        <v>0.85</v>
      </c>
      <c r="K98" s="6">
        <f t="shared" si="64"/>
        <v>280</v>
      </c>
      <c r="L98" s="6">
        <f t="shared" si="65"/>
        <v>175</v>
      </c>
      <c r="M98" s="6">
        <f t="shared" si="66"/>
        <v>87</v>
      </c>
      <c r="N98" s="19">
        <f t="shared" si="51"/>
        <v>108</v>
      </c>
      <c r="O98" s="19">
        <f t="shared" si="52"/>
        <v>85.5</v>
      </c>
      <c r="P98" s="19">
        <f t="shared" si="53"/>
        <v>108</v>
      </c>
      <c r="Q98" s="6">
        <f>VLOOKUP(LEFT(A98,8)*1,Hilfstabelle!$A$35:$E$38,2,FALSE)</f>
        <v>310</v>
      </c>
      <c r="R98" s="6">
        <f>VLOOKUP(LEFT(A98,8)*1,Hilfstabelle!$A$35:$E$38,3,FALSE)</f>
        <v>220</v>
      </c>
      <c r="S98" s="6">
        <f>VLOOKUP(LEFT(A98,8)*1,Hilfstabelle!$A$35:$E$38,4,FALSE)</f>
        <v>107</v>
      </c>
      <c r="T98" s="94">
        <f>VLOOKUP(H98,Preise!A:E,4,FALSE)</f>
        <v>664.44</v>
      </c>
      <c r="U98" s="7" t="str">
        <f>IF(V98=50,"I",VLOOKUP(V98,Hilfstabelle!$A$3:$B$6,2))</f>
        <v>II</v>
      </c>
      <c r="V98" s="7">
        <f t="shared" si="67"/>
        <v>63</v>
      </c>
      <c r="W98" s="7" t="str">
        <f>IF(U98="I","I",VLOOKUP(V98,Hilfstabelle!$A$3:$B$6,2))</f>
        <v>II</v>
      </c>
      <c r="X98" s="7">
        <f>VLOOKUP(W98,Hilfstabelle!$B$10:$M$13,12,FALSE)</f>
        <v>1.7994396000000001</v>
      </c>
      <c r="Y98" s="7">
        <f>VLOOKUP(W98,Hilfstabelle!$B$10:$D$13,3,FALSE)</f>
        <v>43.5</v>
      </c>
      <c r="Z98" s="7">
        <f>VLOOKUP(W98,Hilfstabelle!$B$10:$E$13,4,FALSE)</f>
        <v>63</v>
      </c>
      <c r="AA98" s="7">
        <f>VLOOKUP(W98,Hilfstabelle!$B$10:$F$13,5,FALSE)</f>
        <v>63</v>
      </c>
      <c r="AB98" s="7">
        <f>VLOOKUP(W98,Hilfstabelle!$B$10:$G$13,6,FALSE)</f>
        <v>63</v>
      </c>
      <c r="AC98" s="7" t="str">
        <f>IF(AG98="50I","I",VLOOKUP(C98,Hilfstabelle!$A$3:$B$6,2))</f>
        <v>I</v>
      </c>
      <c r="AD98" s="7" t="str">
        <f>IF(U98="I","I",VLOOKUP(C98,Hilfstabelle!$A$3:$B$6,2))</f>
        <v>I</v>
      </c>
      <c r="AE98" s="7" t="str">
        <f t="shared" si="54"/>
        <v>40I</v>
      </c>
      <c r="AF98" s="7" t="str">
        <f t="shared" si="68"/>
        <v>40I</v>
      </c>
      <c r="AG98" s="106" t="b">
        <f t="shared" si="69"/>
        <v>0</v>
      </c>
      <c r="AH98" s="7">
        <f>VLOOKUP('Grundgerüst Konfigurator'!AE98,Hilfstabelle!$B$14:$M$25,12,FALSE)</f>
        <v>0.33348840000000002</v>
      </c>
      <c r="AI98" s="7">
        <f>VLOOKUP(AE98,Hilfstabelle!$B$14:$J$25,9,FALSE)</f>
        <v>24.5</v>
      </c>
      <c r="AJ98" s="7">
        <f>VLOOKUP(AE98,Hilfstabelle!$B$14:$K$25,10,FALSE)</f>
        <v>54</v>
      </c>
      <c r="AK98" s="7">
        <f>VLOOKUP(AE98,Hilfstabelle!$B$14:$I$25,8,FALSE)</f>
        <v>22</v>
      </c>
      <c r="AL98" s="7" t="str">
        <f>IF(AP98="50I","I",VLOOKUP(D98,Hilfstabelle!$A$3:$B$6,2))</f>
        <v>II</v>
      </c>
      <c r="AM98" s="7" t="str">
        <f>IF(U98="I","I",VLOOKUP(D98,Hilfstabelle!$A$3:$B$6,2))</f>
        <v>II</v>
      </c>
      <c r="AN98" s="7" t="str">
        <f t="shared" si="55"/>
        <v>63II</v>
      </c>
      <c r="AO98" s="7" t="str">
        <f t="shared" si="70"/>
        <v>63II</v>
      </c>
      <c r="AP98" s="106" t="b">
        <f t="shared" si="71"/>
        <v>0</v>
      </c>
      <c r="AQ98" s="7">
        <f>VLOOKUP('Grundgerüst Konfigurator'!AN98,Hilfstabelle!$B$14:$M$25,12,FALSE)</f>
        <v>0.84948360000000012</v>
      </c>
      <c r="AR98" s="7">
        <f>VLOOKUP(AN98,Hilfstabelle!$B$14:$J$25,9,FALSE)</f>
        <v>37</v>
      </c>
      <c r="AS98" s="7">
        <f>VLOOKUP(AN98,Hilfstabelle!$B$14:$K$25,10,FALSE)</f>
        <v>68.5</v>
      </c>
      <c r="AT98" s="7">
        <f>VLOOKUP(AN98,Hilfstabelle!$B$14:$I$25,8,FALSE)</f>
        <v>22.5</v>
      </c>
      <c r="AU98" s="7" t="str">
        <f>IF(AY98="50I","I",VLOOKUP(E98,Hilfstabelle!$A$3:$B$6,2))</f>
        <v>I</v>
      </c>
      <c r="AV98" s="7" t="str">
        <f>IF(U98="I","I",VLOOKUP(E98,Hilfstabelle!$A$3:$B$6,2))</f>
        <v>I</v>
      </c>
      <c r="AW98" s="7" t="str">
        <f t="shared" si="56"/>
        <v>40I</v>
      </c>
      <c r="AX98" s="7" t="str">
        <f t="shared" si="72"/>
        <v>40I</v>
      </c>
      <c r="AY98" s="106" t="b">
        <f t="shared" si="73"/>
        <v>0</v>
      </c>
      <c r="AZ98" s="7">
        <f>VLOOKUP('Grundgerüst Konfigurator'!AW98,Hilfstabelle!$B$14:$M$25,12,FALSE)</f>
        <v>0.33348840000000002</v>
      </c>
      <c r="BA98" s="7">
        <f>VLOOKUP(AW98,Hilfstabelle!$B$14:$J$25,9,FALSE)</f>
        <v>24.5</v>
      </c>
      <c r="BB98" s="7">
        <f>VLOOKUP(AW98,Hilfstabelle!$B$14:$K$25,10,FALSE)</f>
        <v>54</v>
      </c>
      <c r="BC98" s="7">
        <f>VLOOKUP(AW98,Hilfstabelle!$B$14:$I$25,8,FALSE)</f>
        <v>22</v>
      </c>
      <c r="BD98" s="7" t="str">
        <f t="shared" si="74"/>
        <v>II-I</v>
      </c>
      <c r="BE98" s="7" t="str">
        <f t="shared" si="57"/>
        <v>II-I</v>
      </c>
      <c r="BF98" s="7">
        <f>IFERROR(VLOOKUP(BD98,Hilfstabelle!$B$26:$M$31,12,FALSE),0)</f>
        <v>0.65527559999999996</v>
      </c>
      <c r="BG98" s="7">
        <f>IFERROR(VLOOKUP(BD98,Hilfstabelle!$B$26:$H$31,7,FALSE),0)</f>
        <v>23</v>
      </c>
      <c r="BH98" s="7" t="str">
        <f t="shared" si="75"/>
        <v/>
      </c>
      <c r="BI98" s="7" t="str">
        <f t="shared" si="58"/>
        <v/>
      </c>
      <c r="BJ98" s="7">
        <f>IFERROR(VLOOKUP(BH98,Hilfstabelle!$B$26:$M$31,12,FALSE),0)</f>
        <v>0</v>
      </c>
      <c r="BK98" s="7">
        <f>IFERROR(VLOOKUP(BH98,Hilfstabelle!$B$26:$H$31,7,FALSE),0)</f>
        <v>0</v>
      </c>
      <c r="BL98" s="7" t="str">
        <f t="shared" si="76"/>
        <v>II-I</v>
      </c>
      <c r="BM98" s="7" t="str">
        <f t="shared" si="59"/>
        <v>II-I</v>
      </c>
      <c r="BN98" s="7">
        <f>IFERROR(VLOOKUP(BL98,Hilfstabelle!$B$26:$M$31,12,FALSE),0)</f>
        <v>0.65527559999999996</v>
      </c>
      <c r="BO98" s="7">
        <f>IFERROR(VLOOKUP(BL98,Hilfstabelle!$B$26:$H$31,7,FALSE),0)</f>
        <v>23</v>
      </c>
      <c r="BP98" s="162" t="s">
        <v>3902</v>
      </c>
    </row>
    <row r="99" spans="1:69" ht="15" thickBot="1" x14ac:dyDescent="0.25">
      <c r="A99" s="7">
        <v>16862221017</v>
      </c>
      <c r="B99" s="160" t="s">
        <v>98</v>
      </c>
      <c r="C99" s="8">
        <v>40</v>
      </c>
      <c r="D99" s="8">
        <v>75</v>
      </c>
      <c r="E99" s="8">
        <v>40</v>
      </c>
      <c r="F99" s="8" t="str">
        <f t="shared" si="60"/>
        <v>40 - 75 - 40</v>
      </c>
      <c r="G99" s="8" t="str">
        <f t="shared" si="61"/>
        <v>40-75-40</v>
      </c>
      <c r="H99" s="8">
        <f t="shared" si="62"/>
        <v>16862221017</v>
      </c>
      <c r="I99" s="6">
        <f t="shared" si="63"/>
        <v>4.845834</v>
      </c>
      <c r="J99" s="6">
        <f>VLOOKUP(LEFT(A99,8)*1,Hilfstabelle!$A$35:$E$38,5,FALSE)</f>
        <v>0.85</v>
      </c>
      <c r="K99" s="6">
        <f t="shared" si="64"/>
        <v>280</v>
      </c>
      <c r="L99" s="6">
        <f t="shared" si="65"/>
        <v>178.5</v>
      </c>
      <c r="M99" s="6">
        <f t="shared" si="66"/>
        <v>90</v>
      </c>
      <c r="N99" s="19">
        <f t="shared" si="51"/>
        <v>108</v>
      </c>
      <c r="O99" s="19">
        <f t="shared" si="52"/>
        <v>85</v>
      </c>
      <c r="P99" s="19">
        <f t="shared" si="53"/>
        <v>108</v>
      </c>
      <c r="Q99" s="6">
        <f>VLOOKUP(LEFT(A99,8)*1,Hilfstabelle!$A$35:$E$38,2,FALSE)</f>
        <v>310</v>
      </c>
      <c r="R99" s="6">
        <f>VLOOKUP(LEFT(A99,8)*1,Hilfstabelle!$A$35:$E$38,3,FALSE)</f>
        <v>220</v>
      </c>
      <c r="S99" s="6">
        <f>VLOOKUP(LEFT(A99,8)*1,Hilfstabelle!$A$35:$E$38,4,FALSE)</f>
        <v>107</v>
      </c>
      <c r="T99" s="94">
        <f>VLOOKUP(H99,Preise!A:E,4,FALSE)</f>
        <v>683.13</v>
      </c>
      <c r="U99" s="7" t="str">
        <f>IF(V99=50,"I",VLOOKUP(V99,Hilfstabelle!$A$3:$B$6,2))</f>
        <v>II</v>
      </c>
      <c r="V99" s="7">
        <f t="shared" si="67"/>
        <v>75</v>
      </c>
      <c r="W99" s="7" t="str">
        <f>IF(U99="I","I",VLOOKUP(V99,Hilfstabelle!$A$3:$B$6,2))</f>
        <v>II</v>
      </c>
      <c r="X99" s="7">
        <f>VLOOKUP(W99,Hilfstabelle!$B$10:$M$13,12,FALSE)</f>
        <v>1.7994396000000001</v>
      </c>
      <c r="Y99" s="7">
        <f>VLOOKUP(W99,Hilfstabelle!$B$10:$D$13,3,FALSE)</f>
        <v>43.5</v>
      </c>
      <c r="Z99" s="7">
        <f>VLOOKUP(W99,Hilfstabelle!$B$10:$E$13,4,FALSE)</f>
        <v>63</v>
      </c>
      <c r="AA99" s="7">
        <f>VLOOKUP(W99,Hilfstabelle!$B$10:$F$13,5,FALSE)</f>
        <v>63</v>
      </c>
      <c r="AB99" s="7">
        <f>VLOOKUP(W99,Hilfstabelle!$B$10:$G$13,6,FALSE)</f>
        <v>63</v>
      </c>
      <c r="AC99" s="7" t="str">
        <f>IF(AG99="50I","I",VLOOKUP(C99,Hilfstabelle!$A$3:$B$6,2))</f>
        <v>I</v>
      </c>
      <c r="AD99" s="7" t="str">
        <f>IF(U99="I","I",VLOOKUP(C99,Hilfstabelle!$A$3:$B$6,2))</f>
        <v>I</v>
      </c>
      <c r="AE99" s="7" t="str">
        <f t="shared" si="54"/>
        <v>40I</v>
      </c>
      <c r="AF99" s="7" t="str">
        <f t="shared" si="68"/>
        <v>40I</v>
      </c>
      <c r="AG99" s="106" t="b">
        <f t="shared" si="69"/>
        <v>0</v>
      </c>
      <c r="AH99" s="7">
        <f>VLOOKUP('Grundgerüst Konfigurator'!AE99,Hilfstabelle!$B$14:$M$25,12,FALSE)</f>
        <v>0.33348840000000002</v>
      </c>
      <c r="AI99" s="7">
        <f>VLOOKUP(AE99,Hilfstabelle!$B$14:$J$25,9,FALSE)</f>
        <v>24.5</v>
      </c>
      <c r="AJ99" s="7">
        <f>VLOOKUP(AE99,Hilfstabelle!$B$14:$K$25,10,FALSE)</f>
        <v>54</v>
      </c>
      <c r="AK99" s="7">
        <f>VLOOKUP(AE99,Hilfstabelle!$B$14:$I$25,8,FALSE)</f>
        <v>22</v>
      </c>
      <c r="AL99" s="7" t="str">
        <f>IF(AP99="50I","I",VLOOKUP(D99,Hilfstabelle!$A$3:$B$6,2))</f>
        <v>II</v>
      </c>
      <c r="AM99" s="7" t="str">
        <f>IF(U99="I","I",VLOOKUP(D99,Hilfstabelle!$A$3:$B$6,2))</f>
        <v>II</v>
      </c>
      <c r="AN99" s="7" t="str">
        <f t="shared" si="55"/>
        <v>75II</v>
      </c>
      <c r="AO99" s="7" t="str">
        <f t="shared" si="70"/>
        <v>75II</v>
      </c>
      <c r="AP99" s="106" t="b">
        <f t="shared" si="71"/>
        <v>0</v>
      </c>
      <c r="AQ99" s="7">
        <f>VLOOKUP('Grundgerüst Konfigurator'!AN99,Hilfstabelle!$B$14:$M$25,12,FALSE)</f>
        <v>1.0688664000000001</v>
      </c>
      <c r="AR99" s="7">
        <f>VLOOKUP(AN99,Hilfstabelle!$B$14:$J$25,9,FALSE)</f>
        <v>45</v>
      </c>
      <c r="AS99" s="7">
        <f>VLOOKUP(AN99,Hilfstabelle!$B$14:$K$25,10,FALSE)</f>
        <v>72</v>
      </c>
      <c r="AT99" s="7">
        <f>VLOOKUP(AN99,Hilfstabelle!$B$14:$I$25,8,FALSE)</f>
        <v>22</v>
      </c>
      <c r="AU99" s="7" t="str">
        <f>IF(AY99="50I","I",VLOOKUP(E99,Hilfstabelle!$A$3:$B$6,2))</f>
        <v>I</v>
      </c>
      <c r="AV99" s="7" t="str">
        <f>IF(U99="I","I",VLOOKUP(E99,Hilfstabelle!$A$3:$B$6,2))</f>
        <v>I</v>
      </c>
      <c r="AW99" s="7" t="str">
        <f t="shared" si="56"/>
        <v>40I</v>
      </c>
      <c r="AX99" s="7" t="str">
        <f t="shared" si="72"/>
        <v>40I</v>
      </c>
      <c r="AY99" s="106" t="b">
        <f t="shared" si="73"/>
        <v>0</v>
      </c>
      <c r="AZ99" s="7">
        <f>VLOOKUP('Grundgerüst Konfigurator'!AW99,Hilfstabelle!$B$14:$M$25,12,FALSE)</f>
        <v>0.33348840000000002</v>
      </c>
      <c r="BA99" s="7">
        <f>VLOOKUP(AW99,Hilfstabelle!$B$14:$J$25,9,FALSE)</f>
        <v>24.5</v>
      </c>
      <c r="BB99" s="7">
        <f>VLOOKUP(AW99,Hilfstabelle!$B$14:$K$25,10,FALSE)</f>
        <v>54</v>
      </c>
      <c r="BC99" s="7">
        <f>VLOOKUP(AW99,Hilfstabelle!$B$14:$I$25,8,FALSE)</f>
        <v>22</v>
      </c>
      <c r="BD99" s="7" t="str">
        <f t="shared" si="74"/>
        <v>II-I</v>
      </c>
      <c r="BE99" s="7" t="str">
        <f t="shared" si="57"/>
        <v>II-I</v>
      </c>
      <c r="BF99" s="7">
        <f>IFERROR(VLOOKUP(BD99,Hilfstabelle!$B$26:$M$31,12,FALSE),0)</f>
        <v>0.65527559999999996</v>
      </c>
      <c r="BG99" s="7">
        <f>IFERROR(VLOOKUP(BD99,Hilfstabelle!$B$26:$H$31,7,FALSE),0)</f>
        <v>23</v>
      </c>
      <c r="BH99" s="7" t="str">
        <f t="shared" si="75"/>
        <v/>
      </c>
      <c r="BI99" s="7" t="str">
        <f t="shared" si="58"/>
        <v/>
      </c>
      <c r="BJ99" s="7">
        <f>IFERROR(VLOOKUP(BH99,Hilfstabelle!$B$26:$M$31,12,FALSE),0)</f>
        <v>0</v>
      </c>
      <c r="BK99" s="7">
        <f>IFERROR(VLOOKUP(BH99,Hilfstabelle!$B$26:$H$31,7,FALSE),0)</f>
        <v>0</v>
      </c>
      <c r="BL99" s="7" t="str">
        <f t="shared" si="76"/>
        <v>II-I</v>
      </c>
      <c r="BM99" s="7" t="str">
        <f t="shared" si="59"/>
        <v>II-I</v>
      </c>
      <c r="BN99" s="7">
        <f>IFERROR(VLOOKUP(BL99,Hilfstabelle!$B$26:$M$31,12,FALSE),0)</f>
        <v>0.65527559999999996</v>
      </c>
      <c r="BO99" s="7">
        <f>IFERROR(VLOOKUP(BL99,Hilfstabelle!$B$26:$H$31,7,FALSE),0)</f>
        <v>23</v>
      </c>
      <c r="BP99" s="162" t="s">
        <v>3902</v>
      </c>
    </row>
    <row r="100" spans="1:69" ht="15" thickBot="1" x14ac:dyDescent="0.25">
      <c r="A100" s="7">
        <v>16863331020</v>
      </c>
      <c r="B100" s="160" t="s">
        <v>98</v>
      </c>
      <c r="C100" s="8">
        <v>40</v>
      </c>
      <c r="D100" s="8">
        <v>90</v>
      </c>
      <c r="E100" s="8">
        <v>40</v>
      </c>
      <c r="F100" s="8" t="str">
        <f t="shared" si="60"/>
        <v>40 - 90 - 40</v>
      </c>
      <c r="G100" s="8" t="str">
        <f t="shared" si="61"/>
        <v>40-90-40</v>
      </c>
      <c r="H100" s="8">
        <f t="shared" si="62"/>
        <v>16863331020</v>
      </c>
      <c r="I100" s="6">
        <f t="shared" si="63"/>
        <v>8.8508196000000012</v>
      </c>
      <c r="J100" s="6">
        <f>VLOOKUP(LEFT(A100,8)*1,Hilfstabelle!$A$35:$E$38,5,FALSE)</f>
        <v>1</v>
      </c>
      <c r="K100" s="6">
        <f t="shared" si="64"/>
        <v>296</v>
      </c>
      <c r="L100" s="6">
        <f t="shared" si="65"/>
        <v>224</v>
      </c>
      <c r="M100" s="6">
        <f t="shared" si="66"/>
        <v>126</v>
      </c>
      <c r="N100" s="19">
        <f t="shared" si="51"/>
        <v>116</v>
      </c>
      <c r="O100" s="19">
        <f t="shared" si="52"/>
        <v>111</v>
      </c>
      <c r="P100" s="19">
        <f t="shared" si="53"/>
        <v>116</v>
      </c>
      <c r="Q100" s="6">
        <f>VLOOKUP(LEFT(A100,8)*1,Hilfstabelle!$A$35:$E$38,2,FALSE)</f>
        <v>400</v>
      </c>
      <c r="R100" s="6">
        <f>VLOOKUP(LEFT(A100,8)*1,Hilfstabelle!$A$35:$E$38,3,FALSE)</f>
        <v>285</v>
      </c>
      <c r="S100" s="6">
        <f>VLOOKUP(LEFT(A100,8)*1,Hilfstabelle!$A$35:$E$38,4,FALSE)</f>
        <v>146</v>
      </c>
      <c r="T100" s="94">
        <f>VLOOKUP(H100,Preise!A:E,4,FALSE)</f>
        <v>1054.71</v>
      </c>
      <c r="U100" s="7" t="str">
        <f>IF(V100=50,"I",VLOOKUP(V100,Hilfstabelle!$A$3:$B$6,2))</f>
        <v>III</v>
      </c>
      <c r="V100" s="7">
        <f t="shared" si="67"/>
        <v>90</v>
      </c>
      <c r="W100" s="7" t="str">
        <f>IF(U100="I","I",VLOOKUP(V100,Hilfstabelle!$A$3:$B$6,2))</f>
        <v>III</v>
      </c>
      <c r="X100" s="7">
        <f>VLOOKUP(W100,Hilfstabelle!$B$10:$M$13,12,FALSE)</f>
        <v>4.3940147999999999</v>
      </c>
      <c r="Y100" s="7">
        <f>VLOOKUP(W100,Hilfstabelle!$B$10:$D$13,3,FALSE)</f>
        <v>63</v>
      </c>
      <c r="Z100" s="7">
        <f>VLOOKUP(W100,Hilfstabelle!$B$10:$E$13,4,FALSE)</f>
        <v>89</v>
      </c>
      <c r="AA100" s="7">
        <f>VLOOKUP(W100,Hilfstabelle!$B$10:$F$13,5,FALSE)</f>
        <v>89</v>
      </c>
      <c r="AB100" s="7">
        <f>VLOOKUP(W100,Hilfstabelle!$B$10:$G$13,6,FALSE)</f>
        <v>89</v>
      </c>
      <c r="AC100" s="7" t="str">
        <f>IF(AG100="50I","I",VLOOKUP(C100,Hilfstabelle!$A$3:$B$6,2))</f>
        <v>I</v>
      </c>
      <c r="AD100" s="7" t="str">
        <f>IF(U100="I","I",VLOOKUP(C100,Hilfstabelle!$A$3:$B$6,2))</f>
        <v>I</v>
      </c>
      <c r="AE100" s="7" t="str">
        <f t="shared" si="54"/>
        <v>40I</v>
      </c>
      <c r="AF100" s="7" t="str">
        <f t="shared" si="68"/>
        <v>40I</v>
      </c>
      <c r="AG100" s="106" t="b">
        <f t="shared" si="69"/>
        <v>0</v>
      </c>
      <c r="AH100" s="7">
        <f>VLOOKUP('Grundgerüst Konfigurator'!AE100,Hilfstabelle!$B$14:$M$25,12,FALSE)</f>
        <v>0.33348840000000002</v>
      </c>
      <c r="AI100" s="7">
        <f>VLOOKUP(AE100,Hilfstabelle!$B$14:$J$25,9,FALSE)</f>
        <v>24.5</v>
      </c>
      <c r="AJ100" s="7">
        <f>VLOOKUP(AE100,Hilfstabelle!$B$14:$K$25,10,FALSE)</f>
        <v>54</v>
      </c>
      <c r="AK100" s="7">
        <f>VLOOKUP(AE100,Hilfstabelle!$B$14:$I$25,8,FALSE)</f>
        <v>22</v>
      </c>
      <c r="AL100" s="7" t="str">
        <f>IF(AP100="50I","I",VLOOKUP(D100,Hilfstabelle!$A$3:$B$6,2))</f>
        <v>III</v>
      </c>
      <c r="AM100" s="7" t="str">
        <f>IF(U100="I","I",VLOOKUP(D100,Hilfstabelle!$A$3:$B$6,2))</f>
        <v>III</v>
      </c>
      <c r="AN100" s="7" t="str">
        <f t="shared" si="55"/>
        <v>90III</v>
      </c>
      <c r="AO100" s="7" t="str">
        <f t="shared" si="70"/>
        <v>90III</v>
      </c>
      <c r="AP100" s="106" t="b">
        <f t="shared" si="71"/>
        <v>0</v>
      </c>
      <c r="AQ100" s="7">
        <f>VLOOKUP('Grundgerüst Konfigurator'!AN100,Hilfstabelle!$B$14:$M$25,12,FALSE)</f>
        <v>1.6001664000000002</v>
      </c>
      <c r="AR100" s="7">
        <f>VLOOKUP(AN100,Hilfstabelle!$B$14:$J$25,9,FALSE)</f>
        <v>54</v>
      </c>
      <c r="AS100" s="7">
        <f>VLOOKUP(AN100,Hilfstabelle!$B$14:$K$25,10,FALSE)</f>
        <v>72</v>
      </c>
      <c r="AT100" s="7">
        <f>VLOOKUP(AN100,Hilfstabelle!$B$14:$I$25,8,FALSE)</f>
        <v>22</v>
      </c>
      <c r="AU100" s="7" t="str">
        <f>IF(AY100="50I","I",VLOOKUP(E100,Hilfstabelle!$A$3:$B$6,2))</f>
        <v>I</v>
      </c>
      <c r="AV100" s="7" t="str">
        <f>IF(U100="I","I",VLOOKUP(E100,Hilfstabelle!$A$3:$B$6,2))</f>
        <v>I</v>
      </c>
      <c r="AW100" s="7" t="str">
        <f t="shared" si="56"/>
        <v>40I</v>
      </c>
      <c r="AX100" s="7" t="str">
        <f t="shared" si="72"/>
        <v>40I</v>
      </c>
      <c r="AY100" s="106" t="b">
        <f t="shared" si="73"/>
        <v>0</v>
      </c>
      <c r="AZ100" s="7">
        <f>VLOOKUP('Grundgerüst Konfigurator'!AW100,Hilfstabelle!$B$14:$M$25,12,FALSE)</f>
        <v>0.33348840000000002</v>
      </c>
      <c r="BA100" s="7">
        <f>VLOOKUP(AW100,Hilfstabelle!$B$14:$J$25,9,FALSE)</f>
        <v>24.5</v>
      </c>
      <c r="BB100" s="7">
        <f>VLOOKUP(AW100,Hilfstabelle!$B$14:$K$25,10,FALSE)</f>
        <v>54</v>
      </c>
      <c r="BC100" s="7">
        <f>VLOOKUP(AW100,Hilfstabelle!$B$14:$I$25,8,FALSE)</f>
        <v>22</v>
      </c>
      <c r="BD100" s="7" t="str">
        <f t="shared" si="74"/>
        <v>III-I</v>
      </c>
      <c r="BE100" s="7" t="str">
        <f t="shared" si="57"/>
        <v>III-I</v>
      </c>
      <c r="BF100" s="7">
        <f>IFERROR(VLOOKUP(BD100,Hilfstabelle!$B$26:$M$31,12,FALSE),0)</f>
        <v>1.0948308</v>
      </c>
      <c r="BG100" s="7">
        <f>IFERROR(VLOOKUP(BD100,Hilfstabelle!$B$26:$H$31,7,FALSE),0)</f>
        <v>5</v>
      </c>
      <c r="BH100" s="7" t="str">
        <f t="shared" si="75"/>
        <v/>
      </c>
      <c r="BI100" s="7" t="str">
        <f t="shared" si="58"/>
        <v/>
      </c>
      <c r="BJ100" s="7">
        <f>IFERROR(VLOOKUP(BH100,Hilfstabelle!$B$26:$M$31,12,FALSE),0)</f>
        <v>0</v>
      </c>
      <c r="BK100" s="7">
        <f>IFERROR(VLOOKUP(BH100,Hilfstabelle!$B$26:$H$31,7,FALSE),0)</f>
        <v>0</v>
      </c>
      <c r="BL100" s="7" t="str">
        <f t="shared" si="76"/>
        <v>III-I</v>
      </c>
      <c r="BM100" s="7" t="str">
        <f t="shared" si="59"/>
        <v>III-I</v>
      </c>
      <c r="BN100" s="7">
        <f>IFERROR(VLOOKUP(BL100,Hilfstabelle!$B$26:$M$31,12,FALSE),0)</f>
        <v>1.0948308</v>
      </c>
      <c r="BO100" s="7">
        <f>IFERROR(VLOOKUP(BL100,Hilfstabelle!$B$26:$H$31,7,FALSE),0)</f>
        <v>5</v>
      </c>
      <c r="BP100" s="162" t="s">
        <v>3902</v>
      </c>
    </row>
    <row r="101" spans="1:69" ht="15" thickBot="1" x14ac:dyDescent="0.25">
      <c r="A101" s="7">
        <v>16863331021</v>
      </c>
      <c r="B101" s="160" t="s">
        <v>98</v>
      </c>
      <c r="C101" s="8">
        <v>40</v>
      </c>
      <c r="D101" s="8">
        <v>110</v>
      </c>
      <c r="E101" s="8">
        <v>40</v>
      </c>
      <c r="F101" s="8" t="str">
        <f t="shared" si="60"/>
        <v>40 - 110 - 40</v>
      </c>
      <c r="G101" s="8" t="str">
        <f t="shared" si="61"/>
        <v>40-110-40</v>
      </c>
      <c r="H101" s="8">
        <f t="shared" si="62"/>
        <v>16863331021</v>
      </c>
      <c r="I101" s="6">
        <f t="shared" si="63"/>
        <v>9.3633624000000015</v>
      </c>
      <c r="J101" s="6">
        <f>VLOOKUP(LEFT(A101,8)*1,Hilfstabelle!$A$35:$E$38,5,FALSE)</f>
        <v>1</v>
      </c>
      <c r="K101" s="6">
        <f t="shared" si="64"/>
        <v>296</v>
      </c>
      <c r="L101" s="6">
        <f t="shared" si="65"/>
        <v>224</v>
      </c>
      <c r="M101" s="6">
        <f t="shared" si="66"/>
        <v>130</v>
      </c>
      <c r="N101" s="19">
        <f t="shared" si="51"/>
        <v>116</v>
      </c>
      <c r="O101" s="19">
        <f t="shared" si="52"/>
        <v>111</v>
      </c>
      <c r="P101" s="19">
        <f t="shared" si="53"/>
        <v>116</v>
      </c>
      <c r="Q101" s="6">
        <f>VLOOKUP(LEFT(A101,8)*1,Hilfstabelle!$A$35:$E$38,2,FALSE)</f>
        <v>400</v>
      </c>
      <c r="R101" s="6">
        <f>VLOOKUP(LEFT(A101,8)*1,Hilfstabelle!$A$35:$E$38,3,FALSE)</f>
        <v>285</v>
      </c>
      <c r="S101" s="6">
        <f>VLOOKUP(LEFT(A101,8)*1,Hilfstabelle!$A$35:$E$38,4,FALSE)</f>
        <v>146</v>
      </c>
      <c r="T101" s="94">
        <f>VLOOKUP(H101,Preise!A:E,4,FALSE)</f>
        <v>1093.51</v>
      </c>
      <c r="U101" s="7" t="str">
        <f>IF(V101=50,"I",VLOOKUP(V101,Hilfstabelle!$A$3:$B$6,2))</f>
        <v>III</v>
      </c>
      <c r="V101" s="7">
        <f t="shared" si="67"/>
        <v>110</v>
      </c>
      <c r="W101" s="7" t="str">
        <f>IF(U101="I","I",VLOOKUP(V101,Hilfstabelle!$A$3:$B$6,2))</f>
        <v>III</v>
      </c>
      <c r="X101" s="7">
        <f>VLOOKUP(W101,Hilfstabelle!$B$10:$M$13,12,FALSE)</f>
        <v>4.3940147999999999</v>
      </c>
      <c r="Y101" s="7">
        <f>VLOOKUP(W101,Hilfstabelle!$B$10:$D$13,3,FALSE)</f>
        <v>63</v>
      </c>
      <c r="Z101" s="7">
        <f>VLOOKUP(W101,Hilfstabelle!$B$10:$E$13,4,FALSE)</f>
        <v>89</v>
      </c>
      <c r="AA101" s="7">
        <f>VLOOKUP(W101,Hilfstabelle!$B$10:$F$13,5,FALSE)</f>
        <v>89</v>
      </c>
      <c r="AB101" s="7">
        <f>VLOOKUP(W101,Hilfstabelle!$B$10:$G$13,6,FALSE)</f>
        <v>89</v>
      </c>
      <c r="AC101" s="7" t="str">
        <f>IF(AG101="50I","I",VLOOKUP(C101,Hilfstabelle!$A$3:$B$6,2))</f>
        <v>I</v>
      </c>
      <c r="AD101" s="7" t="str">
        <f>IF(U101="I","I",VLOOKUP(C101,Hilfstabelle!$A$3:$B$6,2))</f>
        <v>I</v>
      </c>
      <c r="AE101" s="7" t="str">
        <f t="shared" si="54"/>
        <v>40I</v>
      </c>
      <c r="AF101" s="7" t="str">
        <f t="shared" si="68"/>
        <v>40I</v>
      </c>
      <c r="AG101" s="106" t="b">
        <f t="shared" si="69"/>
        <v>0</v>
      </c>
      <c r="AH101" s="7">
        <f>VLOOKUP('Grundgerüst Konfigurator'!AE101,Hilfstabelle!$B$14:$M$25,12,FALSE)</f>
        <v>0.33348840000000002</v>
      </c>
      <c r="AI101" s="7">
        <f>VLOOKUP(AE101,Hilfstabelle!$B$14:$J$25,9,FALSE)</f>
        <v>24.5</v>
      </c>
      <c r="AJ101" s="7">
        <f>VLOOKUP(AE101,Hilfstabelle!$B$14:$K$25,10,FALSE)</f>
        <v>54</v>
      </c>
      <c r="AK101" s="7">
        <f>VLOOKUP(AE101,Hilfstabelle!$B$14:$I$25,8,FALSE)</f>
        <v>22</v>
      </c>
      <c r="AL101" s="7" t="str">
        <f>IF(AP101="50I","I",VLOOKUP(D101,Hilfstabelle!$A$3:$B$6,2))</f>
        <v>III</v>
      </c>
      <c r="AM101" s="7" t="str">
        <f>IF(U101="I","I",VLOOKUP(D101,Hilfstabelle!$A$3:$B$6,2))</f>
        <v>III</v>
      </c>
      <c r="AN101" s="7" t="str">
        <f t="shared" si="55"/>
        <v>110III</v>
      </c>
      <c r="AO101" s="7" t="str">
        <f t="shared" si="70"/>
        <v>110III</v>
      </c>
      <c r="AP101" s="106" t="b">
        <f t="shared" si="71"/>
        <v>0</v>
      </c>
      <c r="AQ101" s="7">
        <f>VLOOKUP('Grundgerüst Konfigurator'!AN101,Hilfstabelle!$B$14:$M$25,12,FALSE)</f>
        <v>2.1127092000000003</v>
      </c>
      <c r="AR101" s="7">
        <f>VLOOKUP(AN101,Hilfstabelle!$B$14:$J$25,9,FALSE)</f>
        <v>65</v>
      </c>
      <c r="AS101" s="7">
        <f>VLOOKUP(AN101,Hilfstabelle!$B$14:$K$25,10,FALSE)</f>
        <v>72</v>
      </c>
      <c r="AT101" s="7">
        <f>VLOOKUP(AN101,Hilfstabelle!$B$14:$I$25,8,FALSE)</f>
        <v>22</v>
      </c>
      <c r="AU101" s="7" t="str">
        <f>IF(AY101="50I","I",VLOOKUP(E101,Hilfstabelle!$A$3:$B$6,2))</f>
        <v>I</v>
      </c>
      <c r="AV101" s="7" t="str">
        <f>IF(U101="I","I",VLOOKUP(E101,Hilfstabelle!$A$3:$B$6,2))</f>
        <v>I</v>
      </c>
      <c r="AW101" s="7" t="str">
        <f t="shared" si="56"/>
        <v>40I</v>
      </c>
      <c r="AX101" s="7" t="str">
        <f t="shared" si="72"/>
        <v>40I</v>
      </c>
      <c r="AY101" s="106" t="b">
        <f t="shared" si="73"/>
        <v>0</v>
      </c>
      <c r="AZ101" s="7">
        <f>VLOOKUP('Grundgerüst Konfigurator'!AW101,Hilfstabelle!$B$14:$M$25,12,FALSE)</f>
        <v>0.33348840000000002</v>
      </c>
      <c r="BA101" s="7">
        <f>VLOOKUP(AW101,Hilfstabelle!$B$14:$J$25,9,FALSE)</f>
        <v>24.5</v>
      </c>
      <c r="BB101" s="7">
        <f>VLOOKUP(AW101,Hilfstabelle!$B$14:$K$25,10,FALSE)</f>
        <v>54</v>
      </c>
      <c r="BC101" s="7">
        <f>VLOOKUP(AW101,Hilfstabelle!$B$14:$I$25,8,FALSE)</f>
        <v>22</v>
      </c>
      <c r="BD101" s="7" t="str">
        <f t="shared" si="74"/>
        <v>III-I</v>
      </c>
      <c r="BE101" s="7" t="str">
        <f t="shared" si="57"/>
        <v>III-I</v>
      </c>
      <c r="BF101" s="7">
        <f>IFERROR(VLOOKUP(BD101,Hilfstabelle!$B$26:$M$31,12,FALSE),0)</f>
        <v>1.0948308</v>
      </c>
      <c r="BG101" s="7">
        <f>IFERROR(VLOOKUP(BD101,Hilfstabelle!$B$26:$H$31,7,FALSE),0)</f>
        <v>5</v>
      </c>
      <c r="BH101" s="7" t="str">
        <f t="shared" si="75"/>
        <v/>
      </c>
      <c r="BI101" s="7" t="str">
        <f t="shared" si="58"/>
        <v/>
      </c>
      <c r="BJ101" s="7">
        <f>IFERROR(VLOOKUP(BH101,Hilfstabelle!$B$26:$M$31,12,FALSE),0)</f>
        <v>0</v>
      </c>
      <c r="BK101" s="7">
        <f>IFERROR(VLOOKUP(BH101,Hilfstabelle!$B$26:$H$31,7,FALSE),0)</f>
        <v>0</v>
      </c>
      <c r="BL101" s="7" t="str">
        <f t="shared" si="76"/>
        <v>III-I</v>
      </c>
      <c r="BM101" s="7" t="str">
        <f t="shared" si="59"/>
        <v>III-I</v>
      </c>
      <c r="BN101" s="7">
        <f>IFERROR(VLOOKUP(BL101,Hilfstabelle!$B$26:$M$31,12,FALSE),0)</f>
        <v>1.0948308</v>
      </c>
      <c r="BO101" s="7">
        <f>IFERROR(VLOOKUP(BL101,Hilfstabelle!$B$26:$H$31,7,FALSE),0)</f>
        <v>5</v>
      </c>
      <c r="BP101" s="162" t="s">
        <v>3902</v>
      </c>
    </row>
    <row r="102" spans="1:69" ht="15" thickBot="1" x14ac:dyDescent="0.25">
      <c r="A102" s="7">
        <v>16864441037</v>
      </c>
      <c r="B102" s="160" t="s">
        <v>98</v>
      </c>
      <c r="C102" s="8">
        <v>40</v>
      </c>
      <c r="D102" s="8">
        <v>125</v>
      </c>
      <c r="E102" s="8">
        <v>40</v>
      </c>
      <c r="F102" s="8" t="str">
        <f t="shared" si="60"/>
        <v>40 - 125 - 40</v>
      </c>
      <c r="G102" s="8" t="str">
        <f t="shared" si="61"/>
        <v>40-125-40</v>
      </c>
      <c r="H102" s="8">
        <f t="shared" si="62"/>
        <v>16864441037</v>
      </c>
      <c r="I102" s="6">
        <f t="shared" si="63"/>
        <v>19.2871728</v>
      </c>
      <c r="J102" s="6">
        <f>VLOOKUP(LEFT(A102,8)*1,Hilfstabelle!$A$35:$E$38,5,FALSE)</f>
        <v>0</v>
      </c>
      <c r="K102" s="6">
        <f t="shared" si="64"/>
        <v>339</v>
      </c>
      <c r="L102" s="6">
        <f t="shared" si="65"/>
        <v>277.8</v>
      </c>
      <c r="M102" s="6">
        <f t="shared" si="66"/>
        <v>160</v>
      </c>
      <c r="N102" s="19">
        <f t="shared" si="51"/>
        <v>137.5</v>
      </c>
      <c r="O102" s="19">
        <f t="shared" si="52"/>
        <v>147.80000000000001</v>
      </c>
      <c r="P102" s="19">
        <f t="shared" si="53"/>
        <v>137.5</v>
      </c>
      <c r="Q102" s="6" t="str">
        <f>VLOOKUP(LEFT(A102,8)*1,Hilfstabelle!$A$35:$E$38,2,FALSE)</f>
        <v>N.A.</v>
      </c>
      <c r="R102" s="6" t="str">
        <f>VLOOKUP(LEFT(A102,8)*1,Hilfstabelle!$A$35:$E$38,3,FALSE)</f>
        <v>N.A.</v>
      </c>
      <c r="S102" s="6" t="str">
        <f>VLOOKUP(LEFT(A102,8)*1,Hilfstabelle!$A$35:$E$38,4,FALSE)</f>
        <v>N.A.</v>
      </c>
      <c r="T102" s="94" t="e">
        <f>VLOOKUP(H102,Preise!A:E,4,FALSE)</f>
        <v>#N/A</v>
      </c>
      <c r="U102" s="7" t="str">
        <f>IF(V102=50,"I",VLOOKUP(V102,Hilfstabelle!$A$3:$B$6,2))</f>
        <v>IV</v>
      </c>
      <c r="V102" s="7">
        <f t="shared" si="67"/>
        <v>125</v>
      </c>
      <c r="W102" s="7" t="str">
        <f>IF(U102="I","I",VLOOKUP(V102,Hilfstabelle!$A$3:$B$6,2))</f>
        <v>IV</v>
      </c>
      <c r="X102" s="7">
        <f>VLOOKUP(W102,Hilfstabelle!$B$10:$M$13,12,FALSE)</f>
        <v>10.408540800000001</v>
      </c>
      <c r="Y102" s="7">
        <f>VLOOKUP(W102,Hilfstabelle!$B$10:$D$13,3,FALSE)</f>
        <v>80</v>
      </c>
      <c r="Z102" s="7">
        <f>VLOOKUP(W102,Hilfstabelle!$B$10:$E$13,4,FALSE)</f>
        <v>110.5</v>
      </c>
      <c r="AA102" s="7">
        <f>VLOOKUP(W102,Hilfstabelle!$B$10:$F$13,5,FALSE)</f>
        <v>110.5</v>
      </c>
      <c r="AB102" s="7">
        <f>VLOOKUP(W102,Hilfstabelle!$B$10:$G$13,6,FALSE)</f>
        <v>110.5</v>
      </c>
      <c r="AC102" s="7" t="str">
        <f>IF(AG102="50I","I",VLOOKUP(C102,Hilfstabelle!$A$3:$B$6,2))</f>
        <v>I</v>
      </c>
      <c r="AD102" s="7" t="str">
        <f>IF(U102="I","I",VLOOKUP(C102,Hilfstabelle!$A$3:$B$6,2))</f>
        <v>I</v>
      </c>
      <c r="AE102" s="7" t="str">
        <f t="shared" si="54"/>
        <v>40I</v>
      </c>
      <c r="AF102" s="7" t="str">
        <f t="shared" si="68"/>
        <v>40I</v>
      </c>
      <c r="AG102" s="106" t="b">
        <f t="shared" si="69"/>
        <v>0</v>
      </c>
      <c r="AH102" s="7">
        <f>VLOOKUP('Grundgerüst Konfigurator'!AE102,Hilfstabelle!$B$14:$M$25,12,FALSE)</f>
        <v>0.33348840000000002</v>
      </c>
      <c r="AI102" s="7">
        <f>VLOOKUP(AE102,Hilfstabelle!$B$14:$J$25,9,FALSE)</f>
        <v>24.5</v>
      </c>
      <c r="AJ102" s="7">
        <f>VLOOKUP(AE102,Hilfstabelle!$B$14:$K$25,10,FALSE)</f>
        <v>54</v>
      </c>
      <c r="AK102" s="7">
        <f>VLOOKUP(AE102,Hilfstabelle!$B$14:$I$25,8,FALSE)</f>
        <v>22</v>
      </c>
      <c r="AL102" s="7" t="str">
        <f>IF(AP102="50I","I",VLOOKUP(D102,Hilfstabelle!$A$3:$B$6,2))</f>
        <v>IV</v>
      </c>
      <c r="AM102" s="7" t="str">
        <f>IF(U102="I","I",VLOOKUP(D102,Hilfstabelle!$A$3:$B$6,2))</f>
        <v>IV</v>
      </c>
      <c r="AN102" s="7" t="str">
        <f t="shared" si="55"/>
        <v>125IV</v>
      </c>
      <c r="AO102" s="7" t="str">
        <f t="shared" si="70"/>
        <v>125IV</v>
      </c>
      <c r="AP102" s="106" t="b">
        <f t="shared" si="71"/>
        <v>0</v>
      </c>
      <c r="AQ102" s="7">
        <f>VLOOKUP('Grundgerüst Konfigurator'!AN102,Hilfstabelle!$B$14:$M$25,12,FALSE)</f>
        <v>3.7998072000000001</v>
      </c>
      <c r="AR102" s="7">
        <f>VLOOKUP(AN102,Hilfstabelle!$B$14:$J$25,9,FALSE)</f>
        <v>72.5</v>
      </c>
      <c r="AS102" s="7">
        <f>VLOOKUP(AN102,Hilfstabelle!$B$14:$K$25,10,FALSE)</f>
        <v>87.3</v>
      </c>
      <c r="AT102" s="7">
        <f>VLOOKUP(AN102,Hilfstabelle!$B$14:$I$25,8,FALSE)</f>
        <v>37.299999999999997</v>
      </c>
      <c r="AU102" s="7" t="str">
        <f>IF(AY102="50I","I",VLOOKUP(E102,Hilfstabelle!$A$3:$B$6,2))</f>
        <v>I</v>
      </c>
      <c r="AV102" s="7" t="str">
        <f>IF(U102="I","I",VLOOKUP(E102,Hilfstabelle!$A$3:$B$6,2))</f>
        <v>I</v>
      </c>
      <c r="AW102" s="7" t="str">
        <f t="shared" si="56"/>
        <v>40I</v>
      </c>
      <c r="AX102" s="7" t="str">
        <f t="shared" si="72"/>
        <v>40I</v>
      </c>
      <c r="AY102" s="106" t="b">
        <f t="shared" si="73"/>
        <v>0</v>
      </c>
      <c r="AZ102" s="7">
        <f>VLOOKUP('Grundgerüst Konfigurator'!AW102,Hilfstabelle!$B$14:$M$25,12,FALSE)</f>
        <v>0.33348840000000002</v>
      </c>
      <c r="BA102" s="7">
        <f>VLOOKUP(AW102,Hilfstabelle!$B$14:$J$25,9,FALSE)</f>
        <v>24.5</v>
      </c>
      <c r="BB102" s="7">
        <f>VLOOKUP(AW102,Hilfstabelle!$B$14:$K$25,10,FALSE)</f>
        <v>54</v>
      </c>
      <c r="BC102" s="7">
        <f>VLOOKUP(AW102,Hilfstabelle!$B$14:$I$25,8,FALSE)</f>
        <v>22</v>
      </c>
      <c r="BD102" s="7" t="str">
        <f t="shared" si="74"/>
        <v>IV-I</v>
      </c>
      <c r="BE102" s="7" t="str">
        <f t="shared" si="57"/>
        <v>IV-I</v>
      </c>
      <c r="BF102" s="7">
        <f>IFERROR(VLOOKUP(BD102,Hilfstabelle!$B$26:$M$31,12,FALSE),0)</f>
        <v>2.205924</v>
      </c>
      <c r="BG102" s="7">
        <f>IFERROR(VLOOKUP(BD102,Hilfstabelle!$B$26:$H$31,7,FALSE),0)</f>
        <v>5</v>
      </c>
      <c r="BH102" s="7" t="str">
        <f t="shared" si="75"/>
        <v/>
      </c>
      <c r="BI102" s="7" t="str">
        <f t="shared" si="58"/>
        <v/>
      </c>
      <c r="BJ102" s="7">
        <f>IFERROR(VLOOKUP(BH102,Hilfstabelle!$B$26:$M$31,12,FALSE),0)</f>
        <v>0</v>
      </c>
      <c r="BK102" s="7">
        <f>IFERROR(VLOOKUP(BH102,Hilfstabelle!$B$26:$H$31,7,FALSE),0)</f>
        <v>0</v>
      </c>
      <c r="BL102" s="7" t="str">
        <f t="shared" si="76"/>
        <v>IV-I</v>
      </c>
      <c r="BM102" s="7" t="str">
        <f t="shared" si="59"/>
        <v>IV-I</v>
      </c>
      <c r="BN102" s="7">
        <f>IFERROR(VLOOKUP(BL102,Hilfstabelle!$B$26:$M$31,12,FALSE),0)</f>
        <v>2.205924</v>
      </c>
      <c r="BO102" s="7">
        <f>IFERROR(VLOOKUP(BL102,Hilfstabelle!$B$26:$H$31,7,FALSE),0)</f>
        <v>5</v>
      </c>
      <c r="BP102" s="162" t="s">
        <v>3902</v>
      </c>
    </row>
    <row r="103" spans="1:69" ht="15" thickBot="1" x14ac:dyDescent="0.25">
      <c r="A103" s="7">
        <v>16864441038</v>
      </c>
      <c r="B103" s="160" t="s">
        <v>98</v>
      </c>
      <c r="C103" s="8">
        <v>40</v>
      </c>
      <c r="D103" s="8">
        <v>140</v>
      </c>
      <c r="E103" s="8">
        <v>40</v>
      </c>
      <c r="F103" s="8" t="str">
        <f t="shared" si="60"/>
        <v>40 - 140 - 40</v>
      </c>
      <c r="G103" s="8" t="str">
        <f t="shared" si="61"/>
        <v>40-140-40</v>
      </c>
      <c r="H103" s="8">
        <f t="shared" si="62"/>
        <v>16864441038</v>
      </c>
      <c r="I103" s="6">
        <f t="shared" si="63"/>
        <v>19.9346028</v>
      </c>
      <c r="J103" s="6">
        <f>VLOOKUP(LEFT(A103,8)*1,Hilfstabelle!$A$35:$E$38,5,FALSE)</f>
        <v>0</v>
      </c>
      <c r="K103" s="6">
        <f t="shared" si="64"/>
        <v>339</v>
      </c>
      <c r="L103" s="6">
        <f t="shared" si="65"/>
        <v>266.10000000000002</v>
      </c>
      <c r="M103" s="6">
        <f t="shared" si="66"/>
        <v>163</v>
      </c>
      <c r="N103" s="19">
        <f t="shared" si="51"/>
        <v>137.5</v>
      </c>
      <c r="O103" s="19">
        <f t="shared" si="52"/>
        <v>136.1</v>
      </c>
      <c r="P103" s="19">
        <f t="shared" si="53"/>
        <v>137.5</v>
      </c>
      <c r="Q103" s="6" t="str">
        <f>VLOOKUP(LEFT(A103,8)*1,Hilfstabelle!$A$35:$E$38,2,FALSE)</f>
        <v>N.A.</v>
      </c>
      <c r="R103" s="6" t="str">
        <f>VLOOKUP(LEFT(A103,8)*1,Hilfstabelle!$A$35:$E$38,3,FALSE)</f>
        <v>N.A.</v>
      </c>
      <c r="S103" s="6" t="str">
        <f>VLOOKUP(LEFT(A103,8)*1,Hilfstabelle!$A$35:$E$38,4,FALSE)</f>
        <v>N.A.</v>
      </c>
      <c r="T103" s="94" t="e">
        <f>VLOOKUP(H103,Preise!A:E,4,FALSE)</f>
        <v>#N/A</v>
      </c>
      <c r="U103" s="7" t="str">
        <f>IF(V103=50,"I",VLOOKUP(V103,Hilfstabelle!$A$3:$B$6,2))</f>
        <v>IV</v>
      </c>
      <c r="V103" s="7">
        <f t="shared" si="67"/>
        <v>140</v>
      </c>
      <c r="W103" s="7" t="str">
        <f>IF(U103="I","I",VLOOKUP(V103,Hilfstabelle!$A$3:$B$6,2))</f>
        <v>IV</v>
      </c>
      <c r="X103" s="7">
        <f>VLOOKUP(W103,Hilfstabelle!$B$10:$M$13,12,FALSE)</f>
        <v>10.408540800000001</v>
      </c>
      <c r="Y103" s="7">
        <f>VLOOKUP(W103,Hilfstabelle!$B$10:$D$13,3,FALSE)</f>
        <v>80</v>
      </c>
      <c r="Z103" s="7">
        <f>VLOOKUP(W103,Hilfstabelle!$B$10:$E$13,4,FALSE)</f>
        <v>110.5</v>
      </c>
      <c r="AA103" s="7">
        <f>VLOOKUP(W103,Hilfstabelle!$B$10:$F$13,5,FALSE)</f>
        <v>110.5</v>
      </c>
      <c r="AB103" s="7">
        <f>VLOOKUP(W103,Hilfstabelle!$B$10:$G$13,6,FALSE)</f>
        <v>110.5</v>
      </c>
      <c r="AC103" s="7" t="str">
        <f>IF(AG103="50I","I",VLOOKUP(C103,Hilfstabelle!$A$3:$B$6,2))</f>
        <v>I</v>
      </c>
      <c r="AD103" s="7" t="str">
        <f>IF(U103="I","I",VLOOKUP(C103,Hilfstabelle!$A$3:$B$6,2))</f>
        <v>I</v>
      </c>
      <c r="AE103" s="7" t="str">
        <f t="shared" si="54"/>
        <v>40I</v>
      </c>
      <c r="AF103" s="7" t="str">
        <f t="shared" si="68"/>
        <v>40I</v>
      </c>
      <c r="AG103" s="106" t="b">
        <f t="shared" si="69"/>
        <v>0</v>
      </c>
      <c r="AH103" s="7">
        <f>VLOOKUP('Grundgerüst Konfigurator'!AE103,Hilfstabelle!$B$14:$M$25,12,FALSE)</f>
        <v>0.33348840000000002</v>
      </c>
      <c r="AI103" s="7">
        <f>VLOOKUP(AE103,Hilfstabelle!$B$14:$J$25,9,FALSE)</f>
        <v>24.5</v>
      </c>
      <c r="AJ103" s="7">
        <f>VLOOKUP(AE103,Hilfstabelle!$B$14:$K$25,10,FALSE)</f>
        <v>54</v>
      </c>
      <c r="AK103" s="7">
        <f>VLOOKUP(AE103,Hilfstabelle!$B$14:$I$25,8,FALSE)</f>
        <v>22</v>
      </c>
      <c r="AL103" s="7" t="str">
        <f>IF(AP103="50I","I",VLOOKUP(D103,Hilfstabelle!$A$3:$B$6,2))</f>
        <v>IV</v>
      </c>
      <c r="AM103" s="7" t="str">
        <f>IF(U103="I","I",VLOOKUP(D103,Hilfstabelle!$A$3:$B$6,2))</f>
        <v>IV</v>
      </c>
      <c r="AN103" s="7" t="str">
        <f t="shared" si="55"/>
        <v>140IV</v>
      </c>
      <c r="AO103" s="7" t="str">
        <f t="shared" si="70"/>
        <v>140IV</v>
      </c>
      <c r="AP103" s="106" t="b">
        <f t="shared" si="71"/>
        <v>0</v>
      </c>
      <c r="AQ103" s="7">
        <f>VLOOKUP('Grundgerüst Konfigurator'!AN103,Hilfstabelle!$B$14:$M$25,12,FALSE)</f>
        <v>4.4472372</v>
      </c>
      <c r="AR103" s="7">
        <f>VLOOKUP(AN103,Hilfstabelle!$B$14:$J$25,9,FALSE)</f>
        <v>81.5</v>
      </c>
      <c r="AS103" s="7">
        <f>VLOOKUP(AN103,Hilfstabelle!$B$14:$K$25,10,FALSE)</f>
        <v>75.599999999999994</v>
      </c>
      <c r="AT103" s="7">
        <f>VLOOKUP(AN103,Hilfstabelle!$B$14:$I$25,8,FALSE)</f>
        <v>25.6</v>
      </c>
      <c r="AU103" s="7" t="str">
        <f>IF(AY103="50I","I",VLOOKUP(E103,Hilfstabelle!$A$3:$B$6,2))</f>
        <v>I</v>
      </c>
      <c r="AV103" s="7" t="str">
        <f>IF(U103="I","I",VLOOKUP(E103,Hilfstabelle!$A$3:$B$6,2))</f>
        <v>I</v>
      </c>
      <c r="AW103" s="7" t="str">
        <f t="shared" si="56"/>
        <v>40I</v>
      </c>
      <c r="AX103" s="7" t="str">
        <f t="shared" si="72"/>
        <v>40I</v>
      </c>
      <c r="AY103" s="106" t="b">
        <f t="shared" si="73"/>
        <v>0</v>
      </c>
      <c r="AZ103" s="7">
        <f>VLOOKUP('Grundgerüst Konfigurator'!AW103,Hilfstabelle!$B$14:$M$25,12,FALSE)</f>
        <v>0.33348840000000002</v>
      </c>
      <c r="BA103" s="7">
        <f>VLOOKUP(AW103,Hilfstabelle!$B$14:$J$25,9,FALSE)</f>
        <v>24.5</v>
      </c>
      <c r="BB103" s="7">
        <f>VLOOKUP(AW103,Hilfstabelle!$B$14:$K$25,10,FALSE)</f>
        <v>54</v>
      </c>
      <c r="BC103" s="7">
        <f>VLOOKUP(AW103,Hilfstabelle!$B$14:$I$25,8,FALSE)</f>
        <v>22</v>
      </c>
      <c r="BD103" s="7" t="str">
        <f t="shared" si="74"/>
        <v>IV-I</v>
      </c>
      <c r="BE103" s="7" t="str">
        <f t="shared" si="57"/>
        <v>IV-I</v>
      </c>
      <c r="BF103" s="7">
        <f>IFERROR(VLOOKUP(BD103,Hilfstabelle!$B$26:$M$31,12,FALSE),0)</f>
        <v>2.205924</v>
      </c>
      <c r="BG103" s="7">
        <f>IFERROR(VLOOKUP(BD103,Hilfstabelle!$B$26:$H$31,7,FALSE),0)</f>
        <v>5</v>
      </c>
      <c r="BH103" s="7" t="str">
        <f t="shared" si="75"/>
        <v/>
      </c>
      <c r="BI103" s="7" t="str">
        <f t="shared" si="58"/>
        <v/>
      </c>
      <c r="BJ103" s="7">
        <f>IFERROR(VLOOKUP(BH103,Hilfstabelle!$B$26:$M$31,12,FALSE),0)</f>
        <v>0</v>
      </c>
      <c r="BK103" s="7">
        <f>IFERROR(VLOOKUP(BH103,Hilfstabelle!$B$26:$H$31,7,FALSE),0)</f>
        <v>0</v>
      </c>
      <c r="BL103" s="7" t="str">
        <f t="shared" si="76"/>
        <v>IV-I</v>
      </c>
      <c r="BM103" s="7" t="str">
        <f t="shared" si="59"/>
        <v>IV-I</v>
      </c>
      <c r="BN103" s="7">
        <f>IFERROR(VLOOKUP(BL103,Hilfstabelle!$B$26:$M$31,12,FALSE),0)</f>
        <v>2.205924</v>
      </c>
      <c r="BO103" s="7">
        <f>IFERROR(VLOOKUP(BL103,Hilfstabelle!$B$26:$H$31,7,FALSE),0)</f>
        <v>5</v>
      </c>
      <c r="BP103" s="162" t="s">
        <v>3902</v>
      </c>
    </row>
    <row r="104" spans="1:69" ht="15" thickBot="1" x14ac:dyDescent="0.25">
      <c r="A104" s="7">
        <v>16864441039</v>
      </c>
      <c r="B104" s="160" t="s">
        <v>98</v>
      </c>
      <c r="C104" s="8">
        <v>40</v>
      </c>
      <c r="D104" s="8">
        <v>160</v>
      </c>
      <c r="E104" s="8">
        <v>40</v>
      </c>
      <c r="F104" s="8" t="str">
        <f t="shared" si="60"/>
        <v>40 - 160 - 40</v>
      </c>
      <c r="G104" s="8" t="str">
        <f t="shared" si="61"/>
        <v>40-160-40</v>
      </c>
      <c r="H104" s="8">
        <f t="shared" si="62"/>
        <v>16864441039</v>
      </c>
      <c r="I104" s="6">
        <f t="shared" si="63"/>
        <v>20.450589600000001</v>
      </c>
      <c r="J104" s="6">
        <f>VLOOKUP(LEFT(A104,8)*1,Hilfstabelle!$A$35:$E$38,5,FALSE)</f>
        <v>0</v>
      </c>
      <c r="K104" s="6">
        <f t="shared" si="64"/>
        <v>339</v>
      </c>
      <c r="L104" s="6">
        <f t="shared" si="65"/>
        <v>254.5</v>
      </c>
      <c r="M104" s="6">
        <f t="shared" si="66"/>
        <v>185</v>
      </c>
      <c r="N104" s="19">
        <f t="shared" si="51"/>
        <v>137.5</v>
      </c>
      <c r="O104" s="19">
        <f t="shared" si="52"/>
        <v>124.5</v>
      </c>
      <c r="P104" s="19">
        <f t="shared" si="53"/>
        <v>137.5</v>
      </c>
      <c r="Q104" s="6" t="str">
        <f>VLOOKUP(LEFT(A104,8)*1,Hilfstabelle!$A$35:$E$38,2,FALSE)</f>
        <v>N.A.</v>
      </c>
      <c r="R104" s="6" t="str">
        <f>VLOOKUP(LEFT(A104,8)*1,Hilfstabelle!$A$35:$E$38,3,FALSE)</f>
        <v>N.A.</v>
      </c>
      <c r="S104" s="6" t="str">
        <f>VLOOKUP(LEFT(A104,8)*1,Hilfstabelle!$A$35:$E$38,4,FALSE)</f>
        <v>N.A.</v>
      </c>
      <c r="T104" s="94" t="e">
        <f>VLOOKUP(H104,Preise!A:E,4,FALSE)</f>
        <v>#N/A</v>
      </c>
      <c r="U104" s="7" t="str">
        <f>IF(V104=50,"I",VLOOKUP(V104,Hilfstabelle!$A$3:$B$6,2))</f>
        <v>IV</v>
      </c>
      <c r="V104" s="7">
        <f t="shared" si="67"/>
        <v>160</v>
      </c>
      <c r="W104" s="7" t="str">
        <f>IF(U104="I","I",VLOOKUP(V104,Hilfstabelle!$A$3:$B$6,2))</f>
        <v>IV</v>
      </c>
      <c r="X104" s="7">
        <f>VLOOKUP(W104,Hilfstabelle!$B$10:$M$13,12,FALSE)</f>
        <v>10.408540800000001</v>
      </c>
      <c r="Y104" s="7">
        <f>VLOOKUP(W104,Hilfstabelle!$B$10:$D$13,3,FALSE)</f>
        <v>80</v>
      </c>
      <c r="Z104" s="7">
        <f>VLOOKUP(W104,Hilfstabelle!$B$10:$E$13,4,FALSE)</f>
        <v>110.5</v>
      </c>
      <c r="AA104" s="7">
        <f>VLOOKUP(W104,Hilfstabelle!$B$10:$F$13,5,FALSE)</f>
        <v>110.5</v>
      </c>
      <c r="AB104" s="7">
        <f>VLOOKUP(W104,Hilfstabelle!$B$10:$G$13,6,FALSE)</f>
        <v>110.5</v>
      </c>
      <c r="AC104" s="7" t="str">
        <f>IF(AG104="50I","I",VLOOKUP(C104,Hilfstabelle!$A$3:$B$6,2))</f>
        <v>I</v>
      </c>
      <c r="AD104" s="7" t="str">
        <f>IF(U104="I","I",VLOOKUP(C104,Hilfstabelle!$A$3:$B$6,2))</f>
        <v>I</v>
      </c>
      <c r="AE104" s="7" t="str">
        <f t="shared" si="54"/>
        <v>40I</v>
      </c>
      <c r="AF104" s="7" t="str">
        <f t="shared" si="68"/>
        <v>40I</v>
      </c>
      <c r="AG104" s="106" t="b">
        <f t="shared" si="69"/>
        <v>0</v>
      </c>
      <c r="AH104" s="7">
        <f>VLOOKUP('Grundgerüst Konfigurator'!AE104,Hilfstabelle!$B$14:$M$25,12,FALSE)</f>
        <v>0.33348840000000002</v>
      </c>
      <c r="AI104" s="7">
        <f>VLOOKUP(AE104,Hilfstabelle!$B$14:$J$25,9,FALSE)</f>
        <v>24.5</v>
      </c>
      <c r="AJ104" s="7">
        <f>VLOOKUP(AE104,Hilfstabelle!$B$14:$K$25,10,FALSE)</f>
        <v>54</v>
      </c>
      <c r="AK104" s="7">
        <f>VLOOKUP(AE104,Hilfstabelle!$B$14:$I$25,8,FALSE)</f>
        <v>22</v>
      </c>
      <c r="AL104" s="7" t="str">
        <f>IF(AP104="50I","I",VLOOKUP(D104,Hilfstabelle!$A$3:$B$6,2))</f>
        <v>IV</v>
      </c>
      <c r="AM104" s="7" t="str">
        <f>IF(U104="I","I",VLOOKUP(D104,Hilfstabelle!$A$3:$B$6,2))</f>
        <v>IV</v>
      </c>
      <c r="AN104" s="7" t="str">
        <f t="shared" si="55"/>
        <v>160IV</v>
      </c>
      <c r="AO104" s="7" t="str">
        <f t="shared" si="70"/>
        <v>160IV</v>
      </c>
      <c r="AP104" s="106" t="b">
        <f t="shared" si="71"/>
        <v>0</v>
      </c>
      <c r="AQ104" s="7">
        <f>VLOOKUP('Grundgerüst Konfigurator'!AN104,Hilfstabelle!$B$14:$M$25,12,FALSE)</f>
        <v>4.9632240000000003</v>
      </c>
      <c r="AR104" s="7">
        <f>VLOOKUP(AN104,Hilfstabelle!$B$14:$J$25,9,FALSE)</f>
        <v>92.5</v>
      </c>
      <c r="AS104" s="7">
        <f>VLOOKUP(AN104,Hilfstabelle!$B$14:$K$25,10,FALSE)</f>
        <v>64</v>
      </c>
      <c r="AT104" s="7">
        <f>VLOOKUP(AN104,Hilfstabelle!$B$14:$I$25,8,FALSE)</f>
        <v>14</v>
      </c>
      <c r="AU104" s="7" t="str">
        <f>IF(AY104="50I","I",VLOOKUP(E104,Hilfstabelle!$A$3:$B$6,2))</f>
        <v>I</v>
      </c>
      <c r="AV104" s="7" t="str">
        <f>IF(U104="I","I",VLOOKUP(E104,Hilfstabelle!$A$3:$B$6,2))</f>
        <v>I</v>
      </c>
      <c r="AW104" s="7" t="str">
        <f t="shared" si="56"/>
        <v>40I</v>
      </c>
      <c r="AX104" s="7" t="str">
        <f t="shared" si="72"/>
        <v>40I</v>
      </c>
      <c r="AY104" s="106" t="b">
        <f t="shared" si="73"/>
        <v>0</v>
      </c>
      <c r="AZ104" s="7">
        <f>VLOOKUP('Grundgerüst Konfigurator'!AW104,Hilfstabelle!$B$14:$M$25,12,FALSE)</f>
        <v>0.33348840000000002</v>
      </c>
      <c r="BA104" s="7">
        <f>VLOOKUP(AW104,Hilfstabelle!$B$14:$J$25,9,FALSE)</f>
        <v>24.5</v>
      </c>
      <c r="BB104" s="7">
        <f>VLOOKUP(AW104,Hilfstabelle!$B$14:$K$25,10,FALSE)</f>
        <v>54</v>
      </c>
      <c r="BC104" s="7">
        <f>VLOOKUP(AW104,Hilfstabelle!$B$14:$I$25,8,FALSE)</f>
        <v>22</v>
      </c>
      <c r="BD104" s="7" t="str">
        <f t="shared" si="74"/>
        <v>IV-I</v>
      </c>
      <c r="BE104" s="7" t="str">
        <f t="shared" si="57"/>
        <v>IV-I</v>
      </c>
      <c r="BF104" s="7">
        <f>IFERROR(VLOOKUP(BD104,Hilfstabelle!$B$26:$M$31,12,FALSE),0)</f>
        <v>2.205924</v>
      </c>
      <c r="BG104" s="7">
        <f>IFERROR(VLOOKUP(BD104,Hilfstabelle!$B$26:$H$31,7,FALSE),0)</f>
        <v>5</v>
      </c>
      <c r="BH104" s="7" t="str">
        <f t="shared" si="75"/>
        <v/>
      </c>
      <c r="BI104" s="7" t="str">
        <f t="shared" si="58"/>
        <v/>
      </c>
      <c r="BJ104" s="7">
        <f>IFERROR(VLOOKUP(BH104,Hilfstabelle!$B$26:$M$31,12,FALSE),0)</f>
        <v>0</v>
      </c>
      <c r="BK104" s="7">
        <f>IFERROR(VLOOKUP(BH104,Hilfstabelle!$B$26:$H$31,7,FALSE),0)</f>
        <v>0</v>
      </c>
      <c r="BL104" s="7" t="str">
        <f t="shared" si="76"/>
        <v>IV-I</v>
      </c>
      <c r="BM104" s="7" t="str">
        <f t="shared" si="59"/>
        <v>IV-I</v>
      </c>
      <c r="BN104" s="7">
        <f>IFERROR(VLOOKUP(BL104,Hilfstabelle!$B$26:$M$31,12,FALSE),0)</f>
        <v>2.205924</v>
      </c>
      <c r="BO104" s="7">
        <f>IFERROR(VLOOKUP(BL104,Hilfstabelle!$B$26:$H$31,7,FALSE),0)</f>
        <v>5</v>
      </c>
      <c r="BP104" s="162" t="s">
        <v>3902</v>
      </c>
    </row>
    <row r="105" spans="1:69" ht="15" thickBot="1" x14ac:dyDescent="0.25">
      <c r="A105" s="7">
        <v>16862221018</v>
      </c>
      <c r="B105" s="160" t="s">
        <v>98</v>
      </c>
      <c r="C105" s="8">
        <v>50</v>
      </c>
      <c r="D105" s="8">
        <v>63</v>
      </c>
      <c r="E105" s="8">
        <v>50</v>
      </c>
      <c r="F105" s="8" t="str">
        <f t="shared" si="60"/>
        <v>50 - 63 - 50</v>
      </c>
      <c r="G105" s="8" t="str">
        <f t="shared" si="61"/>
        <v>50-63-50</v>
      </c>
      <c r="H105" s="8">
        <f t="shared" si="62"/>
        <v>16862221018</v>
      </c>
      <c r="I105" s="6">
        <f t="shared" si="63"/>
        <v>4.0429871999999998</v>
      </c>
      <c r="J105" s="6">
        <f>VLOOKUP(LEFT(A105,8)*1,Hilfstabelle!$A$35:$E$38,5,FALSE)</f>
        <v>0.85</v>
      </c>
      <c r="K105" s="6">
        <f t="shared" si="64"/>
        <v>248.2</v>
      </c>
      <c r="L105" s="6">
        <f t="shared" si="65"/>
        <v>175</v>
      </c>
      <c r="M105" s="6">
        <f t="shared" si="66"/>
        <v>87</v>
      </c>
      <c r="N105" s="19">
        <f t="shared" si="51"/>
        <v>85.1</v>
      </c>
      <c r="O105" s="19">
        <f t="shared" si="52"/>
        <v>85.5</v>
      </c>
      <c r="P105" s="19">
        <f t="shared" si="53"/>
        <v>85.1</v>
      </c>
      <c r="Q105" s="6">
        <f>VLOOKUP(LEFT(A105,8)*1,Hilfstabelle!$A$35:$E$38,2,FALSE)</f>
        <v>310</v>
      </c>
      <c r="R105" s="6">
        <f>VLOOKUP(LEFT(A105,8)*1,Hilfstabelle!$A$35:$E$38,3,FALSE)</f>
        <v>220</v>
      </c>
      <c r="S105" s="6">
        <f>VLOOKUP(LEFT(A105,8)*1,Hilfstabelle!$A$35:$E$38,4,FALSE)</f>
        <v>107</v>
      </c>
      <c r="T105" s="94">
        <f>VLOOKUP(H105,Preise!A:E,4,FALSE)</f>
        <v>573.74</v>
      </c>
      <c r="U105" s="7" t="str">
        <f>IF(V105=50,"I",VLOOKUP(V105,Hilfstabelle!$A$3:$B$6,2))</f>
        <v>II</v>
      </c>
      <c r="V105" s="7">
        <f t="shared" si="67"/>
        <v>63</v>
      </c>
      <c r="W105" s="7" t="str">
        <f>IF(U105="I","I",VLOOKUP(V105,Hilfstabelle!$A$3:$B$6,2))</f>
        <v>II</v>
      </c>
      <c r="X105" s="7">
        <f>VLOOKUP(W105,Hilfstabelle!$B$10:$M$13,12,FALSE)</f>
        <v>1.7994396000000001</v>
      </c>
      <c r="Y105" s="7">
        <f>VLOOKUP(W105,Hilfstabelle!$B$10:$D$13,3,FALSE)</f>
        <v>43.5</v>
      </c>
      <c r="Z105" s="7">
        <f>VLOOKUP(W105,Hilfstabelle!$B$10:$E$13,4,FALSE)</f>
        <v>63</v>
      </c>
      <c r="AA105" s="7">
        <f>VLOOKUP(W105,Hilfstabelle!$B$10:$F$13,5,FALSE)</f>
        <v>63</v>
      </c>
      <c r="AB105" s="7">
        <f>VLOOKUP(W105,Hilfstabelle!$B$10:$G$13,6,FALSE)</f>
        <v>63</v>
      </c>
      <c r="AC105" s="7" t="str">
        <f>IF(AG105="50I","I",VLOOKUP(C105,Hilfstabelle!$A$3:$B$6,2))</f>
        <v>II</v>
      </c>
      <c r="AD105" s="7" t="str">
        <f>IF(U105="I","I",VLOOKUP(C105,Hilfstabelle!$A$3:$B$6,2))</f>
        <v>II</v>
      </c>
      <c r="AE105" s="7" t="str">
        <f t="shared" si="54"/>
        <v>50II</v>
      </c>
      <c r="AF105" s="7" t="str">
        <f t="shared" si="68"/>
        <v>50II</v>
      </c>
      <c r="AG105" s="106" t="str">
        <f t="shared" si="69"/>
        <v>50II</v>
      </c>
      <c r="AH105" s="7">
        <f>VLOOKUP('Grundgerüst Konfigurator'!AE105,Hilfstabelle!$B$14:$M$25,12,FALSE)</f>
        <v>0.69703199999999998</v>
      </c>
      <c r="AI105" s="7">
        <f>VLOOKUP(AE105,Hilfstabelle!$B$14:$J$25,9,FALSE)</f>
        <v>30.5</v>
      </c>
      <c r="AJ105" s="7">
        <f>VLOOKUP(AE105,Hilfstabelle!$B$14:$K$25,10,FALSE)</f>
        <v>61.1</v>
      </c>
      <c r="AK105" s="7">
        <f>VLOOKUP(AE105,Hilfstabelle!$B$14:$I$25,8,FALSE)</f>
        <v>22.1</v>
      </c>
      <c r="AL105" s="7" t="str">
        <f>IF(AP105="50I","I",VLOOKUP(D105,Hilfstabelle!$A$3:$B$6,2))</f>
        <v>II</v>
      </c>
      <c r="AM105" s="7" t="str">
        <f>IF(U105="I","I",VLOOKUP(D105,Hilfstabelle!$A$3:$B$6,2))</f>
        <v>II</v>
      </c>
      <c r="AN105" s="7" t="str">
        <f t="shared" si="55"/>
        <v>63II</v>
      </c>
      <c r="AO105" s="7" t="str">
        <f t="shared" si="70"/>
        <v>63II</v>
      </c>
      <c r="AP105" s="106" t="b">
        <f t="shared" si="71"/>
        <v>0</v>
      </c>
      <c r="AQ105" s="7">
        <f>VLOOKUP('Grundgerüst Konfigurator'!AN105,Hilfstabelle!$B$14:$M$25,12,FALSE)</f>
        <v>0.84948360000000012</v>
      </c>
      <c r="AR105" s="7">
        <f>VLOOKUP(AN105,Hilfstabelle!$B$14:$J$25,9,FALSE)</f>
        <v>37</v>
      </c>
      <c r="AS105" s="7">
        <f>VLOOKUP(AN105,Hilfstabelle!$B$14:$K$25,10,FALSE)</f>
        <v>68.5</v>
      </c>
      <c r="AT105" s="7">
        <f>VLOOKUP(AN105,Hilfstabelle!$B$14:$I$25,8,FALSE)</f>
        <v>22.5</v>
      </c>
      <c r="AU105" s="7" t="str">
        <f>IF(AY105="50I","I",VLOOKUP(E105,Hilfstabelle!$A$3:$B$6,2))</f>
        <v>II</v>
      </c>
      <c r="AV105" s="7" t="str">
        <f>IF(U105="I","I",VLOOKUP(E105,Hilfstabelle!$A$3:$B$6,2))</f>
        <v>II</v>
      </c>
      <c r="AW105" s="7" t="str">
        <f t="shared" si="56"/>
        <v>50II</v>
      </c>
      <c r="AX105" s="7" t="str">
        <f t="shared" si="72"/>
        <v>50II</v>
      </c>
      <c r="AY105" s="106" t="str">
        <f t="shared" si="73"/>
        <v>50II</v>
      </c>
      <c r="AZ105" s="7">
        <f>VLOOKUP('Grundgerüst Konfigurator'!AW105,Hilfstabelle!$B$14:$M$25,12,FALSE)</f>
        <v>0.69703199999999998</v>
      </c>
      <c r="BA105" s="7">
        <f>VLOOKUP(AW105,Hilfstabelle!$B$14:$J$25,9,FALSE)</f>
        <v>30.5</v>
      </c>
      <c r="BB105" s="7">
        <f>VLOOKUP(AW105,Hilfstabelle!$B$14:$K$25,10,FALSE)</f>
        <v>61.1</v>
      </c>
      <c r="BC105" s="7">
        <f>VLOOKUP(AW105,Hilfstabelle!$B$14:$I$25,8,FALSE)</f>
        <v>22.1</v>
      </c>
      <c r="BD105" s="7" t="str">
        <f t="shared" si="74"/>
        <v/>
      </c>
      <c r="BE105" s="7" t="str">
        <f t="shared" si="57"/>
        <v/>
      </c>
      <c r="BF105" s="7">
        <f>IFERROR(VLOOKUP(BD105,Hilfstabelle!$B$26:$M$31,12,FALSE),0)</f>
        <v>0</v>
      </c>
      <c r="BG105" s="7">
        <f>IFERROR(VLOOKUP(BD105,Hilfstabelle!$B$26:$H$31,7,FALSE),0)</f>
        <v>0</v>
      </c>
      <c r="BH105" s="7" t="str">
        <f t="shared" si="75"/>
        <v/>
      </c>
      <c r="BI105" s="7" t="str">
        <f t="shared" si="58"/>
        <v/>
      </c>
      <c r="BJ105" s="7">
        <f>IFERROR(VLOOKUP(BH105,Hilfstabelle!$B$26:$M$31,12,FALSE),0)</f>
        <v>0</v>
      </c>
      <c r="BK105" s="7">
        <f>IFERROR(VLOOKUP(BH105,Hilfstabelle!$B$26:$H$31,7,FALSE),0)</f>
        <v>0</v>
      </c>
      <c r="BL105" s="7" t="str">
        <f t="shared" si="76"/>
        <v/>
      </c>
      <c r="BM105" s="7" t="str">
        <f t="shared" si="59"/>
        <v/>
      </c>
      <c r="BN105" s="7">
        <f>IFERROR(VLOOKUP(BL105,Hilfstabelle!$B$26:$M$31,12,FALSE),0)</f>
        <v>0</v>
      </c>
      <c r="BO105" s="7">
        <f>IFERROR(VLOOKUP(BL105,Hilfstabelle!$B$26:$H$31,7,FALSE),0)</f>
        <v>0</v>
      </c>
      <c r="BP105" s="162" t="s">
        <v>3902</v>
      </c>
    </row>
    <row r="106" spans="1:69" ht="15" thickBot="1" x14ac:dyDescent="0.25">
      <c r="A106" s="7">
        <v>16862221019</v>
      </c>
      <c r="B106" s="160" t="s">
        <v>98</v>
      </c>
      <c r="C106" s="8">
        <v>50</v>
      </c>
      <c r="D106" s="8">
        <v>75</v>
      </c>
      <c r="E106" s="8">
        <v>50</v>
      </c>
      <c r="F106" s="8" t="str">
        <f t="shared" si="60"/>
        <v>50 - 75 - 50</v>
      </c>
      <c r="G106" s="8" t="str">
        <f t="shared" si="61"/>
        <v>50-75-50</v>
      </c>
      <c r="H106" s="8">
        <f t="shared" si="62"/>
        <v>16862221019</v>
      </c>
      <c r="I106" s="6">
        <f t="shared" si="63"/>
        <v>4.2623699999999998</v>
      </c>
      <c r="J106" s="6">
        <f>VLOOKUP(LEFT(A106,8)*1,Hilfstabelle!$A$35:$E$38,5,FALSE)</f>
        <v>0.85</v>
      </c>
      <c r="K106" s="6">
        <f t="shared" si="64"/>
        <v>248.2</v>
      </c>
      <c r="L106" s="6">
        <f t="shared" si="65"/>
        <v>178.5</v>
      </c>
      <c r="M106" s="6">
        <f t="shared" si="66"/>
        <v>90</v>
      </c>
      <c r="N106" s="19">
        <f t="shared" si="51"/>
        <v>85.1</v>
      </c>
      <c r="O106" s="19">
        <f t="shared" si="52"/>
        <v>85</v>
      </c>
      <c r="P106" s="19">
        <f t="shared" si="53"/>
        <v>85.1</v>
      </c>
      <c r="Q106" s="6">
        <f>VLOOKUP(LEFT(A106,8)*1,Hilfstabelle!$A$35:$E$38,2,FALSE)</f>
        <v>310</v>
      </c>
      <c r="R106" s="6">
        <f>VLOOKUP(LEFT(A106,8)*1,Hilfstabelle!$A$35:$E$38,3,FALSE)</f>
        <v>220</v>
      </c>
      <c r="S106" s="6">
        <f>VLOOKUP(LEFT(A106,8)*1,Hilfstabelle!$A$35:$E$38,4,FALSE)</f>
        <v>107</v>
      </c>
      <c r="T106" s="94">
        <f>VLOOKUP(H106,Preise!A:E,4,FALSE)</f>
        <v>592.46</v>
      </c>
      <c r="U106" s="7" t="str">
        <f>IF(V106=50,"I",VLOOKUP(V106,Hilfstabelle!$A$3:$B$6,2))</f>
        <v>II</v>
      </c>
      <c r="V106" s="7">
        <f t="shared" si="67"/>
        <v>75</v>
      </c>
      <c r="W106" s="7" t="str">
        <f>IF(U106="I","I",VLOOKUP(V106,Hilfstabelle!$A$3:$B$6,2))</f>
        <v>II</v>
      </c>
      <c r="X106" s="7">
        <f>VLOOKUP(W106,Hilfstabelle!$B$10:$M$13,12,FALSE)</f>
        <v>1.7994396000000001</v>
      </c>
      <c r="Y106" s="7">
        <f>VLOOKUP(W106,Hilfstabelle!$B$10:$D$13,3,FALSE)</f>
        <v>43.5</v>
      </c>
      <c r="Z106" s="7">
        <f>VLOOKUP(W106,Hilfstabelle!$B$10:$E$13,4,FALSE)</f>
        <v>63</v>
      </c>
      <c r="AA106" s="7">
        <f>VLOOKUP(W106,Hilfstabelle!$B$10:$F$13,5,FALSE)</f>
        <v>63</v>
      </c>
      <c r="AB106" s="7">
        <f>VLOOKUP(W106,Hilfstabelle!$B$10:$G$13,6,FALSE)</f>
        <v>63</v>
      </c>
      <c r="AC106" s="7" t="str">
        <f>IF(AG106="50I","I",VLOOKUP(C106,Hilfstabelle!$A$3:$B$6,2))</f>
        <v>II</v>
      </c>
      <c r="AD106" s="7" t="str">
        <f>IF(U106="I","I",VLOOKUP(C106,Hilfstabelle!$A$3:$B$6,2))</f>
        <v>II</v>
      </c>
      <c r="AE106" s="7" t="str">
        <f t="shared" si="54"/>
        <v>50II</v>
      </c>
      <c r="AF106" s="7" t="str">
        <f t="shared" si="68"/>
        <v>50II</v>
      </c>
      <c r="AG106" s="106" t="str">
        <f t="shared" si="69"/>
        <v>50II</v>
      </c>
      <c r="AH106" s="7">
        <f>VLOOKUP('Grundgerüst Konfigurator'!AE106,Hilfstabelle!$B$14:$M$25,12,FALSE)</f>
        <v>0.69703199999999998</v>
      </c>
      <c r="AI106" s="7">
        <f>VLOOKUP(AE106,Hilfstabelle!$B$14:$J$25,9,FALSE)</f>
        <v>30.5</v>
      </c>
      <c r="AJ106" s="7">
        <f>VLOOKUP(AE106,Hilfstabelle!$B$14:$K$25,10,FALSE)</f>
        <v>61.1</v>
      </c>
      <c r="AK106" s="7">
        <f>VLOOKUP(AE106,Hilfstabelle!$B$14:$I$25,8,FALSE)</f>
        <v>22.1</v>
      </c>
      <c r="AL106" s="7" t="str">
        <f>IF(AP106="50I","I",VLOOKUP(D106,Hilfstabelle!$A$3:$B$6,2))</f>
        <v>II</v>
      </c>
      <c r="AM106" s="7" t="str">
        <f>IF(U106="I","I",VLOOKUP(D106,Hilfstabelle!$A$3:$B$6,2))</f>
        <v>II</v>
      </c>
      <c r="AN106" s="7" t="str">
        <f t="shared" si="55"/>
        <v>75II</v>
      </c>
      <c r="AO106" s="7" t="str">
        <f t="shared" si="70"/>
        <v>75II</v>
      </c>
      <c r="AP106" s="106" t="b">
        <f t="shared" si="71"/>
        <v>0</v>
      </c>
      <c r="AQ106" s="7">
        <f>VLOOKUP('Grundgerüst Konfigurator'!AN106,Hilfstabelle!$B$14:$M$25,12,FALSE)</f>
        <v>1.0688664000000001</v>
      </c>
      <c r="AR106" s="7">
        <f>VLOOKUP(AN106,Hilfstabelle!$B$14:$J$25,9,FALSE)</f>
        <v>45</v>
      </c>
      <c r="AS106" s="7">
        <f>VLOOKUP(AN106,Hilfstabelle!$B$14:$K$25,10,FALSE)</f>
        <v>72</v>
      </c>
      <c r="AT106" s="7">
        <f>VLOOKUP(AN106,Hilfstabelle!$B$14:$I$25,8,FALSE)</f>
        <v>22</v>
      </c>
      <c r="AU106" s="7" t="str">
        <f>IF(AY106="50I","I",VLOOKUP(E106,Hilfstabelle!$A$3:$B$6,2))</f>
        <v>II</v>
      </c>
      <c r="AV106" s="7" t="str">
        <f>IF(U106="I","I",VLOOKUP(E106,Hilfstabelle!$A$3:$B$6,2))</f>
        <v>II</v>
      </c>
      <c r="AW106" s="7" t="str">
        <f t="shared" si="56"/>
        <v>50II</v>
      </c>
      <c r="AX106" s="7" t="str">
        <f t="shared" si="72"/>
        <v>50II</v>
      </c>
      <c r="AY106" s="106" t="str">
        <f t="shared" si="73"/>
        <v>50II</v>
      </c>
      <c r="AZ106" s="7">
        <f>VLOOKUP('Grundgerüst Konfigurator'!AW106,Hilfstabelle!$B$14:$M$25,12,FALSE)</f>
        <v>0.69703199999999998</v>
      </c>
      <c r="BA106" s="7">
        <f>VLOOKUP(AW106,Hilfstabelle!$B$14:$J$25,9,FALSE)</f>
        <v>30.5</v>
      </c>
      <c r="BB106" s="7">
        <f>VLOOKUP(AW106,Hilfstabelle!$B$14:$K$25,10,FALSE)</f>
        <v>61.1</v>
      </c>
      <c r="BC106" s="7">
        <f>VLOOKUP(AW106,Hilfstabelle!$B$14:$I$25,8,FALSE)</f>
        <v>22.1</v>
      </c>
      <c r="BD106" s="7" t="str">
        <f t="shared" si="74"/>
        <v/>
      </c>
      <c r="BE106" s="7" t="str">
        <f t="shared" si="57"/>
        <v/>
      </c>
      <c r="BF106" s="7">
        <f>IFERROR(VLOOKUP(BD106,Hilfstabelle!$B$26:$M$31,12,FALSE),0)</f>
        <v>0</v>
      </c>
      <c r="BG106" s="7">
        <f>IFERROR(VLOOKUP(BD106,Hilfstabelle!$B$26:$H$31,7,FALSE),0)</f>
        <v>0</v>
      </c>
      <c r="BH106" s="7" t="str">
        <f t="shared" si="75"/>
        <v/>
      </c>
      <c r="BI106" s="7" t="str">
        <f t="shared" si="58"/>
        <v/>
      </c>
      <c r="BJ106" s="7">
        <f>IFERROR(VLOOKUP(BH106,Hilfstabelle!$B$26:$M$31,12,FALSE),0)</f>
        <v>0</v>
      </c>
      <c r="BK106" s="7">
        <f>IFERROR(VLOOKUP(BH106,Hilfstabelle!$B$26:$H$31,7,FALSE),0)</f>
        <v>0</v>
      </c>
      <c r="BL106" s="7" t="str">
        <f t="shared" si="76"/>
        <v/>
      </c>
      <c r="BM106" s="7" t="str">
        <f t="shared" si="59"/>
        <v/>
      </c>
      <c r="BN106" s="7">
        <f>IFERROR(VLOOKUP(BL106,Hilfstabelle!$B$26:$M$31,12,FALSE),0)</f>
        <v>0</v>
      </c>
      <c r="BO106" s="7">
        <f>IFERROR(VLOOKUP(BL106,Hilfstabelle!$B$26:$H$31,7,FALSE),0)</f>
        <v>0</v>
      </c>
      <c r="BP106" s="162" t="s">
        <v>3902</v>
      </c>
    </row>
    <row r="107" spans="1:69" ht="15" thickBot="1" x14ac:dyDescent="0.25">
      <c r="A107" s="7">
        <v>16863331022</v>
      </c>
      <c r="B107" s="160" t="s">
        <v>98</v>
      </c>
      <c r="C107" s="8">
        <v>50</v>
      </c>
      <c r="D107" s="8">
        <v>90</v>
      </c>
      <c r="E107" s="8">
        <v>50</v>
      </c>
      <c r="F107" s="8" t="str">
        <f t="shared" si="60"/>
        <v>50 - 90 - 50</v>
      </c>
      <c r="G107" s="8" t="str">
        <f t="shared" si="61"/>
        <v>50-90-50</v>
      </c>
      <c r="H107" s="8">
        <f t="shared" si="62"/>
        <v>16863331022</v>
      </c>
      <c r="I107" s="6">
        <f t="shared" si="63"/>
        <v>9.0854484000000006</v>
      </c>
      <c r="J107" s="6">
        <f>VLOOKUP(LEFT(A107,8)*1,Hilfstabelle!$A$35:$E$38,5,FALSE)</f>
        <v>1</v>
      </c>
      <c r="K107" s="6">
        <f t="shared" si="64"/>
        <v>310</v>
      </c>
      <c r="L107" s="6">
        <f t="shared" si="65"/>
        <v>224</v>
      </c>
      <c r="M107" s="6">
        <f t="shared" si="66"/>
        <v>126</v>
      </c>
      <c r="N107" s="19">
        <f t="shared" si="51"/>
        <v>116</v>
      </c>
      <c r="O107" s="19">
        <f t="shared" si="52"/>
        <v>111</v>
      </c>
      <c r="P107" s="19">
        <f t="shared" si="53"/>
        <v>116</v>
      </c>
      <c r="Q107" s="6">
        <f>VLOOKUP(LEFT(A107,8)*1,Hilfstabelle!$A$35:$E$38,2,FALSE)</f>
        <v>400</v>
      </c>
      <c r="R107" s="6">
        <f>VLOOKUP(LEFT(A107,8)*1,Hilfstabelle!$A$35:$E$38,3,FALSE)</f>
        <v>285</v>
      </c>
      <c r="S107" s="6">
        <f>VLOOKUP(LEFT(A107,8)*1,Hilfstabelle!$A$35:$E$38,4,FALSE)</f>
        <v>146</v>
      </c>
      <c r="T107" s="94">
        <f>VLOOKUP(H107,Preise!A:E,4,FALSE)</f>
        <v>1074.07</v>
      </c>
      <c r="U107" s="7" t="str">
        <f>IF(V107=50,"I",VLOOKUP(V107,Hilfstabelle!$A$3:$B$6,2))</f>
        <v>III</v>
      </c>
      <c r="V107" s="7">
        <f t="shared" si="67"/>
        <v>90</v>
      </c>
      <c r="W107" s="7" t="str">
        <f>IF(U107="I","I",VLOOKUP(V107,Hilfstabelle!$A$3:$B$6,2))</f>
        <v>III</v>
      </c>
      <c r="X107" s="7">
        <f>VLOOKUP(W107,Hilfstabelle!$B$10:$M$13,12,FALSE)</f>
        <v>4.3940147999999999</v>
      </c>
      <c r="Y107" s="7">
        <f>VLOOKUP(W107,Hilfstabelle!$B$10:$D$13,3,FALSE)</f>
        <v>63</v>
      </c>
      <c r="Z107" s="7">
        <f>VLOOKUP(W107,Hilfstabelle!$B$10:$E$13,4,FALSE)</f>
        <v>89</v>
      </c>
      <c r="AA107" s="7">
        <f>VLOOKUP(W107,Hilfstabelle!$B$10:$F$13,5,FALSE)</f>
        <v>89</v>
      </c>
      <c r="AB107" s="7">
        <f>VLOOKUP(W107,Hilfstabelle!$B$10:$G$13,6,FALSE)</f>
        <v>89</v>
      </c>
      <c r="AC107" s="7" t="str">
        <f>IF(AG107="50I","I",VLOOKUP(C107,Hilfstabelle!$A$3:$B$6,2))</f>
        <v>I</v>
      </c>
      <c r="AD107" s="7" t="str">
        <f>IF(U107="I","I",VLOOKUP(C107,Hilfstabelle!$A$3:$B$6,2))</f>
        <v>II</v>
      </c>
      <c r="AE107" s="7" t="str">
        <f t="shared" si="54"/>
        <v>50I</v>
      </c>
      <c r="AF107" s="7" t="str">
        <f t="shared" si="68"/>
        <v>50II</v>
      </c>
      <c r="AG107" s="106" t="str">
        <f t="shared" si="69"/>
        <v>50I</v>
      </c>
      <c r="AH107" s="7">
        <f>VLOOKUP('Grundgerüst Konfigurator'!AE107,Hilfstabelle!$B$14:$M$25,12,FALSE)</f>
        <v>0.45080280000000006</v>
      </c>
      <c r="AI107" s="7">
        <f>VLOOKUP(AE107,Hilfstabelle!$B$14:$J$25,9,FALSE)</f>
        <v>30.5</v>
      </c>
      <c r="AJ107" s="7">
        <f>VLOOKUP(AE107,Hilfstabelle!$B$14:$K$25,10,FALSE)</f>
        <v>61</v>
      </c>
      <c r="AK107" s="7">
        <f>VLOOKUP(AE107,Hilfstabelle!$B$14:$I$25,8,FALSE)</f>
        <v>22</v>
      </c>
      <c r="AL107" s="7" t="str">
        <f>IF(AP107="50I","I",VLOOKUP(D107,Hilfstabelle!$A$3:$B$6,2))</f>
        <v>III</v>
      </c>
      <c r="AM107" s="7" t="str">
        <f>IF(U107="I","I",VLOOKUP(D107,Hilfstabelle!$A$3:$B$6,2))</f>
        <v>III</v>
      </c>
      <c r="AN107" s="7" t="str">
        <f t="shared" si="55"/>
        <v>90III</v>
      </c>
      <c r="AO107" s="7" t="str">
        <f t="shared" si="70"/>
        <v>90III</v>
      </c>
      <c r="AP107" s="106" t="b">
        <f t="shared" si="71"/>
        <v>0</v>
      </c>
      <c r="AQ107" s="7">
        <f>VLOOKUP('Grundgerüst Konfigurator'!AN107,Hilfstabelle!$B$14:$M$25,12,FALSE)</f>
        <v>1.6001664000000002</v>
      </c>
      <c r="AR107" s="7">
        <f>VLOOKUP(AN107,Hilfstabelle!$B$14:$J$25,9,FALSE)</f>
        <v>54</v>
      </c>
      <c r="AS107" s="7">
        <f>VLOOKUP(AN107,Hilfstabelle!$B$14:$K$25,10,FALSE)</f>
        <v>72</v>
      </c>
      <c r="AT107" s="7">
        <f>VLOOKUP(AN107,Hilfstabelle!$B$14:$I$25,8,FALSE)</f>
        <v>22</v>
      </c>
      <c r="AU107" s="7" t="str">
        <f>IF(AY107="50I","I",VLOOKUP(E107,Hilfstabelle!$A$3:$B$6,2))</f>
        <v>I</v>
      </c>
      <c r="AV107" s="7" t="str">
        <f>IF(U107="I","I",VLOOKUP(E107,Hilfstabelle!$A$3:$B$6,2))</f>
        <v>II</v>
      </c>
      <c r="AW107" s="7" t="str">
        <f t="shared" si="56"/>
        <v>50I</v>
      </c>
      <c r="AX107" s="7" t="str">
        <f t="shared" si="72"/>
        <v>50II</v>
      </c>
      <c r="AY107" s="106" t="str">
        <f t="shared" si="73"/>
        <v>50I</v>
      </c>
      <c r="AZ107" s="7">
        <f>VLOOKUP('Grundgerüst Konfigurator'!AW107,Hilfstabelle!$B$14:$M$25,12,FALSE)</f>
        <v>0.45080280000000006</v>
      </c>
      <c r="BA107" s="7">
        <f>VLOOKUP(AW107,Hilfstabelle!$B$14:$J$25,9,FALSE)</f>
        <v>30.5</v>
      </c>
      <c r="BB107" s="7">
        <f>VLOOKUP(AW107,Hilfstabelle!$B$14:$K$25,10,FALSE)</f>
        <v>61</v>
      </c>
      <c r="BC107" s="7">
        <f>VLOOKUP(AW107,Hilfstabelle!$B$14:$I$25,8,FALSE)</f>
        <v>22</v>
      </c>
      <c r="BD107" s="7" t="str">
        <f t="shared" si="74"/>
        <v>III-I</v>
      </c>
      <c r="BE107" s="7" t="str">
        <f t="shared" si="57"/>
        <v>III-I</v>
      </c>
      <c r="BF107" s="7">
        <f>IFERROR(VLOOKUP(BD107,Hilfstabelle!$B$26:$M$31,12,FALSE),0)</f>
        <v>1.0948308</v>
      </c>
      <c r="BG107" s="7">
        <f>IFERROR(VLOOKUP(BD107,Hilfstabelle!$B$26:$H$31,7,FALSE),0)</f>
        <v>5</v>
      </c>
      <c r="BH107" s="7" t="str">
        <f t="shared" si="75"/>
        <v/>
      </c>
      <c r="BI107" s="7" t="str">
        <f t="shared" si="58"/>
        <v/>
      </c>
      <c r="BJ107" s="7">
        <f>IFERROR(VLOOKUP(BH107,Hilfstabelle!$B$26:$M$31,12,FALSE),0)</f>
        <v>0</v>
      </c>
      <c r="BK107" s="7">
        <f>IFERROR(VLOOKUP(BH107,Hilfstabelle!$B$26:$H$31,7,FALSE),0)</f>
        <v>0</v>
      </c>
      <c r="BL107" s="7" t="str">
        <f t="shared" si="76"/>
        <v>III-I</v>
      </c>
      <c r="BM107" s="7" t="str">
        <f t="shared" si="59"/>
        <v>III-I</v>
      </c>
      <c r="BN107" s="7">
        <f>IFERROR(VLOOKUP(BL107,Hilfstabelle!$B$26:$M$31,12,FALSE),0)</f>
        <v>1.0948308</v>
      </c>
      <c r="BO107" s="7">
        <f>IFERROR(VLOOKUP(BL107,Hilfstabelle!$B$26:$H$31,7,FALSE),0)</f>
        <v>5</v>
      </c>
      <c r="BP107" s="162" t="s">
        <v>3902</v>
      </c>
    </row>
    <row r="108" spans="1:69" ht="15" thickBot="1" x14ac:dyDescent="0.25">
      <c r="A108" s="7">
        <v>16863331023</v>
      </c>
      <c r="B108" s="160" t="s">
        <v>98</v>
      </c>
      <c r="C108" s="8">
        <v>50</v>
      </c>
      <c r="D108" s="8">
        <v>110</v>
      </c>
      <c r="E108" s="8">
        <v>50</v>
      </c>
      <c r="F108" s="8" t="str">
        <f t="shared" si="60"/>
        <v>50 - 110 - 50</v>
      </c>
      <c r="G108" s="8" t="str">
        <f t="shared" si="61"/>
        <v>50-110-50</v>
      </c>
      <c r="H108" s="8">
        <f t="shared" si="62"/>
        <v>16863331023</v>
      </c>
      <c r="I108" s="6">
        <f t="shared" si="63"/>
        <v>9.5979912000000009</v>
      </c>
      <c r="J108" s="6">
        <f>VLOOKUP(LEFT(A108,8)*1,Hilfstabelle!$A$35:$E$38,5,FALSE)</f>
        <v>1</v>
      </c>
      <c r="K108" s="6">
        <f t="shared" si="64"/>
        <v>310</v>
      </c>
      <c r="L108" s="6">
        <f t="shared" si="65"/>
        <v>224</v>
      </c>
      <c r="M108" s="6">
        <f t="shared" si="66"/>
        <v>130</v>
      </c>
      <c r="N108" s="19">
        <f t="shared" si="51"/>
        <v>116</v>
      </c>
      <c r="O108" s="19">
        <f t="shared" si="52"/>
        <v>111</v>
      </c>
      <c r="P108" s="19">
        <f t="shared" si="53"/>
        <v>116</v>
      </c>
      <c r="Q108" s="6">
        <f>VLOOKUP(LEFT(A108,8)*1,Hilfstabelle!$A$35:$E$38,2,FALSE)</f>
        <v>400</v>
      </c>
      <c r="R108" s="6">
        <f>VLOOKUP(LEFT(A108,8)*1,Hilfstabelle!$A$35:$E$38,3,FALSE)</f>
        <v>285</v>
      </c>
      <c r="S108" s="6">
        <f>VLOOKUP(LEFT(A108,8)*1,Hilfstabelle!$A$35:$E$38,4,FALSE)</f>
        <v>146</v>
      </c>
      <c r="T108" s="94">
        <f>VLOOKUP(H108,Preise!A:E,4,FALSE)</f>
        <v>1112.9100000000001</v>
      </c>
      <c r="U108" s="7" t="str">
        <f>IF(V108=50,"I",VLOOKUP(V108,Hilfstabelle!$A$3:$B$6,2))</f>
        <v>III</v>
      </c>
      <c r="V108" s="7">
        <f t="shared" si="67"/>
        <v>110</v>
      </c>
      <c r="W108" s="7" t="str">
        <f>IF(U108="I","I",VLOOKUP(V108,Hilfstabelle!$A$3:$B$6,2))</f>
        <v>III</v>
      </c>
      <c r="X108" s="7">
        <f>VLOOKUP(W108,Hilfstabelle!$B$10:$M$13,12,FALSE)</f>
        <v>4.3940147999999999</v>
      </c>
      <c r="Y108" s="7">
        <f>VLOOKUP(W108,Hilfstabelle!$B$10:$D$13,3,FALSE)</f>
        <v>63</v>
      </c>
      <c r="Z108" s="7">
        <f>VLOOKUP(W108,Hilfstabelle!$B$10:$E$13,4,FALSE)</f>
        <v>89</v>
      </c>
      <c r="AA108" s="7">
        <f>VLOOKUP(W108,Hilfstabelle!$B$10:$F$13,5,FALSE)</f>
        <v>89</v>
      </c>
      <c r="AB108" s="7">
        <f>VLOOKUP(W108,Hilfstabelle!$B$10:$G$13,6,FALSE)</f>
        <v>89</v>
      </c>
      <c r="AC108" s="7" t="str">
        <f>IF(AG108="50I","I",VLOOKUP(C108,Hilfstabelle!$A$3:$B$6,2))</f>
        <v>I</v>
      </c>
      <c r="AD108" s="7" t="str">
        <f>IF(U108="I","I",VLOOKUP(C108,Hilfstabelle!$A$3:$B$6,2))</f>
        <v>II</v>
      </c>
      <c r="AE108" s="7" t="str">
        <f t="shared" si="54"/>
        <v>50I</v>
      </c>
      <c r="AF108" s="7" t="str">
        <f>CONCATENATE(C108,AD108)</f>
        <v>50II</v>
      </c>
      <c r="AG108" s="106" t="str">
        <f t="shared" si="69"/>
        <v>50I</v>
      </c>
      <c r="AH108" s="7">
        <f>VLOOKUP('Grundgerüst Konfigurator'!AE108,Hilfstabelle!$B$14:$M$25,12,FALSE)</f>
        <v>0.45080280000000006</v>
      </c>
      <c r="AI108" s="7">
        <f>VLOOKUP(AE108,Hilfstabelle!$B$14:$J$25,9,FALSE)</f>
        <v>30.5</v>
      </c>
      <c r="AJ108" s="7">
        <f>VLOOKUP(AE108,Hilfstabelle!$B$14:$K$25,10,FALSE)</f>
        <v>61</v>
      </c>
      <c r="AK108" s="7">
        <f>VLOOKUP(AE108,Hilfstabelle!$B$14:$I$25,8,FALSE)</f>
        <v>22</v>
      </c>
      <c r="AL108" s="7" t="str">
        <f>IF(AP108="50I","I",VLOOKUP(D108,Hilfstabelle!$A$3:$B$6,2))</f>
        <v>III</v>
      </c>
      <c r="AM108" s="7" t="str">
        <f>IF(U108="I","I",VLOOKUP(D108,Hilfstabelle!$A$3:$B$6,2))</f>
        <v>III</v>
      </c>
      <c r="AN108" s="7" t="str">
        <f t="shared" si="55"/>
        <v>110III</v>
      </c>
      <c r="AO108" s="7" t="str">
        <f t="shared" si="70"/>
        <v>110III</v>
      </c>
      <c r="AP108" s="106" t="b">
        <f t="shared" si="71"/>
        <v>0</v>
      </c>
      <c r="AQ108" s="7">
        <f>VLOOKUP('Grundgerüst Konfigurator'!AN108,Hilfstabelle!$B$14:$M$25,12,FALSE)</f>
        <v>2.1127092000000003</v>
      </c>
      <c r="AR108" s="7">
        <f>VLOOKUP(AN108,Hilfstabelle!$B$14:$J$25,9,FALSE)</f>
        <v>65</v>
      </c>
      <c r="AS108" s="7">
        <f>VLOOKUP(AN108,Hilfstabelle!$B$14:$K$25,10,FALSE)</f>
        <v>72</v>
      </c>
      <c r="AT108" s="7">
        <f>VLOOKUP(AN108,Hilfstabelle!$B$14:$I$25,8,FALSE)</f>
        <v>22</v>
      </c>
      <c r="AU108" s="7" t="str">
        <f>IF(AY108="50I","I",VLOOKUP(E108,Hilfstabelle!$A$3:$B$6,2))</f>
        <v>I</v>
      </c>
      <c r="AV108" s="7" t="str">
        <f>IF(U108="I","I",VLOOKUP(E108,Hilfstabelle!$A$3:$B$6,2))</f>
        <v>II</v>
      </c>
      <c r="AW108" s="7" t="str">
        <f t="shared" si="56"/>
        <v>50I</v>
      </c>
      <c r="AX108" s="7" t="str">
        <f t="shared" si="72"/>
        <v>50II</v>
      </c>
      <c r="AY108" s="106" t="str">
        <f t="shared" si="73"/>
        <v>50I</v>
      </c>
      <c r="AZ108" s="7">
        <f>VLOOKUP('Grundgerüst Konfigurator'!AW108,Hilfstabelle!$B$14:$M$25,12,FALSE)</f>
        <v>0.45080280000000006</v>
      </c>
      <c r="BA108" s="7">
        <f>VLOOKUP(AW108,Hilfstabelle!$B$14:$J$25,9,FALSE)</f>
        <v>30.5</v>
      </c>
      <c r="BB108" s="7">
        <f>VLOOKUP(AW108,Hilfstabelle!$B$14:$K$25,10,FALSE)</f>
        <v>61</v>
      </c>
      <c r="BC108" s="7">
        <f>VLOOKUP(AW108,Hilfstabelle!$B$14:$I$25,8,FALSE)</f>
        <v>22</v>
      </c>
      <c r="BD108" s="7" t="str">
        <f t="shared" si="74"/>
        <v>III-I</v>
      </c>
      <c r="BE108" s="7" t="str">
        <f t="shared" si="57"/>
        <v>III-I</v>
      </c>
      <c r="BF108" s="7">
        <f>IFERROR(VLOOKUP(BD108,Hilfstabelle!$B$26:$M$31,12,FALSE),0)</f>
        <v>1.0948308</v>
      </c>
      <c r="BG108" s="7">
        <f>IFERROR(VLOOKUP(BD108,Hilfstabelle!$B$26:$H$31,7,FALSE),0)</f>
        <v>5</v>
      </c>
      <c r="BH108" s="7" t="str">
        <f t="shared" si="75"/>
        <v/>
      </c>
      <c r="BI108" s="7" t="str">
        <f t="shared" si="58"/>
        <v/>
      </c>
      <c r="BJ108" s="7">
        <f>IFERROR(VLOOKUP(BH108,Hilfstabelle!$B$26:$M$31,12,FALSE),0)</f>
        <v>0</v>
      </c>
      <c r="BK108" s="7">
        <f>IFERROR(VLOOKUP(BH108,Hilfstabelle!$B$26:$H$31,7,FALSE),0)</f>
        <v>0</v>
      </c>
      <c r="BL108" s="7" t="str">
        <f t="shared" si="76"/>
        <v>III-I</v>
      </c>
      <c r="BM108" s="7" t="str">
        <f t="shared" si="59"/>
        <v>III-I</v>
      </c>
      <c r="BN108" s="7">
        <f>IFERROR(VLOOKUP(BL108,Hilfstabelle!$B$26:$M$31,12,FALSE),0)</f>
        <v>1.0948308</v>
      </c>
      <c r="BO108" s="7">
        <f>IFERROR(VLOOKUP(BL108,Hilfstabelle!$B$26:$H$31,7,FALSE),0)</f>
        <v>5</v>
      </c>
      <c r="BP108" s="162" t="s">
        <v>3902</v>
      </c>
    </row>
    <row r="109" spans="1:69" ht="15" thickBot="1" x14ac:dyDescent="0.25">
      <c r="A109" s="7">
        <v>16864441040</v>
      </c>
      <c r="B109" s="160" t="s">
        <v>98</v>
      </c>
      <c r="C109" s="8">
        <v>50</v>
      </c>
      <c r="D109" s="8">
        <v>125</v>
      </c>
      <c r="E109" s="8">
        <v>50</v>
      </c>
      <c r="F109" s="8" t="str">
        <f t="shared" si="60"/>
        <v>50 - 125 - 50</v>
      </c>
      <c r="G109" s="8" t="str">
        <f t="shared" si="61"/>
        <v>50-125-50</v>
      </c>
      <c r="H109" s="8">
        <f t="shared" si="62"/>
        <v>16864441040</v>
      </c>
      <c r="I109" s="6">
        <f t="shared" si="63"/>
        <v>19.5218016</v>
      </c>
      <c r="J109" s="6">
        <f>VLOOKUP(LEFT(A109,8)*1,Hilfstabelle!$A$35:$E$38,5,FALSE)</f>
        <v>0</v>
      </c>
      <c r="K109" s="6">
        <f t="shared" si="64"/>
        <v>353</v>
      </c>
      <c r="L109" s="6">
        <f t="shared" si="65"/>
        <v>277.8</v>
      </c>
      <c r="M109" s="6">
        <f t="shared" si="66"/>
        <v>160</v>
      </c>
      <c r="N109" s="19">
        <f t="shared" si="51"/>
        <v>137.5</v>
      </c>
      <c r="O109" s="19">
        <f t="shared" si="52"/>
        <v>147.80000000000001</v>
      </c>
      <c r="P109" s="19">
        <f t="shared" si="53"/>
        <v>137.5</v>
      </c>
      <c r="Q109" s="6" t="str">
        <f>VLOOKUP(LEFT(A109,8)*1,Hilfstabelle!$A$35:$E$38,2,FALSE)</f>
        <v>N.A.</v>
      </c>
      <c r="R109" s="6" t="str">
        <f>VLOOKUP(LEFT(A109,8)*1,Hilfstabelle!$A$35:$E$38,3,FALSE)</f>
        <v>N.A.</v>
      </c>
      <c r="S109" s="6" t="str">
        <f>VLOOKUP(LEFT(A109,8)*1,Hilfstabelle!$A$35:$E$38,4,FALSE)</f>
        <v>N.A.</v>
      </c>
      <c r="T109" s="94" t="e">
        <f>VLOOKUP(H109,Preise!A:E,4,FALSE)</f>
        <v>#N/A</v>
      </c>
      <c r="U109" s="7" t="str">
        <f>IF(V109=50,"I",VLOOKUP(V109,Hilfstabelle!$A$3:$B$6,2))</f>
        <v>IV</v>
      </c>
      <c r="V109" s="7">
        <f t="shared" si="67"/>
        <v>125</v>
      </c>
      <c r="W109" s="7" t="str">
        <f>IF(U109="I","I",VLOOKUP(V109,Hilfstabelle!$A$3:$B$6,2))</f>
        <v>IV</v>
      </c>
      <c r="X109" s="7">
        <f>VLOOKUP(W109,Hilfstabelle!$B$10:$M$13,12,FALSE)</f>
        <v>10.408540800000001</v>
      </c>
      <c r="Y109" s="7">
        <f>VLOOKUP(W109,Hilfstabelle!$B$10:$D$13,3,FALSE)</f>
        <v>80</v>
      </c>
      <c r="Z109" s="7">
        <f>VLOOKUP(W109,Hilfstabelle!$B$10:$E$13,4,FALSE)</f>
        <v>110.5</v>
      </c>
      <c r="AA109" s="7">
        <f>VLOOKUP(W109,Hilfstabelle!$B$10:$F$13,5,FALSE)</f>
        <v>110.5</v>
      </c>
      <c r="AB109" s="7">
        <f>VLOOKUP(W109,Hilfstabelle!$B$10:$G$13,6,FALSE)</f>
        <v>110.5</v>
      </c>
      <c r="AC109" s="7" t="str">
        <f>IF(AG109="50I","I",VLOOKUP(C109,Hilfstabelle!$A$3:$B$6,2))</f>
        <v>I</v>
      </c>
      <c r="AD109" s="7" t="str">
        <f>IF(U109="I","I",VLOOKUP(C109,Hilfstabelle!$A$3:$B$6,2))</f>
        <v>II</v>
      </c>
      <c r="AE109" s="7" t="str">
        <f t="shared" si="54"/>
        <v>50I</v>
      </c>
      <c r="AF109" s="7" t="str">
        <f t="shared" si="68"/>
        <v>50II</v>
      </c>
      <c r="AG109" s="106" t="str">
        <f t="shared" si="69"/>
        <v>50I</v>
      </c>
      <c r="AH109" s="7">
        <f>VLOOKUP('Grundgerüst Konfigurator'!AE109,Hilfstabelle!$B$14:$M$25,12,FALSE)</f>
        <v>0.45080280000000006</v>
      </c>
      <c r="AI109" s="7">
        <f>VLOOKUP(AE109,Hilfstabelle!$B$14:$J$25,9,FALSE)</f>
        <v>30.5</v>
      </c>
      <c r="AJ109" s="7">
        <f>VLOOKUP(AE109,Hilfstabelle!$B$14:$K$25,10,FALSE)</f>
        <v>61</v>
      </c>
      <c r="AK109" s="7">
        <f>VLOOKUP(AE109,Hilfstabelle!$B$14:$I$25,8,FALSE)</f>
        <v>22</v>
      </c>
      <c r="AL109" s="7" t="str">
        <f>IF(AP109="50I","I",VLOOKUP(D109,Hilfstabelle!$A$3:$B$6,2))</f>
        <v>IV</v>
      </c>
      <c r="AM109" s="7" t="str">
        <f>IF(U109="I","I",VLOOKUP(D109,Hilfstabelle!$A$3:$B$6,2))</f>
        <v>IV</v>
      </c>
      <c r="AN109" s="7" t="str">
        <f t="shared" si="55"/>
        <v>125IV</v>
      </c>
      <c r="AO109" s="7" t="str">
        <f t="shared" si="70"/>
        <v>125IV</v>
      </c>
      <c r="AP109" s="106" t="b">
        <f t="shared" si="71"/>
        <v>0</v>
      </c>
      <c r="AQ109" s="7">
        <f>VLOOKUP('Grundgerüst Konfigurator'!AN109,Hilfstabelle!$B$14:$M$25,12,FALSE)</f>
        <v>3.7998072000000001</v>
      </c>
      <c r="AR109" s="7">
        <f>VLOOKUP(AN109,Hilfstabelle!$B$14:$J$25,9,FALSE)</f>
        <v>72.5</v>
      </c>
      <c r="AS109" s="7">
        <f>VLOOKUP(AN109,Hilfstabelle!$B$14:$K$25,10,FALSE)</f>
        <v>87.3</v>
      </c>
      <c r="AT109" s="7">
        <f>VLOOKUP(AN109,Hilfstabelle!$B$14:$I$25,8,FALSE)</f>
        <v>37.299999999999997</v>
      </c>
      <c r="AU109" s="7" t="str">
        <f>IF(AY109="50I","I",VLOOKUP(E109,Hilfstabelle!$A$3:$B$6,2))</f>
        <v>I</v>
      </c>
      <c r="AV109" s="7" t="str">
        <f>IF(U109="I","I",VLOOKUP(E109,Hilfstabelle!$A$3:$B$6,2))</f>
        <v>II</v>
      </c>
      <c r="AW109" s="7" t="str">
        <f t="shared" si="56"/>
        <v>50I</v>
      </c>
      <c r="AX109" s="7" t="str">
        <f t="shared" si="72"/>
        <v>50II</v>
      </c>
      <c r="AY109" s="106" t="str">
        <f t="shared" si="73"/>
        <v>50I</v>
      </c>
      <c r="AZ109" s="7">
        <f>VLOOKUP('Grundgerüst Konfigurator'!AW109,Hilfstabelle!$B$14:$M$25,12,FALSE)</f>
        <v>0.45080280000000006</v>
      </c>
      <c r="BA109" s="7">
        <f>VLOOKUP(AW109,Hilfstabelle!$B$14:$J$25,9,FALSE)</f>
        <v>30.5</v>
      </c>
      <c r="BB109" s="7">
        <f>VLOOKUP(AW109,Hilfstabelle!$B$14:$K$25,10,FALSE)</f>
        <v>61</v>
      </c>
      <c r="BC109" s="7">
        <f>VLOOKUP(AW109,Hilfstabelle!$B$14:$I$25,8,FALSE)</f>
        <v>22</v>
      </c>
      <c r="BD109" s="7" t="str">
        <f t="shared" si="74"/>
        <v>IV-I</v>
      </c>
      <c r="BE109" s="7" t="str">
        <f t="shared" si="57"/>
        <v>IV-I</v>
      </c>
      <c r="BF109" s="7">
        <f>IFERROR(VLOOKUP(BD109,Hilfstabelle!$B$26:$M$31,12,FALSE),0)</f>
        <v>2.205924</v>
      </c>
      <c r="BG109" s="7">
        <f>IFERROR(VLOOKUP(BD109,Hilfstabelle!$B$26:$H$31,7,FALSE),0)</f>
        <v>5</v>
      </c>
      <c r="BH109" s="7" t="str">
        <f t="shared" si="75"/>
        <v/>
      </c>
      <c r="BI109" s="7" t="str">
        <f t="shared" si="58"/>
        <v/>
      </c>
      <c r="BJ109" s="7">
        <f>IFERROR(VLOOKUP(BH109,Hilfstabelle!$B$26:$M$31,12,FALSE),0)</f>
        <v>0</v>
      </c>
      <c r="BK109" s="7">
        <f>IFERROR(VLOOKUP(BH109,Hilfstabelle!$B$26:$H$31,7,FALSE),0)</f>
        <v>0</v>
      </c>
      <c r="BL109" s="7" t="str">
        <f t="shared" si="76"/>
        <v>IV-I</v>
      </c>
      <c r="BM109" s="7" t="str">
        <f t="shared" si="59"/>
        <v>IV-I</v>
      </c>
      <c r="BN109" s="7">
        <f>IFERROR(VLOOKUP(BL109,Hilfstabelle!$B$26:$M$31,12,FALSE),0)</f>
        <v>2.205924</v>
      </c>
      <c r="BO109" s="7">
        <f>IFERROR(VLOOKUP(BL109,Hilfstabelle!$B$26:$H$31,7,FALSE),0)</f>
        <v>5</v>
      </c>
      <c r="BP109" s="162" t="s">
        <v>3902</v>
      </c>
    </row>
    <row r="110" spans="1:69" ht="15" thickBot="1" x14ac:dyDescent="0.25">
      <c r="A110" s="7">
        <v>16864441041</v>
      </c>
      <c r="B110" s="160" t="s">
        <v>98</v>
      </c>
      <c r="C110" s="8">
        <v>50</v>
      </c>
      <c r="D110" s="8">
        <v>140</v>
      </c>
      <c r="E110" s="8">
        <v>50</v>
      </c>
      <c r="F110" s="8" t="str">
        <f t="shared" si="60"/>
        <v>50 - 140 - 50</v>
      </c>
      <c r="G110" s="8" t="str">
        <f t="shared" si="61"/>
        <v>50-140-50</v>
      </c>
      <c r="H110" s="8">
        <f t="shared" si="62"/>
        <v>16864441041</v>
      </c>
      <c r="I110" s="6">
        <f t="shared" ref="I110:I132" si="77">SUM(X110,AH110,AQ110,AZ110,BF110,BJ110,BN110)</f>
        <v>20.1692316</v>
      </c>
      <c r="J110" s="6">
        <f>VLOOKUP(LEFT(A110,8)*1,Hilfstabelle!$A$35:$E$38,5,FALSE)</f>
        <v>0</v>
      </c>
      <c r="K110" s="6">
        <f t="shared" ref="K110:K132" si="78">SUM(Z110,AA110,AJ110,BB110,BG110,BO110)</f>
        <v>353</v>
      </c>
      <c r="L110" s="6">
        <f t="shared" ref="L110:L132" si="79">MAX(Y110,AI110,BA110)+SUM(AB110,AS110,BK110)</f>
        <v>266.10000000000002</v>
      </c>
      <c r="M110" s="6">
        <f t="shared" ref="M110:M132" si="80">MAX(Y110,AI110,AR110,BA110)*2</f>
        <v>163</v>
      </c>
      <c r="N110" s="19">
        <f t="shared" si="51"/>
        <v>137.5</v>
      </c>
      <c r="O110" s="19">
        <f t="shared" si="52"/>
        <v>136.1</v>
      </c>
      <c r="P110" s="19">
        <f t="shared" si="53"/>
        <v>137.5</v>
      </c>
      <c r="Q110" s="6" t="str">
        <f>VLOOKUP(LEFT(A110,8)*1,Hilfstabelle!$A$35:$E$38,2,FALSE)</f>
        <v>N.A.</v>
      </c>
      <c r="R110" s="6" t="str">
        <f>VLOOKUP(LEFT(A110,8)*1,Hilfstabelle!$A$35:$E$38,3,FALSE)</f>
        <v>N.A.</v>
      </c>
      <c r="S110" s="6" t="str">
        <f>VLOOKUP(LEFT(A110,8)*1,Hilfstabelle!$A$35:$E$38,4,FALSE)</f>
        <v>N.A.</v>
      </c>
      <c r="T110" s="94" t="e">
        <f>VLOOKUP(H110,Preise!A:E,4,FALSE)</f>
        <v>#N/A</v>
      </c>
      <c r="U110" s="7" t="str">
        <f>IF(V110=50,"I",VLOOKUP(V110,Hilfstabelle!$A$3:$B$6,2))</f>
        <v>IV</v>
      </c>
      <c r="V110" s="7">
        <f t="shared" ref="V110:V132" si="81">MAX(C110,D110,E110)</f>
        <v>140</v>
      </c>
      <c r="W110" s="7" t="str">
        <f>IF(U110="I","I",VLOOKUP(V110,Hilfstabelle!$A$3:$B$6,2))</f>
        <v>IV</v>
      </c>
      <c r="X110" s="7">
        <f>VLOOKUP(W110,Hilfstabelle!$B$10:$M$13,12,FALSE)</f>
        <v>10.408540800000001</v>
      </c>
      <c r="Y110" s="7">
        <f>VLOOKUP(W110,Hilfstabelle!$B$10:$D$13,3,FALSE)</f>
        <v>80</v>
      </c>
      <c r="Z110" s="7">
        <f>VLOOKUP(W110,Hilfstabelle!$B$10:$E$13,4,FALSE)</f>
        <v>110.5</v>
      </c>
      <c r="AA110" s="7">
        <f>VLOOKUP(W110,Hilfstabelle!$B$10:$F$13,5,FALSE)</f>
        <v>110.5</v>
      </c>
      <c r="AB110" s="7">
        <f>VLOOKUP(W110,Hilfstabelle!$B$10:$G$13,6,FALSE)</f>
        <v>110.5</v>
      </c>
      <c r="AC110" s="7" t="str">
        <f>IF(AG110="50I","I",VLOOKUP(C110,Hilfstabelle!$A$3:$B$6,2))</f>
        <v>I</v>
      </c>
      <c r="AD110" s="7" t="str">
        <f>IF(U110="I","I",VLOOKUP(C110,Hilfstabelle!$A$3:$B$6,2))</f>
        <v>II</v>
      </c>
      <c r="AE110" s="7" t="str">
        <f t="shared" si="54"/>
        <v>50I</v>
      </c>
      <c r="AF110" s="7" t="str">
        <f t="shared" ref="AF110:AF132" si="82">CONCATENATE(C110,AD110)</f>
        <v>50II</v>
      </c>
      <c r="AG110" s="106" t="str">
        <f t="shared" si="69"/>
        <v>50I</v>
      </c>
      <c r="AH110" s="7">
        <f>VLOOKUP('Grundgerüst Konfigurator'!AE110,Hilfstabelle!$B$14:$M$25,12,FALSE)</f>
        <v>0.45080280000000006</v>
      </c>
      <c r="AI110" s="7">
        <f>VLOOKUP(AE110,Hilfstabelle!$B$14:$J$25,9,FALSE)</f>
        <v>30.5</v>
      </c>
      <c r="AJ110" s="7">
        <f>VLOOKUP(AE110,Hilfstabelle!$B$14:$K$25,10,FALSE)</f>
        <v>61</v>
      </c>
      <c r="AK110" s="7">
        <f>VLOOKUP(AE110,Hilfstabelle!$B$14:$I$25,8,FALSE)</f>
        <v>22</v>
      </c>
      <c r="AL110" s="7" t="str">
        <f>IF(AP110="50I","I",VLOOKUP(D110,Hilfstabelle!$A$3:$B$6,2))</f>
        <v>IV</v>
      </c>
      <c r="AM110" s="7" t="str">
        <f>IF(U110="I","I",VLOOKUP(D110,Hilfstabelle!$A$3:$B$6,2))</f>
        <v>IV</v>
      </c>
      <c r="AN110" s="7" t="str">
        <f t="shared" si="55"/>
        <v>140IV</v>
      </c>
      <c r="AO110" s="7" t="str">
        <f t="shared" ref="AO110:AO132" si="83">CONCATENATE(D110,AM110)</f>
        <v>140IV</v>
      </c>
      <c r="AP110" s="106" t="b">
        <f t="shared" si="71"/>
        <v>0</v>
      </c>
      <c r="AQ110" s="7">
        <f>VLOOKUP('Grundgerüst Konfigurator'!AN110,Hilfstabelle!$B$14:$M$25,12,FALSE)</f>
        <v>4.4472372</v>
      </c>
      <c r="AR110" s="7">
        <f>VLOOKUP(AN110,Hilfstabelle!$B$14:$J$25,9,FALSE)</f>
        <v>81.5</v>
      </c>
      <c r="AS110" s="7">
        <f>VLOOKUP(AN110,Hilfstabelle!$B$14:$K$25,10,FALSE)</f>
        <v>75.599999999999994</v>
      </c>
      <c r="AT110" s="7">
        <f>VLOOKUP(AN110,Hilfstabelle!$B$14:$I$25,8,FALSE)</f>
        <v>25.6</v>
      </c>
      <c r="AU110" s="7" t="str">
        <f>IF(AY110="50I","I",VLOOKUP(E110,Hilfstabelle!$A$3:$B$6,2))</f>
        <v>I</v>
      </c>
      <c r="AV110" s="7" t="str">
        <f>IF(U110="I","I",VLOOKUP(E110,Hilfstabelle!$A$3:$B$6,2))</f>
        <v>II</v>
      </c>
      <c r="AW110" s="7" t="str">
        <f t="shared" si="56"/>
        <v>50I</v>
      </c>
      <c r="AX110" s="7" t="str">
        <f t="shared" ref="AX110:AX132" si="84">CONCATENATE(E110,AV110)</f>
        <v>50II</v>
      </c>
      <c r="AY110" s="106" t="str">
        <f t="shared" si="73"/>
        <v>50I</v>
      </c>
      <c r="AZ110" s="7">
        <f>VLOOKUP('Grundgerüst Konfigurator'!AW110,Hilfstabelle!$B$14:$M$25,12,FALSE)</f>
        <v>0.45080280000000006</v>
      </c>
      <c r="BA110" s="7">
        <f>VLOOKUP(AW110,Hilfstabelle!$B$14:$J$25,9,FALSE)</f>
        <v>30.5</v>
      </c>
      <c r="BB110" s="7">
        <f>VLOOKUP(AW110,Hilfstabelle!$B$14:$K$25,10,FALSE)</f>
        <v>61</v>
      </c>
      <c r="BC110" s="7">
        <f>VLOOKUP(AW110,Hilfstabelle!$B$14:$I$25,8,FALSE)</f>
        <v>22</v>
      </c>
      <c r="BD110" s="7" t="str">
        <f t="shared" ref="BD110:BD132" si="85">IF(W110=AC110,"",CONCATENATE(W110,"-",AC110))</f>
        <v>IV-I</v>
      </c>
      <c r="BE110" s="7" t="str">
        <f t="shared" si="57"/>
        <v>IV-I</v>
      </c>
      <c r="BF110" s="7">
        <f>IFERROR(VLOOKUP(BD110,Hilfstabelle!$B$26:$M$31,12,FALSE),0)</f>
        <v>2.205924</v>
      </c>
      <c r="BG110" s="7">
        <f>IFERROR(VLOOKUP(BD110,Hilfstabelle!$B$26:$H$31,7,FALSE),0)</f>
        <v>5</v>
      </c>
      <c r="BH110" s="7" t="str">
        <f t="shared" ref="BH110:BH132" si="86">IF(W110=AL110,"",CONCATENATE(W110,"-",AL110))</f>
        <v/>
      </c>
      <c r="BI110" s="7" t="str">
        <f t="shared" si="58"/>
        <v/>
      </c>
      <c r="BJ110" s="7">
        <f>IFERROR(VLOOKUP(BH110,Hilfstabelle!$B$26:$M$31,12,FALSE),0)</f>
        <v>0</v>
      </c>
      <c r="BK110" s="7">
        <f>IFERROR(VLOOKUP(BH110,Hilfstabelle!$B$26:$H$31,7,FALSE),0)</f>
        <v>0</v>
      </c>
      <c r="BL110" s="7" t="str">
        <f t="shared" ref="BL110:BL132" si="87">IF(W110=AU110,"",CONCATENATE(W110,"-",AU110))</f>
        <v>IV-I</v>
      </c>
      <c r="BM110" s="7" t="str">
        <f t="shared" si="59"/>
        <v>IV-I</v>
      </c>
      <c r="BN110" s="7">
        <f>IFERROR(VLOOKUP(BL110,Hilfstabelle!$B$26:$M$31,12,FALSE),0)</f>
        <v>2.205924</v>
      </c>
      <c r="BO110" s="7">
        <f>IFERROR(VLOOKUP(BL110,Hilfstabelle!$B$26:$H$31,7,FALSE),0)</f>
        <v>5</v>
      </c>
      <c r="BP110" s="162" t="s">
        <v>3902</v>
      </c>
    </row>
    <row r="111" spans="1:69" ht="15" thickBot="1" x14ac:dyDescent="0.25">
      <c r="A111" s="7">
        <v>16864441042</v>
      </c>
      <c r="B111" s="160" t="s">
        <v>98</v>
      </c>
      <c r="C111" s="8">
        <v>50</v>
      </c>
      <c r="D111" s="8">
        <v>160</v>
      </c>
      <c r="E111" s="8">
        <v>50</v>
      </c>
      <c r="F111" s="8" t="str">
        <f t="shared" si="60"/>
        <v>50 - 160 - 50</v>
      </c>
      <c r="G111" s="8" t="str">
        <f t="shared" si="61"/>
        <v>50-160-50</v>
      </c>
      <c r="H111" s="8">
        <f t="shared" si="62"/>
        <v>16864441042</v>
      </c>
      <c r="I111" s="6">
        <f t="shared" si="77"/>
        <v>20.6852184</v>
      </c>
      <c r="J111" s="6">
        <f>VLOOKUP(LEFT(A111,8)*1,Hilfstabelle!$A$35:$E$38,5,FALSE)</f>
        <v>0</v>
      </c>
      <c r="K111" s="6">
        <f t="shared" si="78"/>
        <v>353</v>
      </c>
      <c r="L111" s="6">
        <f t="shared" si="79"/>
        <v>254.5</v>
      </c>
      <c r="M111" s="6">
        <f t="shared" si="80"/>
        <v>185</v>
      </c>
      <c r="N111" s="19">
        <f t="shared" si="51"/>
        <v>137.5</v>
      </c>
      <c r="O111" s="19">
        <f t="shared" si="52"/>
        <v>124.5</v>
      </c>
      <c r="P111" s="19">
        <f t="shared" si="53"/>
        <v>137.5</v>
      </c>
      <c r="Q111" s="6" t="str">
        <f>VLOOKUP(LEFT(A111,8)*1,Hilfstabelle!$A$35:$E$38,2,FALSE)</f>
        <v>N.A.</v>
      </c>
      <c r="R111" s="6" t="str">
        <f>VLOOKUP(LEFT(A111,8)*1,Hilfstabelle!$A$35:$E$38,3,FALSE)</f>
        <v>N.A.</v>
      </c>
      <c r="S111" s="6" t="str">
        <f>VLOOKUP(LEFT(A111,8)*1,Hilfstabelle!$A$35:$E$38,4,FALSE)</f>
        <v>N.A.</v>
      </c>
      <c r="T111" s="94" t="e">
        <f>VLOOKUP(H111,Preise!A:E,4,FALSE)</f>
        <v>#N/A</v>
      </c>
      <c r="U111" s="7" t="str">
        <f>IF(V111=50,"I",VLOOKUP(V111,Hilfstabelle!$A$3:$B$6,2))</f>
        <v>IV</v>
      </c>
      <c r="V111" s="7">
        <f t="shared" si="81"/>
        <v>160</v>
      </c>
      <c r="W111" s="7" t="str">
        <f>IF(U111="I","I",VLOOKUP(V111,Hilfstabelle!$A$3:$B$6,2))</f>
        <v>IV</v>
      </c>
      <c r="X111" s="7">
        <f>VLOOKUP(W111,Hilfstabelle!$B$10:$M$13,12,FALSE)</f>
        <v>10.408540800000001</v>
      </c>
      <c r="Y111" s="7">
        <f>VLOOKUP(W111,Hilfstabelle!$B$10:$D$13,3,FALSE)</f>
        <v>80</v>
      </c>
      <c r="Z111" s="7">
        <f>VLOOKUP(W111,Hilfstabelle!$B$10:$E$13,4,FALSE)</f>
        <v>110.5</v>
      </c>
      <c r="AA111" s="7">
        <f>VLOOKUP(W111,Hilfstabelle!$B$10:$F$13,5,FALSE)</f>
        <v>110.5</v>
      </c>
      <c r="AB111" s="7">
        <f>VLOOKUP(W111,Hilfstabelle!$B$10:$G$13,6,FALSE)</f>
        <v>110.5</v>
      </c>
      <c r="AC111" s="7" t="str">
        <f>IF(AG111="50I","I",VLOOKUP(C111,Hilfstabelle!$A$3:$B$6,2))</f>
        <v>I</v>
      </c>
      <c r="AD111" s="7" t="str">
        <f>IF(U111="I","I",VLOOKUP(C111,Hilfstabelle!$A$3:$B$6,2))</f>
        <v>II</v>
      </c>
      <c r="AE111" s="7" t="str">
        <f t="shared" si="54"/>
        <v>50I</v>
      </c>
      <c r="AF111" s="7" t="str">
        <f t="shared" si="82"/>
        <v>50II</v>
      </c>
      <c r="AG111" s="106" t="str">
        <f t="shared" si="69"/>
        <v>50I</v>
      </c>
      <c r="AH111" s="7">
        <f>VLOOKUP('Grundgerüst Konfigurator'!AE111,Hilfstabelle!$B$14:$M$25,12,FALSE)</f>
        <v>0.45080280000000006</v>
      </c>
      <c r="AI111" s="7">
        <f>VLOOKUP(AE111,Hilfstabelle!$B$14:$J$25,9,FALSE)</f>
        <v>30.5</v>
      </c>
      <c r="AJ111" s="7">
        <f>VLOOKUP(AE111,Hilfstabelle!$B$14:$K$25,10,FALSE)</f>
        <v>61</v>
      </c>
      <c r="AK111" s="7">
        <f>VLOOKUP(AE111,Hilfstabelle!$B$14:$I$25,8,FALSE)</f>
        <v>22</v>
      </c>
      <c r="AL111" s="7" t="str">
        <f>IF(AP111="50I","I",VLOOKUP(D111,Hilfstabelle!$A$3:$B$6,2))</f>
        <v>IV</v>
      </c>
      <c r="AM111" s="7" t="str">
        <f>IF(U111="I","I",VLOOKUP(D111,Hilfstabelle!$A$3:$B$6,2))</f>
        <v>IV</v>
      </c>
      <c r="AN111" s="7" t="str">
        <f t="shared" si="55"/>
        <v>160IV</v>
      </c>
      <c r="AO111" s="7" t="str">
        <f t="shared" si="83"/>
        <v>160IV</v>
      </c>
      <c r="AP111" s="106" t="b">
        <f t="shared" si="71"/>
        <v>0</v>
      </c>
      <c r="AQ111" s="7">
        <f>VLOOKUP('Grundgerüst Konfigurator'!AN111,Hilfstabelle!$B$14:$M$25,12,FALSE)</f>
        <v>4.9632240000000003</v>
      </c>
      <c r="AR111" s="7">
        <f>VLOOKUP(AN111,Hilfstabelle!$B$14:$J$25,9,FALSE)</f>
        <v>92.5</v>
      </c>
      <c r="AS111" s="7">
        <f>VLOOKUP(AN111,Hilfstabelle!$B$14:$K$25,10,FALSE)</f>
        <v>64</v>
      </c>
      <c r="AT111" s="7">
        <f>VLOOKUP(AN111,Hilfstabelle!$B$14:$I$25,8,FALSE)</f>
        <v>14</v>
      </c>
      <c r="AU111" s="7" t="str">
        <f>IF(AY111="50I","I",VLOOKUP(E111,Hilfstabelle!$A$3:$B$6,2))</f>
        <v>I</v>
      </c>
      <c r="AV111" s="7" t="str">
        <f>IF(U111="I","I",VLOOKUP(E111,Hilfstabelle!$A$3:$B$6,2))</f>
        <v>II</v>
      </c>
      <c r="AW111" s="7" t="str">
        <f t="shared" si="56"/>
        <v>50I</v>
      </c>
      <c r="AX111" s="7" t="str">
        <f t="shared" si="84"/>
        <v>50II</v>
      </c>
      <c r="AY111" s="106" t="str">
        <f t="shared" si="73"/>
        <v>50I</v>
      </c>
      <c r="AZ111" s="7">
        <f>VLOOKUP('Grundgerüst Konfigurator'!AW111,Hilfstabelle!$B$14:$M$25,12,FALSE)</f>
        <v>0.45080280000000006</v>
      </c>
      <c r="BA111" s="7">
        <f>VLOOKUP(AW111,Hilfstabelle!$B$14:$J$25,9,FALSE)</f>
        <v>30.5</v>
      </c>
      <c r="BB111" s="7">
        <f>VLOOKUP(AW111,Hilfstabelle!$B$14:$K$25,10,FALSE)</f>
        <v>61</v>
      </c>
      <c r="BC111" s="7">
        <f>VLOOKUP(AW111,Hilfstabelle!$B$14:$I$25,8,FALSE)</f>
        <v>22</v>
      </c>
      <c r="BD111" s="7" t="str">
        <f t="shared" si="85"/>
        <v>IV-I</v>
      </c>
      <c r="BE111" s="7" t="str">
        <f t="shared" si="57"/>
        <v>IV-I</v>
      </c>
      <c r="BF111" s="7">
        <f>IFERROR(VLOOKUP(BD111,Hilfstabelle!$B$26:$M$31,12,FALSE),0)</f>
        <v>2.205924</v>
      </c>
      <c r="BG111" s="7">
        <f>IFERROR(VLOOKUP(BD111,Hilfstabelle!$B$26:$H$31,7,FALSE),0)</f>
        <v>5</v>
      </c>
      <c r="BH111" s="7" t="str">
        <f t="shared" si="86"/>
        <v/>
      </c>
      <c r="BI111" s="7" t="str">
        <f t="shared" si="58"/>
        <v/>
      </c>
      <c r="BJ111" s="7">
        <f>IFERROR(VLOOKUP(BH111,Hilfstabelle!$B$26:$M$31,12,FALSE),0)</f>
        <v>0</v>
      </c>
      <c r="BK111" s="7">
        <f>IFERROR(VLOOKUP(BH111,Hilfstabelle!$B$26:$H$31,7,FALSE),0)</f>
        <v>0</v>
      </c>
      <c r="BL111" s="7" t="str">
        <f t="shared" si="87"/>
        <v>IV-I</v>
      </c>
      <c r="BM111" s="7" t="str">
        <f t="shared" si="59"/>
        <v>IV-I</v>
      </c>
      <c r="BN111" s="7">
        <f>IFERROR(VLOOKUP(BL111,Hilfstabelle!$B$26:$M$31,12,FALSE),0)</f>
        <v>2.205924</v>
      </c>
      <c r="BO111" s="7">
        <f>IFERROR(VLOOKUP(BL111,Hilfstabelle!$B$26:$H$31,7,FALSE),0)</f>
        <v>5</v>
      </c>
      <c r="BP111" s="162" t="s">
        <v>3902</v>
      </c>
    </row>
    <row r="112" spans="1:69" ht="15" thickBot="1" x14ac:dyDescent="0.25">
      <c r="A112" s="7">
        <v>16862221020</v>
      </c>
      <c r="B112" s="160">
        <v>12677811001</v>
      </c>
      <c r="C112" s="8">
        <v>63</v>
      </c>
      <c r="D112" s="8">
        <v>75</v>
      </c>
      <c r="E112" s="8">
        <v>63</v>
      </c>
      <c r="F112" s="8" t="str">
        <f t="shared" si="60"/>
        <v>63 - 75 - 63</v>
      </c>
      <c r="G112" s="8" t="str">
        <f t="shared" si="61"/>
        <v>63-75-63</v>
      </c>
      <c r="H112" s="8">
        <f t="shared" si="62"/>
        <v>16862221020</v>
      </c>
      <c r="I112" s="6">
        <f t="shared" si="77"/>
        <v>4.5672732000000007</v>
      </c>
      <c r="J112" s="6">
        <f>VLOOKUP(LEFT(A112,8)*1,Hilfstabelle!$A$35:$E$38,5,FALSE)</f>
        <v>0.85</v>
      </c>
      <c r="K112" s="6">
        <f t="shared" si="78"/>
        <v>263</v>
      </c>
      <c r="L112" s="6">
        <f t="shared" si="79"/>
        <v>178.5</v>
      </c>
      <c r="M112" s="6">
        <f t="shared" si="80"/>
        <v>90</v>
      </c>
      <c r="N112" s="19">
        <f t="shared" si="51"/>
        <v>85.5</v>
      </c>
      <c r="O112" s="19">
        <f t="shared" si="52"/>
        <v>85</v>
      </c>
      <c r="P112" s="19">
        <f t="shared" si="53"/>
        <v>85.5</v>
      </c>
      <c r="Q112" s="6">
        <f>VLOOKUP(LEFT(A112,8)*1,Hilfstabelle!$A$35:$E$38,2,FALSE)</f>
        <v>310</v>
      </c>
      <c r="R112" s="6">
        <f>VLOOKUP(LEFT(A112,8)*1,Hilfstabelle!$A$35:$E$38,3,FALSE)</f>
        <v>220</v>
      </c>
      <c r="S112" s="6">
        <f>VLOOKUP(LEFT(A112,8)*1,Hilfstabelle!$A$35:$E$38,4,FALSE)</f>
        <v>107</v>
      </c>
      <c r="T112" s="94">
        <f>VLOOKUP(H112,Preise!A:E,4,FALSE)</f>
        <v>610.11</v>
      </c>
      <c r="U112" s="7" t="str">
        <f>IF(V112=50,"I",VLOOKUP(V112,Hilfstabelle!$A$3:$B$6,2))</f>
        <v>II</v>
      </c>
      <c r="V112" s="7">
        <f t="shared" si="81"/>
        <v>75</v>
      </c>
      <c r="W112" s="7" t="str">
        <f>IF(U112="I","I",VLOOKUP(V112,Hilfstabelle!$A$3:$B$6,2))</f>
        <v>II</v>
      </c>
      <c r="X112" s="7">
        <f>VLOOKUP(W112,Hilfstabelle!$B$10:$M$13,12,FALSE)</f>
        <v>1.7994396000000001</v>
      </c>
      <c r="Y112" s="7">
        <f>VLOOKUP(W112,Hilfstabelle!$B$10:$D$13,3,FALSE)</f>
        <v>43.5</v>
      </c>
      <c r="Z112" s="7">
        <f>VLOOKUP(W112,Hilfstabelle!$B$10:$E$13,4,FALSE)</f>
        <v>63</v>
      </c>
      <c r="AA112" s="7">
        <f>VLOOKUP(W112,Hilfstabelle!$B$10:$F$13,5,FALSE)</f>
        <v>63</v>
      </c>
      <c r="AB112" s="7">
        <f>VLOOKUP(W112,Hilfstabelle!$B$10:$G$13,6,FALSE)</f>
        <v>63</v>
      </c>
      <c r="AC112" s="7" t="str">
        <f>IF(AG112="50I","I",VLOOKUP(C112,Hilfstabelle!$A$3:$B$6,2))</f>
        <v>II</v>
      </c>
      <c r="AD112" s="7" t="str">
        <f>IF(U112="I","I",VLOOKUP(C112,Hilfstabelle!$A$3:$B$6,2))</f>
        <v>II</v>
      </c>
      <c r="AE112" s="7" t="str">
        <f t="shared" si="54"/>
        <v>63II</v>
      </c>
      <c r="AF112" s="7" t="str">
        <f t="shared" si="82"/>
        <v>63II</v>
      </c>
      <c r="AG112" s="106" t="b">
        <f t="shared" si="69"/>
        <v>0</v>
      </c>
      <c r="AH112" s="7">
        <f>VLOOKUP('Grundgerüst Konfigurator'!AE112,Hilfstabelle!$B$14:$M$25,12,FALSE)</f>
        <v>0.84948360000000012</v>
      </c>
      <c r="AI112" s="7">
        <f>VLOOKUP(AE112,Hilfstabelle!$B$14:$J$25,9,FALSE)</f>
        <v>37</v>
      </c>
      <c r="AJ112" s="7">
        <f>VLOOKUP(AE112,Hilfstabelle!$B$14:$K$25,10,FALSE)</f>
        <v>68.5</v>
      </c>
      <c r="AK112" s="7">
        <f>VLOOKUP(AE112,Hilfstabelle!$B$14:$I$25,8,FALSE)</f>
        <v>22.5</v>
      </c>
      <c r="AL112" s="7" t="str">
        <f>IF(AP112="50I","I",VLOOKUP(D112,Hilfstabelle!$A$3:$B$6,2))</f>
        <v>II</v>
      </c>
      <c r="AM112" s="7" t="str">
        <f>IF(U112="I","I",VLOOKUP(D112,Hilfstabelle!$A$3:$B$6,2))</f>
        <v>II</v>
      </c>
      <c r="AN112" s="7" t="str">
        <f t="shared" si="55"/>
        <v>75II</v>
      </c>
      <c r="AO112" s="7" t="str">
        <f t="shared" si="83"/>
        <v>75II</v>
      </c>
      <c r="AP112" s="106" t="b">
        <f t="shared" si="71"/>
        <v>0</v>
      </c>
      <c r="AQ112" s="7">
        <f>VLOOKUP('Grundgerüst Konfigurator'!AN112,Hilfstabelle!$B$14:$M$25,12,FALSE)</f>
        <v>1.0688664000000001</v>
      </c>
      <c r="AR112" s="7">
        <f>VLOOKUP(AN112,Hilfstabelle!$B$14:$J$25,9,FALSE)</f>
        <v>45</v>
      </c>
      <c r="AS112" s="7">
        <f>VLOOKUP(AN112,Hilfstabelle!$B$14:$K$25,10,FALSE)</f>
        <v>72</v>
      </c>
      <c r="AT112" s="7">
        <f>VLOOKUP(AN112,Hilfstabelle!$B$14:$I$25,8,FALSE)</f>
        <v>22</v>
      </c>
      <c r="AU112" s="7" t="str">
        <f>IF(AY112="50I","I",VLOOKUP(E112,Hilfstabelle!$A$3:$B$6,2))</f>
        <v>II</v>
      </c>
      <c r="AV112" s="7" t="str">
        <f>IF(U112="I","I",VLOOKUP(E112,Hilfstabelle!$A$3:$B$6,2))</f>
        <v>II</v>
      </c>
      <c r="AW112" s="7" t="str">
        <f t="shared" si="56"/>
        <v>63II</v>
      </c>
      <c r="AX112" s="7" t="str">
        <f t="shared" si="84"/>
        <v>63II</v>
      </c>
      <c r="AY112" s="106" t="b">
        <f t="shared" si="73"/>
        <v>0</v>
      </c>
      <c r="AZ112" s="7">
        <f>VLOOKUP('Grundgerüst Konfigurator'!AW112,Hilfstabelle!$B$14:$M$25,12,FALSE)</f>
        <v>0.84948360000000012</v>
      </c>
      <c r="BA112" s="7">
        <f>VLOOKUP(AW112,Hilfstabelle!$B$14:$J$25,9,FALSE)</f>
        <v>37</v>
      </c>
      <c r="BB112" s="7">
        <f>VLOOKUP(AW112,Hilfstabelle!$B$14:$K$25,10,FALSE)</f>
        <v>68.5</v>
      </c>
      <c r="BC112" s="7">
        <f>VLOOKUP(AW112,Hilfstabelle!$B$14:$I$25,8,FALSE)</f>
        <v>22.5</v>
      </c>
      <c r="BD112" s="7" t="str">
        <f t="shared" si="85"/>
        <v/>
      </c>
      <c r="BE112" s="7" t="str">
        <f t="shared" si="57"/>
        <v/>
      </c>
      <c r="BF112" s="7">
        <f>IFERROR(VLOOKUP(BD112,Hilfstabelle!$B$26:$M$31,12,FALSE),0)</f>
        <v>0</v>
      </c>
      <c r="BG112" s="7">
        <f>IFERROR(VLOOKUP(BD112,Hilfstabelle!$B$26:$H$31,7,FALSE),0)</f>
        <v>0</v>
      </c>
      <c r="BH112" s="7" t="str">
        <f t="shared" si="86"/>
        <v/>
      </c>
      <c r="BI112" s="7" t="str">
        <f t="shared" si="58"/>
        <v/>
      </c>
      <c r="BJ112" s="7">
        <f>IFERROR(VLOOKUP(BH112,Hilfstabelle!$B$26:$M$31,12,FALSE),0)</f>
        <v>0</v>
      </c>
      <c r="BK112" s="7">
        <f>IFERROR(VLOOKUP(BH112,Hilfstabelle!$B$26:$H$31,7,FALSE),0)</f>
        <v>0</v>
      </c>
      <c r="BL112" s="7" t="str">
        <f t="shared" si="87"/>
        <v/>
      </c>
      <c r="BM112" s="7" t="str">
        <f t="shared" si="59"/>
        <v/>
      </c>
      <c r="BN112" s="7">
        <f>IFERROR(VLOOKUP(BL112,Hilfstabelle!$B$26:$M$31,12,FALSE),0)</f>
        <v>0</v>
      </c>
      <c r="BO112" s="7">
        <f>IFERROR(VLOOKUP(BL112,Hilfstabelle!$B$26:$H$31,7,FALSE),0)</f>
        <v>0</v>
      </c>
      <c r="BP112" s="162">
        <v>532.35</v>
      </c>
      <c r="BQ112" s="7" t="s">
        <v>3883</v>
      </c>
    </row>
    <row r="113" spans="1:68" ht="15" thickBot="1" x14ac:dyDescent="0.25">
      <c r="A113" s="7">
        <v>16863331024</v>
      </c>
      <c r="B113" s="160" t="s">
        <v>98</v>
      </c>
      <c r="C113" s="8">
        <v>63</v>
      </c>
      <c r="D113" s="8">
        <v>90</v>
      </c>
      <c r="E113" s="8">
        <v>63</v>
      </c>
      <c r="F113" s="8" t="str">
        <f t="shared" si="60"/>
        <v>63 - 90 - 63</v>
      </c>
      <c r="G113" s="8" t="str">
        <f t="shared" si="61"/>
        <v>63-90-63</v>
      </c>
      <c r="H113" s="8">
        <f t="shared" si="62"/>
        <v>16863331024</v>
      </c>
      <c r="I113" s="6">
        <f t="shared" si="77"/>
        <v>10.071306000000002</v>
      </c>
      <c r="J113" s="6">
        <f>VLOOKUP(LEFT(A113,8)*1,Hilfstabelle!$A$35:$E$38,5,FALSE)</f>
        <v>1</v>
      </c>
      <c r="K113" s="6">
        <f t="shared" si="78"/>
        <v>375</v>
      </c>
      <c r="L113" s="6">
        <f t="shared" si="79"/>
        <v>224</v>
      </c>
      <c r="M113" s="6">
        <f t="shared" si="80"/>
        <v>126</v>
      </c>
      <c r="N113" s="19">
        <f t="shared" si="51"/>
        <v>141.5</v>
      </c>
      <c r="O113" s="19">
        <f t="shared" si="52"/>
        <v>111</v>
      </c>
      <c r="P113" s="19">
        <f t="shared" si="53"/>
        <v>141.5</v>
      </c>
      <c r="Q113" s="6">
        <f>VLOOKUP(LEFT(A113,8)*1,Hilfstabelle!$A$35:$E$38,2,FALSE)</f>
        <v>400</v>
      </c>
      <c r="R113" s="6">
        <f>VLOOKUP(LEFT(A113,8)*1,Hilfstabelle!$A$35:$E$38,3,FALSE)</f>
        <v>285</v>
      </c>
      <c r="S113" s="6">
        <f>VLOOKUP(LEFT(A113,8)*1,Hilfstabelle!$A$35:$E$38,4,FALSE)</f>
        <v>146</v>
      </c>
      <c r="T113" s="94">
        <f>VLOOKUP(H113,Preise!A:E,4,FALSE)</f>
        <v>1107.92</v>
      </c>
      <c r="U113" s="7" t="str">
        <f>IF(V113=50,"I",VLOOKUP(V113,Hilfstabelle!$A$3:$B$6,2))</f>
        <v>III</v>
      </c>
      <c r="V113" s="7">
        <f t="shared" si="81"/>
        <v>90</v>
      </c>
      <c r="W113" s="7" t="str">
        <f>IF(U113="I","I",VLOOKUP(V113,Hilfstabelle!$A$3:$B$6,2))</f>
        <v>III</v>
      </c>
      <c r="X113" s="7">
        <f>VLOOKUP(W113,Hilfstabelle!$B$10:$M$13,12,FALSE)</f>
        <v>4.3940147999999999</v>
      </c>
      <c r="Y113" s="7">
        <f>VLOOKUP(W113,Hilfstabelle!$B$10:$D$13,3,FALSE)</f>
        <v>63</v>
      </c>
      <c r="Z113" s="7">
        <f>VLOOKUP(W113,Hilfstabelle!$B$10:$E$13,4,FALSE)</f>
        <v>89</v>
      </c>
      <c r="AA113" s="7">
        <f>VLOOKUP(W113,Hilfstabelle!$B$10:$F$13,5,FALSE)</f>
        <v>89</v>
      </c>
      <c r="AB113" s="7">
        <f>VLOOKUP(W113,Hilfstabelle!$B$10:$G$13,6,FALSE)</f>
        <v>89</v>
      </c>
      <c r="AC113" s="7" t="str">
        <f>IF(AG113="50I","I",VLOOKUP(C113,Hilfstabelle!$A$3:$B$6,2))</f>
        <v>II</v>
      </c>
      <c r="AD113" s="7" t="str">
        <f>IF(U113="I","I",VLOOKUP(C113,Hilfstabelle!$A$3:$B$6,2))</f>
        <v>II</v>
      </c>
      <c r="AE113" s="7" t="str">
        <f t="shared" si="54"/>
        <v>63II</v>
      </c>
      <c r="AF113" s="7" t="str">
        <f t="shared" si="82"/>
        <v>63II</v>
      </c>
      <c r="AG113" s="106" t="b">
        <f t="shared" si="69"/>
        <v>0</v>
      </c>
      <c r="AH113" s="7">
        <f>VLOOKUP('Grundgerüst Konfigurator'!AE113,Hilfstabelle!$B$14:$M$25,12,FALSE)</f>
        <v>0.84948360000000012</v>
      </c>
      <c r="AI113" s="7">
        <f>VLOOKUP(AE113,Hilfstabelle!$B$14:$J$25,9,FALSE)</f>
        <v>37</v>
      </c>
      <c r="AJ113" s="7">
        <f>VLOOKUP(AE113,Hilfstabelle!$B$14:$K$25,10,FALSE)</f>
        <v>68.5</v>
      </c>
      <c r="AK113" s="7">
        <f>VLOOKUP(AE113,Hilfstabelle!$B$14:$I$25,8,FALSE)</f>
        <v>22.5</v>
      </c>
      <c r="AL113" s="7" t="str">
        <f>IF(AP113="50I","I",VLOOKUP(D113,Hilfstabelle!$A$3:$B$6,2))</f>
        <v>III</v>
      </c>
      <c r="AM113" s="7" t="str">
        <f>IF(U113="I","I",VLOOKUP(D113,Hilfstabelle!$A$3:$B$6,2))</f>
        <v>III</v>
      </c>
      <c r="AN113" s="7" t="str">
        <f t="shared" si="55"/>
        <v>90III</v>
      </c>
      <c r="AO113" s="7" t="str">
        <f t="shared" si="83"/>
        <v>90III</v>
      </c>
      <c r="AP113" s="106" t="b">
        <f t="shared" si="71"/>
        <v>0</v>
      </c>
      <c r="AQ113" s="7">
        <f>VLOOKUP('Grundgerüst Konfigurator'!AN113,Hilfstabelle!$B$14:$M$25,12,FALSE)</f>
        <v>1.6001664000000002</v>
      </c>
      <c r="AR113" s="7">
        <f>VLOOKUP(AN113,Hilfstabelle!$B$14:$J$25,9,FALSE)</f>
        <v>54</v>
      </c>
      <c r="AS113" s="7">
        <f>VLOOKUP(AN113,Hilfstabelle!$B$14:$K$25,10,FALSE)</f>
        <v>72</v>
      </c>
      <c r="AT113" s="7">
        <f>VLOOKUP(AN113,Hilfstabelle!$B$14:$I$25,8,FALSE)</f>
        <v>22</v>
      </c>
      <c r="AU113" s="7" t="str">
        <f>IF(AY113="50I","I",VLOOKUP(E113,Hilfstabelle!$A$3:$B$6,2))</f>
        <v>II</v>
      </c>
      <c r="AV113" s="7" t="str">
        <f>IF(U113="I","I",VLOOKUP(E113,Hilfstabelle!$A$3:$B$6,2))</f>
        <v>II</v>
      </c>
      <c r="AW113" s="7" t="str">
        <f t="shared" si="56"/>
        <v>63II</v>
      </c>
      <c r="AX113" s="7" t="str">
        <f t="shared" si="84"/>
        <v>63II</v>
      </c>
      <c r="AY113" s="106" t="b">
        <f t="shared" si="73"/>
        <v>0</v>
      </c>
      <c r="AZ113" s="7">
        <f>VLOOKUP('Grundgerüst Konfigurator'!AW113,Hilfstabelle!$B$14:$M$25,12,FALSE)</f>
        <v>0.84948360000000012</v>
      </c>
      <c r="BA113" s="7">
        <f>VLOOKUP(AW113,Hilfstabelle!$B$14:$J$25,9,FALSE)</f>
        <v>37</v>
      </c>
      <c r="BB113" s="7">
        <f>VLOOKUP(AW113,Hilfstabelle!$B$14:$K$25,10,FALSE)</f>
        <v>68.5</v>
      </c>
      <c r="BC113" s="7">
        <f>VLOOKUP(AW113,Hilfstabelle!$B$14:$I$25,8,FALSE)</f>
        <v>22.5</v>
      </c>
      <c r="BD113" s="7" t="str">
        <f t="shared" si="85"/>
        <v>III-II</v>
      </c>
      <c r="BE113" s="7" t="str">
        <f t="shared" si="57"/>
        <v>III-II</v>
      </c>
      <c r="BF113" s="7">
        <f>IFERROR(VLOOKUP(BD113,Hilfstabelle!$B$26:$M$31,12,FALSE),0)</f>
        <v>1.1890788000000001</v>
      </c>
      <c r="BG113" s="7">
        <f>IFERROR(VLOOKUP(BD113,Hilfstabelle!$B$26:$H$31,7,FALSE),0)</f>
        <v>30</v>
      </c>
      <c r="BH113" s="7" t="str">
        <f t="shared" si="86"/>
        <v/>
      </c>
      <c r="BI113" s="7" t="str">
        <f t="shared" si="58"/>
        <v/>
      </c>
      <c r="BJ113" s="7">
        <f>IFERROR(VLOOKUP(BH113,Hilfstabelle!$B$26:$M$31,12,FALSE),0)</f>
        <v>0</v>
      </c>
      <c r="BK113" s="7">
        <f>IFERROR(VLOOKUP(BH113,Hilfstabelle!$B$26:$H$31,7,FALSE),0)</f>
        <v>0</v>
      </c>
      <c r="BL113" s="7" t="str">
        <f t="shared" si="87"/>
        <v>III-II</v>
      </c>
      <c r="BM113" s="7" t="str">
        <f t="shared" si="59"/>
        <v>III-II</v>
      </c>
      <c r="BN113" s="7">
        <f>IFERROR(VLOOKUP(BL113,Hilfstabelle!$B$26:$M$31,12,FALSE),0)</f>
        <v>1.1890788000000001</v>
      </c>
      <c r="BO113" s="7">
        <f>IFERROR(VLOOKUP(BL113,Hilfstabelle!$B$26:$H$31,7,FALSE),0)</f>
        <v>30</v>
      </c>
      <c r="BP113" s="162" t="s">
        <v>3902</v>
      </c>
    </row>
    <row r="114" spans="1:68" ht="15" thickBot="1" x14ac:dyDescent="0.25">
      <c r="A114" s="7">
        <v>16863331025</v>
      </c>
      <c r="B114" s="160" t="s">
        <v>98</v>
      </c>
      <c r="C114" s="8">
        <v>63</v>
      </c>
      <c r="D114" s="8">
        <v>110</v>
      </c>
      <c r="E114" s="8">
        <v>63</v>
      </c>
      <c r="F114" s="8" t="str">
        <f t="shared" si="60"/>
        <v>63 - 110 - 63</v>
      </c>
      <c r="G114" s="8" t="str">
        <f t="shared" si="61"/>
        <v>63-110-63</v>
      </c>
      <c r="H114" s="8">
        <f t="shared" si="62"/>
        <v>16863331025</v>
      </c>
      <c r="I114" s="6">
        <f t="shared" si="77"/>
        <v>10.583848800000002</v>
      </c>
      <c r="J114" s="6">
        <f>VLOOKUP(LEFT(A114,8)*1,Hilfstabelle!$A$35:$E$38,5,FALSE)</f>
        <v>1</v>
      </c>
      <c r="K114" s="6">
        <f t="shared" si="78"/>
        <v>375</v>
      </c>
      <c r="L114" s="6">
        <f t="shared" si="79"/>
        <v>224</v>
      </c>
      <c r="M114" s="6">
        <f t="shared" si="80"/>
        <v>130</v>
      </c>
      <c r="N114" s="19">
        <f t="shared" si="51"/>
        <v>141.5</v>
      </c>
      <c r="O114" s="19">
        <f t="shared" si="52"/>
        <v>111</v>
      </c>
      <c r="P114" s="19">
        <f t="shared" si="53"/>
        <v>141.5</v>
      </c>
      <c r="Q114" s="6">
        <f>VLOOKUP(LEFT(A114,8)*1,Hilfstabelle!$A$35:$E$38,2,FALSE)</f>
        <v>400</v>
      </c>
      <c r="R114" s="6">
        <f>VLOOKUP(LEFT(A114,8)*1,Hilfstabelle!$A$35:$E$38,3,FALSE)</f>
        <v>285</v>
      </c>
      <c r="S114" s="6">
        <f>VLOOKUP(LEFT(A114,8)*1,Hilfstabelle!$A$35:$E$38,4,FALSE)</f>
        <v>146</v>
      </c>
      <c r="T114" s="94">
        <f>VLOOKUP(H114,Preise!A:E,4,FALSE)</f>
        <v>1146.74</v>
      </c>
      <c r="U114" s="7" t="str">
        <f>IF(V114=50,"I",VLOOKUP(V114,Hilfstabelle!$A$3:$B$6,2))</f>
        <v>III</v>
      </c>
      <c r="V114" s="7">
        <f t="shared" si="81"/>
        <v>110</v>
      </c>
      <c r="W114" s="7" t="str">
        <f>IF(U114="I","I",VLOOKUP(V114,Hilfstabelle!$A$3:$B$6,2))</f>
        <v>III</v>
      </c>
      <c r="X114" s="7">
        <f>VLOOKUP(W114,Hilfstabelle!$B$10:$M$13,12,FALSE)</f>
        <v>4.3940147999999999</v>
      </c>
      <c r="Y114" s="7">
        <f>VLOOKUP(W114,Hilfstabelle!$B$10:$D$13,3,FALSE)</f>
        <v>63</v>
      </c>
      <c r="Z114" s="7">
        <f>VLOOKUP(W114,Hilfstabelle!$B$10:$E$13,4,FALSE)</f>
        <v>89</v>
      </c>
      <c r="AA114" s="7">
        <f>VLOOKUP(W114,Hilfstabelle!$B$10:$F$13,5,FALSE)</f>
        <v>89</v>
      </c>
      <c r="AB114" s="7">
        <f>VLOOKUP(W114,Hilfstabelle!$B$10:$G$13,6,FALSE)</f>
        <v>89</v>
      </c>
      <c r="AC114" s="7" t="str">
        <f>IF(AG114="50I","I",VLOOKUP(C114,Hilfstabelle!$A$3:$B$6,2))</f>
        <v>II</v>
      </c>
      <c r="AD114" s="7" t="str">
        <f>IF(U114="I","I",VLOOKUP(C114,Hilfstabelle!$A$3:$B$6,2))</f>
        <v>II</v>
      </c>
      <c r="AE114" s="7" t="str">
        <f t="shared" si="54"/>
        <v>63II</v>
      </c>
      <c r="AF114" s="7" t="str">
        <f t="shared" si="82"/>
        <v>63II</v>
      </c>
      <c r="AG114" s="106" t="b">
        <f t="shared" si="69"/>
        <v>0</v>
      </c>
      <c r="AH114" s="7">
        <f>VLOOKUP('Grundgerüst Konfigurator'!AE114,Hilfstabelle!$B$14:$M$25,12,FALSE)</f>
        <v>0.84948360000000012</v>
      </c>
      <c r="AI114" s="7">
        <f>VLOOKUP(AE114,Hilfstabelle!$B$14:$J$25,9,FALSE)</f>
        <v>37</v>
      </c>
      <c r="AJ114" s="7">
        <f>VLOOKUP(AE114,Hilfstabelle!$B$14:$K$25,10,FALSE)</f>
        <v>68.5</v>
      </c>
      <c r="AK114" s="7">
        <f>VLOOKUP(AE114,Hilfstabelle!$B$14:$I$25,8,FALSE)</f>
        <v>22.5</v>
      </c>
      <c r="AL114" s="7" t="str">
        <f>IF(AP114="50I","I",VLOOKUP(D114,Hilfstabelle!$A$3:$B$6,2))</f>
        <v>III</v>
      </c>
      <c r="AM114" s="7" t="str">
        <f>IF(U114="I","I",VLOOKUP(D114,Hilfstabelle!$A$3:$B$6,2))</f>
        <v>III</v>
      </c>
      <c r="AN114" s="7" t="str">
        <f t="shared" si="55"/>
        <v>110III</v>
      </c>
      <c r="AO114" s="7" t="str">
        <f t="shared" si="83"/>
        <v>110III</v>
      </c>
      <c r="AP114" s="106" t="b">
        <f t="shared" si="71"/>
        <v>0</v>
      </c>
      <c r="AQ114" s="7">
        <f>VLOOKUP('Grundgerüst Konfigurator'!AN114,Hilfstabelle!$B$14:$M$25,12,FALSE)</f>
        <v>2.1127092000000003</v>
      </c>
      <c r="AR114" s="7">
        <f>VLOOKUP(AN114,Hilfstabelle!$B$14:$J$25,9,FALSE)</f>
        <v>65</v>
      </c>
      <c r="AS114" s="7">
        <f>VLOOKUP(AN114,Hilfstabelle!$B$14:$K$25,10,FALSE)</f>
        <v>72</v>
      </c>
      <c r="AT114" s="7">
        <f>VLOOKUP(AN114,Hilfstabelle!$B$14:$I$25,8,FALSE)</f>
        <v>22</v>
      </c>
      <c r="AU114" s="7" t="str">
        <f>IF(AY114="50I","I",VLOOKUP(E114,Hilfstabelle!$A$3:$B$6,2))</f>
        <v>II</v>
      </c>
      <c r="AV114" s="7" t="str">
        <f>IF(U114="I","I",VLOOKUP(E114,Hilfstabelle!$A$3:$B$6,2))</f>
        <v>II</v>
      </c>
      <c r="AW114" s="7" t="str">
        <f t="shared" si="56"/>
        <v>63II</v>
      </c>
      <c r="AX114" s="7" t="str">
        <f t="shared" si="84"/>
        <v>63II</v>
      </c>
      <c r="AY114" s="106" t="b">
        <f t="shared" si="73"/>
        <v>0</v>
      </c>
      <c r="AZ114" s="7">
        <f>VLOOKUP('Grundgerüst Konfigurator'!AW114,Hilfstabelle!$B$14:$M$25,12,FALSE)</f>
        <v>0.84948360000000012</v>
      </c>
      <c r="BA114" s="7">
        <f>VLOOKUP(AW114,Hilfstabelle!$B$14:$J$25,9,FALSE)</f>
        <v>37</v>
      </c>
      <c r="BB114" s="7">
        <f>VLOOKUP(AW114,Hilfstabelle!$B$14:$K$25,10,FALSE)</f>
        <v>68.5</v>
      </c>
      <c r="BC114" s="7">
        <f>VLOOKUP(AW114,Hilfstabelle!$B$14:$I$25,8,FALSE)</f>
        <v>22.5</v>
      </c>
      <c r="BD114" s="7" t="str">
        <f t="shared" si="85"/>
        <v>III-II</v>
      </c>
      <c r="BE114" s="7" t="str">
        <f t="shared" si="57"/>
        <v>III-II</v>
      </c>
      <c r="BF114" s="7">
        <f>IFERROR(VLOOKUP(BD114,Hilfstabelle!$B$26:$M$31,12,FALSE),0)</f>
        <v>1.1890788000000001</v>
      </c>
      <c r="BG114" s="7">
        <f>IFERROR(VLOOKUP(BD114,Hilfstabelle!$B$26:$H$31,7,FALSE),0)</f>
        <v>30</v>
      </c>
      <c r="BH114" s="7" t="str">
        <f t="shared" si="86"/>
        <v/>
      </c>
      <c r="BI114" s="7" t="str">
        <f t="shared" si="58"/>
        <v/>
      </c>
      <c r="BJ114" s="7">
        <f>IFERROR(VLOOKUP(BH114,Hilfstabelle!$B$26:$M$31,12,FALSE),0)</f>
        <v>0</v>
      </c>
      <c r="BK114" s="7">
        <f>IFERROR(VLOOKUP(BH114,Hilfstabelle!$B$26:$H$31,7,FALSE),0)</f>
        <v>0</v>
      </c>
      <c r="BL114" s="7" t="str">
        <f t="shared" si="87"/>
        <v>III-II</v>
      </c>
      <c r="BM114" s="7" t="str">
        <f t="shared" si="59"/>
        <v>III-II</v>
      </c>
      <c r="BN114" s="7">
        <f>IFERROR(VLOOKUP(BL114,Hilfstabelle!$B$26:$M$31,12,FALSE),0)</f>
        <v>1.1890788000000001</v>
      </c>
      <c r="BO114" s="7">
        <f>IFERROR(VLOOKUP(BL114,Hilfstabelle!$B$26:$H$31,7,FALSE),0)</f>
        <v>30</v>
      </c>
      <c r="BP114" s="162" t="s">
        <v>3902</v>
      </c>
    </row>
    <row r="115" spans="1:68" ht="15" thickBot="1" x14ac:dyDescent="0.25">
      <c r="A115" s="7">
        <v>16864441043</v>
      </c>
      <c r="B115" s="160" t="s">
        <v>98</v>
      </c>
      <c r="C115" s="8">
        <v>63</v>
      </c>
      <c r="D115" s="8">
        <v>125</v>
      </c>
      <c r="E115" s="8">
        <v>63</v>
      </c>
      <c r="F115" s="8" t="str">
        <f t="shared" si="60"/>
        <v>63 - 125 - 63</v>
      </c>
      <c r="G115" s="8" t="str">
        <f t="shared" si="61"/>
        <v>63-125-63</v>
      </c>
      <c r="H115" s="8">
        <f t="shared" si="62"/>
        <v>16864441043</v>
      </c>
      <c r="I115" s="6">
        <f t="shared" si="77"/>
        <v>20.6841936</v>
      </c>
      <c r="J115" s="6">
        <f>VLOOKUP(LEFT(A115,8)*1,Hilfstabelle!$A$35:$E$38,5,FALSE)</f>
        <v>0</v>
      </c>
      <c r="K115" s="6">
        <f t="shared" si="78"/>
        <v>418</v>
      </c>
      <c r="L115" s="6">
        <f t="shared" si="79"/>
        <v>277.8</v>
      </c>
      <c r="M115" s="6">
        <f t="shared" si="80"/>
        <v>160</v>
      </c>
      <c r="N115" s="19">
        <f t="shared" si="51"/>
        <v>163</v>
      </c>
      <c r="O115" s="19">
        <f t="shared" si="52"/>
        <v>147.80000000000001</v>
      </c>
      <c r="P115" s="19">
        <f t="shared" si="53"/>
        <v>163</v>
      </c>
      <c r="Q115" s="6" t="str">
        <f>VLOOKUP(LEFT(A115,8)*1,Hilfstabelle!$A$35:$E$38,2,FALSE)</f>
        <v>N.A.</v>
      </c>
      <c r="R115" s="6" t="str">
        <f>VLOOKUP(LEFT(A115,8)*1,Hilfstabelle!$A$35:$E$38,3,FALSE)</f>
        <v>N.A.</v>
      </c>
      <c r="S115" s="6" t="str">
        <f>VLOOKUP(LEFT(A115,8)*1,Hilfstabelle!$A$35:$E$38,4,FALSE)</f>
        <v>N.A.</v>
      </c>
      <c r="T115" s="94" t="e">
        <f>VLOOKUP(H115,Preise!A:E,4,FALSE)</f>
        <v>#N/A</v>
      </c>
      <c r="U115" s="7" t="str">
        <f>IF(V115=50,"I",VLOOKUP(V115,Hilfstabelle!$A$3:$B$6,2))</f>
        <v>IV</v>
      </c>
      <c r="V115" s="7">
        <f t="shared" si="81"/>
        <v>125</v>
      </c>
      <c r="W115" s="7" t="str">
        <f>IF(U115="I","I",VLOOKUP(V115,Hilfstabelle!$A$3:$B$6,2))</f>
        <v>IV</v>
      </c>
      <c r="X115" s="7">
        <f>VLOOKUP(W115,Hilfstabelle!$B$10:$M$13,12,FALSE)</f>
        <v>10.408540800000001</v>
      </c>
      <c r="Y115" s="7">
        <f>VLOOKUP(W115,Hilfstabelle!$B$10:$D$13,3,FALSE)</f>
        <v>80</v>
      </c>
      <c r="Z115" s="7">
        <f>VLOOKUP(W115,Hilfstabelle!$B$10:$E$13,4,FALSE)</f>
        <v>110.5</v>
      </c>
      <c r="AA115" s="7">
        <f>VLOOKUP(W115,Hilfstabelle!$B$10:$F$13,5,FALSE)</f>
        <v>110.5</v>
      </c>
      <c r="AB115" s="7">
        <f>VLOOKUP(W115,Hilfstabelle!$B$10:$G$13,6,FALSE)</f>
        <v>110.5</v>
      </c>
      <c r="AC115" s="7" t="str">
        <f>IF(AG115="50I","I",VLOOKUP(C115,Hilfstabelle!$A$3:$B$6,2))</f>
        <v>II</v>
      </c>
      <c r="AD115" s="7" t="str">
        <f>IF(U115="I","I",VLOOKUP(C115,Hilfstabelle!$A$3:$B$6,2))</f>
        <v>II</v>
      </c>
      <c r="AE115" s="7" t="str">
        <f t="shared" si="54"/>
        <v>63II</v>
      </c>
      <c r="AF115" s="7" t="str">
        <f t="shared" si="82"/>
        <v>63II</v>
      </c>
      <c r="AG115" s="106" t="b">
        <f t="shared" si="69"/>
        <v>0</v>
      </c>
      <c r="AH115" s="7">
        <f>VLOOKUP('Grundgerüst Konfigurator'!AE115,Hilfstabelle!$B$14:$M$25,12,FALSE)</f>
        <v>0.84948360000000012</v>
      </c>
      <c r="AI115" s="7">
        <f>VLOOKUP(AE115,Hilfstabelle!$B$14:$J$25,9,FALSE)</f>
        <v>37</v>
      </c>
      <c r="AJ115" s="7">
        <f>VLOOKUP(AE115,Hilfstabelle!$B$14:$K$25,10,FALSE)</f>
        <v>68.5</v>
      </c>
      <c r="AK115" s="7">
        <f>VLOOKUP(AE115,Hilfstabelle!$B$14:$I$25,8,FALSE)</f>
        <v>22.5</v>
      </c>
      <c r="AL115" s="7" t="str">
        <f>IF(AP115="50I","I",VLOOKUP(D115,Hilfstabelle!$A$3:$B$6,2))</f>
        <v>IV</v>
      </c>
      <c r="AM115" s="7" t="str">
        <f>IF(U115="I","I",VLOOKUP(D115,Hilfstabelle!$A$3:$B$6,2))</f>
        <v>IV</v>
      </c>
      <c r="AN115" s="7" t="str">
        <f t="shared" si="55"/>
        <v>125IV</v>
      </c>
      <c r="AO115" s="7" t="str">
        <f t="shared" si="83"/>
        <v>125IV</v>
      </c>
      <c r="AP115" s="106" t="b">
        <f t="shared" si="71"/>
        <v>0</v>
      </c>
      <c r="AQ115" s="7">
        <f>VLOOKUP('Grundgerüst Konfigurator'!AN115,Hilfstabelle!$B$14:$M$25,12,FALSE)</f>
        <v>3.7998072000000001</v>
      </c>
      <c r="AR115" s="7">
        <f>VLOOKUP(AN115,Hilfstabelle!$B$14:$J$25,9,FALSE)</f>
        <v>72.5</v>
      </c>
      <c r="AS115" s="7">
        <f>VLOOKUP(AN115,Hilfstabelle!$B$14:$K$25,10,FALSE)</f>
        <v>87.3</v>
      </c>
      <c r="AT115" s="7">
        <f>VLOOKUP(AN115,Hilfstabelle!$B$14:$I$25,8,FALSE)</f>
        <v>37.299999999999997</v>
      </c>
      <c r="AU115" s="7" t="str">
        <f>IF(AY115="50I","I",VLOOKUP(E115,Hilfstabelle!$A$3:$B$6,2))</f>
        <v>II</v>
      </c>
      <c r="AV115" s="7" t="str">
        <f>IF(U115="I","I",VLOOKUP(E115,Hilfstabelle!$A$3:$B$6,2))</f>
        <v>II</v>
      </c>
      <c r="AW115" s="7" t="str">
        <f t="shared" si="56"/>
        <v>63II</v>
      </c>
      <c r="AX115" s="7" t="str">
        <f t="shared" si="84"/>
        <v>63II</v>
      </c>
      <c r="AY115" s="106" t="b">
        <f t="shared" si="73"/>
        <v>0</v>
      </c>
      <c r="AZ115" s="7">
        <f>VLOOKUP('Grundgerüst Konfigurator'!AW115,Hilfstabelle!$B$14:$M$25,12,FALSE)</f>
        <v>0.84948360000000012</v>
      </c>
      <c r="BA115" s="7">
        <f>VLOOKUP(AW115,Hilfstabelle!$B$14:$J$25,9,FALSE)</f>
        <v>37</v>
      </c>
      <c r="BB115" s="7">
        <f>VLOOKUP(AW115,Hilfstabelle!$B$14:$K$25,10,FALSE)</f>
        <v>68.5</v>
      </c>
      <c r="BC115" s="7">
        <f>VLOOKUP(AW115,Hilfstabelle!$B$14:$I$25,8,FALSE)</f>
        <v>22.5</v>
      </c>
      <c r="BD115" s="7" t="str">
        <f t="shared" si="85"/>
        <v>IV-II</v>
      </c>
      <c r="BE115" s="7" t="str">
        <f t="shared" si="57"/>
        <v>IV-II</v>
      </c>
      <c r="BF115" s="7">
        <f>IFERROR(VLOOKUP(BD115,Hilfstabelle!$B$26:$M$31,12,FALSE),0)</f>
        <v>2.3884392000000001</v>
      </c>
      <c r="BG115" s="7">
        <f>IFERROR(VLOOKUP(BD115,Hilfstabelle!$B$26:$H$31,7,FALSE),0)</f>
        <v>30</v>
      </c>
      <c r="BH115" s="7" t="str">
        <f t="shared" si="86"/>
        <v/>
      </c>
      <c r="BI115" s="7" t="str">
        <f t="shared" si="58"/>
        <v/>
      </c>
      <c r="BJ115" s="7">
        <f>IFERROR(VLOOKUP(BH115,Hilfstabelle!$B$26:$M$31,12,FALSE),0)</f>
        <v>0</v>
      </c>
      <c r="BK115" s="7">
        <f>IFERROR(VLOOKUP(BH115,Hilfstabelle!$B$26:$H$31,7,FALSE),0)</f>
        <v>0</v>
      </c>
      <c r="BL115" s="7" t="str">
        <f t="shared" si="87"/>
        <v>IV-II</v>
      </c>
      <c r="BM115" s="7" t="str">
        <f t="shared" si="59"/>
        <v>IV-II</v>
      </c>
      <c r="BN115" s="7">
        <f>IFERROR(VLOOKUP(BL115,Hilfstabelle!$B$26:$M$31,12,FALSE),0)</f>
        <v>2.3884392000000001</v>
      </c>
      <c r="BO115" s="7">
        <f>IFERROR(VLOOKUP(BL115,Hilfstabelle!$B$26:$H$31,7,FALSE),0)</f>
        <v>30</v>
      </c>
      <c r="BP115" s="162" t="s">
        <v>3902</v>
      </c>
    </row>
    <row r="116" spans="1:68" ht="15" thickBot="1" x14ac:dyDescent="0.25">
      <c r="A116" s="7">
        <v>16864441044</v>
      </c>
      <c r="B116" s="160" t="s">
        <v>98</v>
      </c>
      <c r="C116" s="8">
        <v>63</v>
      </c>
      <c r="D116" s="8">
        <v>140</v>
      </c>
      <c r="E116" s="8">
        <v>63</v>
      </c>
      <c r="F116" s="8" t="str">
        <f t="shared" si="60"/>
        <v>63 - 140 - 63</v>
      </c>
      <c r="G116" s="8" t="str">
        <f t="shared" si="61"/>
        <v>63-140-63</v>
      </c>
      <c r="H116" s="8">
        <f t="shared" si="62"/>
        <v>16864441044</v>
      </c>
      <c r="I116" s="6">
        <f t="shared" si="77"/>
        <v>21.3316236</v>
      </c>
      <c r="J116" s="6">
        <f>VLOOKUP(LEFT(A116,8)*1,Hilfstabelle!$A$35:$E$38,5,FALSE)</f>
        <v>0</v>
      </c>
      <c r="K116" s="6">
        <f t="shared" si="78"/>
        <v>418</v>
      </c>
      <c r="L116" s="6">
        <f t="shared" si="79"/>
        <v>266.10000000000002</v>
      </c>
      <c r="M116" s="6">
        <f t="shared" si="80"/>
        <v>163</v>
      </c>
      <c r="N116" s="19">
        <f t="shared" si="51"/>
        <v>163</v>
      </c>
      <c r="O116" s="19">
        <f t="shared" si="52"/>
        <v>136.1</v>
      </c>
      <c r="P116" s="19">
        <f t="shared" si="53"/>
        <v>163</v>
      </c>
      <c r="Q116" s="6" t="str">
        <f>VLOOKUP(LEFT(A116,8)*1,Hilfstabelle!$A$35:$E$38,2,FALSE)</f>
        <v>N.A.</v>
      </c>
      <c r="R116" s="6" t="str">
        <f>VLOOKUP(LEFT(A116,8)*1,Hilfstabelle!$A$35:$E$38,3,FALSE)</f>
        <v>N.A.</v>
      </c>
      <c r="S116" s="6" t="str">
        <f>VLOOKUP(LEFT(A116,8)*1,Hilfstabelle!$A$35:$E$38,4,FALSE)</f>
        <v>N.A.</v>
      </c>
      <c r="T116" s="94" t="e">
        <f>VLOOKUP(H116,Preise!A:E,4,FALSE)</f>
        <v>#N/A</v>
      </c>
      <c r="U116" s="7" t="str">
        <f>IF(V116=50,"I",VLOOKUP(V116,Hilfstabelle!$A$3:$B$6,2))</f>
        <v>IV</v>
      </c>
      <c r="V116" s="7">
        <f t="shared" si="81"/>
        <v>140</v>
      </c>
      <c r="W116" s="7" t="str">
        <f>IF(U116="I","I",VLOOKUP(V116,Hilfstabelle!$A$3:$B$6,2))</f>
        <v>IV</v>
      </c>
      <c r="X116" s="7">
        <f>VLOOKUP(W116,Hilfstabelle!$B$10:$M$13,12,FALSE)</f>
        <v>10.408540800000001</v>
      </c>
      <c r="Y116" s="7">
        <f>VLOOKUP(W116,Hilfstabelle!$B$10:$D$13,3,FALSE)</f>
        <v>80</v>
      </c>
      <c r="Z116" s="7">
        <f>VLOOKUP(W116,Hilfstabelle!$B$10:$E$13,4,FALSE)</f>
        <v>110.5</v>
      </c>
      <c r="AA116" s="7">
        <f>VLOOKUP(W116,Hilfstabelle!$B$10:$F$13,5,FALSE)</f>
        <v>110.5</v>
      </c>
      <c r="AB116" s="7">
        <f>VLOOKUP(W116,Hilfstabelle!$B$10:$G$13,6,FALSE)</f>
        <v>110.5</v>
      </c>
      <c r="AC116" s="7" t="str">
        <f>IF(AG116="50I","I",VLOOKUP(C116,Hilfstabelle!$A$3:$B$6,2))</f>
        <v>II</v>
      </c>
      <c r="AD116" s="7" t="str">
        <f>IF(U116="I","I",VLOOKUP(C116,Hilfstabelle!$A$3:$B$6,2))</f>
        <v>II</v>
      </c>
      <c r="AE116" s="7" t="str">
        <f t="shared" si="54"/>
        <v>63II</v>
      </c>
      <c r="AF116" s="7" t="str">
        <f t="shared" si="82"/>
        <v>63II</v>
      </c>
      <c r="AG116" s="106" t="b">
        <f t="shared" si="69"/>
        <v>0</v>
      </c>
      <c r="AH116" s="7">
        <f>VLOOKUP('Grundgerüst Konfigurator'!AE116,Hilfstabelle!$B$14:$M$25,12,FALSE)</f>
        <v>0.84948360000000012</v>
      </c>
      <c r="AI116" s="7">
        <f>VLOOKUP(AE116,Hilfstabelle!$B$14:$J$25,9,FALSE)</f>
        <v>37</v>
      </c>
      <c r="AJ116" s="7">
        <f>VLOOKUP(AE116,Hilfstabelle!$B$14:$K$25,10,FALSE)</f>
        <v>68.5</v>
      </c>
      <c r="AK116" s="7">
        <f>VLOOKUP(AE116,Hilfstabelle!$B$14:$I$25,8,FALSE)</f>
        <v>22.5</v>
      </c>
      <c r="AL116" s="7" t="str">
        <f>IF(AP116="50I","I",VLOOKUP(D116,Hilfstabelle!$A$3:$B$6,2))</f>
        <v>IV</v>
      </c>
      <c r="AM116" s="7" t="str">
        <f>IF(U116="I","I",VLOOKUP(D116,Hilfstabelle!$A$3:$B$6,2))</f>
        <v>IV</v>
      </c>
      <c r="AN116" s="7" t="str">
        <f t="shared" si="55"/>
        <v>140IV</v>
      </c>
      <c r="AO116" s="7" t="str">
        <f t="shared" si="83"/>
        <v>140IV</v>
      </c>
      <c r="AP116" s="106" t="b">
        <f t="shared" si="71"/>
        <v>0</v>
      </c>
      <c r="AQ116" s="7">
        <f>VLOOKUP('Grundgerüst Konfigurator'!AN116,Hilfstabelle!$B$14:$M$25,12,FALSE)</f>
        <v>4.4472372</v>
      </c>
      <c r="AR116" s="7">
        <f>VLOOKUP(AN116,Hilfstabelle!$B$14:$J$25,9,FALSE)</f>
        <v>81.5</v>
      </c>
      <c r="AS116" s="7">
        <f>VLOOKUP(AN116,Hilfstabelle!$B$14:$K$25,10,FALSE)</f>
        <v>75.599999999999994</v>
      </c>
      <c r="AT116" s="7">
        <f>VLOOKUP(AN116,Hilfstabelle!$B$14:$I$25,8,FALSE)</f>
        <v>25.6</v>
      </c>
      <c r="AU116" s="7" t="str">
        <f>IF(AY116="50I","I",VLOOKUP(E116,Hilfstabelle!$A$3:$B$6,2))</f>
        <v>II</v>
      </c>
      <c r="AV116" s="7" t="str">
        <f>IF(U116="I","I",VLOOKUP(E116,Hilfstabelle!$A$3:$B$6,2))</f>
        <v>II</v>
      </c>
      <c r="AW116" s="7" t="str">
        <f t="shared" si="56"/>
        <v>63II</v>
      </c>
      <c r="AX116" s="7" t="str">
        <f t="shared" si="84"/>
        <v>63II</v>
      </c>
      <c r="AY116" s="106" t="b">
        <f t="shared" si="73"/>
        <v>0</v>
      </c>
      <c r="AZ116" s="7">
        <f>VLOOKUP('Grundgerüst Konfigurator'!AW116,Hilfstabelle!$B$14:$M$25,12,FALSE)</f>
        <v>0.84948360000000012</v>
      </c>
      <c r="BA116" s="7">
        <f>VLOOKUP(AW116,Hilfstabelle!$B$14:$J$25,9,FALSE)</f>
        <v>37</v>
      </c>
      <c r="BB116" s="7">
        <f>VLOOKUP(AW116,Hilfstabelle!$B$14:$K$25,10,FALSE)</f>
        <v>68.5</v>
      </c>
      <c r="BC116" s="7">
        <f>VLOOKUP(AW116,Hilfstabelle!$B$14:$I$25,8,FALSE)</f>
        <v>22.5</v>
      </c>
      <c r="BD116" s="7" t="str">
        <f t="shared" si="85"/>
        <v>IV-II</v>
      </c>
      <c r="BE116" s="7" t="str">
        <f t="shared" si="57"/>
        <v>IV-II</v>
      </c>
      <c r="BF116" s="7">
        <f>IFERROR(VLOOKUP(BD116,Hilfstabelle!$B$26:$M$31,12,FALSE),0)</f>
        <v>2.3884392000000001</v>
      </c>
      <c r="BG116" s="7">
        <f>IFERROR(VLOOKUP(BD116,Hilfstabelle!$B$26:$H$31,7,FALSE),0)</f>
        <v>30</v>
      </c>
      <c r="BH116" s="7" t="str">
        <f t="shared" si="86"/>
        <v/>
      </c>
      <c r="BI116" s="7" t="str">
        <f t="shared" si="58"/>
        <v/>
      </c>
      <c r="BJ116" s="7">
        <f>IFERROR(VLOOKUP(BH116,Hilfstabelle!$B$26:$M$31,12,FALSE),0)</f>
        <v>0</v>
      </c>
      <c r="BK116" s="7">
        <f>IFERROR(VLOOKUP(BH116,Hilfstabelle!$B$26:$H$31,7,FALSE),0)</f>
        <v>0</v>
      </c>
      <c r="BL116" s="7" t="str">
        <f t="shared" si="87"/>
        <v>IV-II</v>
      </c>
      <c r="BM116" s="7" t="str">
        <f t="shared" si="59"/>
        <v>IV-II</v>
      </c>
      <c r="BN116" s="7">
        <f>IFERROR(VLOOKUP(BL116,Hilfstabelle!$B$26:$M$31,12,FALSE),0)</f>
        <v>2.3884392000000001</v>
      </c>
      <c r="BO116" s="7">
        <f>IFERROR(VLOOKUP(BL116,Hilfstabelle!$B$26:$H$31,7,FALSE),0)</f>
        <v>30</v>
      </c>
      <c r="BP116" s="162" t="s">
        <v>3902</v>
      </c>
    </row>
    <row r="117" spans="1:68" ht="15" thickBot="1" x14ac:dyDescent="0.25">
      <c r="A117" s="7">
        <v>16864441045</v>
      </c>
      <c r="B117" s="160" t="s">
        <v>98</v>
      </c>
      <c r="C117" s="8">
        <v>63</v>
      </c>
      <c r="D117" s="8">
        <v>160</v>
      </c>
      <c r="E117" s="8">
        <v>63</v>
      </c>
      <c r="F117" s="8" t="str">
        <f t="shared" si="60"/>
        <v>63 - 160 - 63</v>
      </c>
      <c r="G117" s="8" t="str">
        <f t="shared" si="61"/>
        <v>63-160-63</v>
      </c>
      <c r="H117" s="8">
        <f t="shared" si="62"/>
        <v>16864441045</v>
      </c>
      <c r="I117" s="6">
        <f t="shared" si="77"/>
        <v>21.847610400000001</v>
      </c>
      <c r="J117" s="6">
        <f>VLOOKUP(LEFT(A117,8)*1,Hilfstabelle!$A$35:$E$38,5,FALSE)</f>
        <v>0</v>
      </c>
      <c r="K117" s="6">
        <f t="shared" si="78"/>
        <v>418</v>
      </c>
      <c r="L117" s="6">
        <f t="shared" si="79"/>
        <v>254.5</v>
      </c>
      <c r="M117" s="6">
        <f t="shared" si="80"/>
        <v>185</v>
      </c>
      <c r="N117" s="19">
        <f t="shared" si="51"/>
        <v>163</v>
      </c>
      <c r="O117" s="19">
        <f t="shared" si="52"/>
        <v>124.5</v>
      </c>
      <c r="P117" s="19">
        <f t="shared" si="53"/>
        <v>163</v>
      </c>
      <c r="Q117" s="6" t="str">
        <f>VLOOKUP(LEFT(A117,8)*1,Hilfstabelle!$A$35:$E$38,2,FALSE)</f>
        <v>N.A.</v>
      </c>
      <c r="R117" s="6" t="str">
        <f>VLOOKUP(LEFT(A117,8)*1,Hilfstabelle!$A$35:$E$38,3,FALSE)</f>
        <v>N.A.</v>
      </c>
      <c r="S117" s="6" t="str">
        <f>VLOOKUP(LEFT(A117,8)*1,Hilfstabelle!$A$35:$E$38,4,FALSE)</f>
        <v>N.A.</v>
      </c>
      <c r="T117" s="94" t="e">
        <f>VLOOKUP(H117,Preise!A:E,4,FALSE)</f>
        <v>#N/A</v>
      </c>
      <c r="U117" s="7" t="str">
        <f>IF(V117=50,"I",VLOOKUP(V117,Hilfstabelle!$A$3:$B$6,2))</f>
        <v>IV</v>
      </c>
      <c r="V117" s="7">
        <f t="shared" si="81"/>
        <v>160</v>
      </c>
      <c r="W117" s="7" t="str">
        <f>IF(U117="I","I",VLOOKUP(V117,Hilfstabelle!$A$3:$B$6,2))</f>
        <v>IV</v>
      </c>
      <c r="X117" s="7">
        <f>VLOOKUP(W117,Hilfstabelle!$B$10:$M$13,12,FALSE)</f>
        <v>10.408540800000001</v>
      </c>
      <c r="Y117" s="7">
        <f>VLOOKUP(W117,Hilfstabelle!$B$10:$D$13,3,FALSE)</f>
        <v>80</v>
      </c>
      <c r="Z117" s="7">
        <f>VLOOKUP(W117,Hilfstabelle!$B$10:$E$13,4,FALSE)</f>
        <v>110.5</v>
      </c>
      <c r="AA117" s="7">
        <f>VLOOKUP(W117,Hilfstabelle!$B$10:$F$13,5,FALSE)</f>
        <v>110.5</v>
      </c>
      <c r="AB117" s="7">
        <f>VLOOKUP(W117,Hilfstabelle!$B$10:$G$13,6,FALSE)</f>
        <v>110.5</v>
      </c>
      <c r="AC117" s="7" t="str">
        <f>IF(AG117="50I","I",VLOOKUP(C117,Hilfstabelle!$A$3:$B$6,2))</f>
        <v>II</v>
      </c>
      <c r="AD117" s="7" t="str">
        <f>IF(U117="I","I",VLOOKUP(C117,Hilfstabelle!$A$3:$B$6,2))</f>
        <v>II</v>
      </c>
      <c r="AE117" s="7" t="str">
        <f t="shared" si="54"/>
        <v>63II</v>
      </c>
      <c r="AF117" s="7" t="str">
        <f t="shared" si="82"/>
        <v>63II</v>
      </c>
      <c r="AG117" s="106" t="b">
        <f t="shared" si="69"/>
        <v>0</v>
      </c>
      <c r="AH117" s="7">
        <f>VLOOKUP('Grundgerüst Konfigurator'!AE117,Hilfstabelle!$B$14:$M$25,12,FALSE)</f>
        <v>0.84948360000000012</v>
      </c>
      <c r="AI117" s="7">
        <f>VLOOKUP(AE117,Hilfstabelle!$B$14:$J$25,9,FALSE)</f>
        <v>37</v>
      </c>
      <c r="AJ117" s="7">
        <f>VLOOKUP(AE117,Hilfstabelle!$B$14:$K$25,10,FALSE)</f>
        <v>68.5</v>
      </c>
      <c r="AK117" s="7">
        <f>VLOOKUP(AE117,Hilfstabelle!$B$14:$I$25,8,FALSE)</f>
        <v>22.5</v>
      </c>
      <c r="AL117" s="7" t="str">
        <f>IF(AP117="50I","I",VLOOKUP(D117,Hilfstabelle!$A$3:$B$6,2))</f>
        <v>IV</v>
      </c>
      <c r="AM117" s="7" t="str">
        <f>IF(U117="I","I",VLOOKUP(D117,Hilfstabelle!$A$3:$B$6,2))</f>
        <v>IV</v>
      </c>
      <c r="AN117" s="7" t="str">
        <f t="shared" si="55"/>
        <v>160IV</v>
      </c>
      <c r="AO117" s="7" t="str">
        <f t="shared" si="83"/>
        <v>160IV</v>
      </c>
      <c r="AP117" s="106" t="b">
        <f t="shared" si="71"/>
        <v>0</v>
      </c>
      <c r="AQ117" s="7">
        <f>VLOOKUP('Grundgerüst Konfigurator'!AN117,Hilfstabelle!$B$14:$M$25,12,FALSE)</f>
        <v>4.9632240000000003</v>
      </c>
      <c r="AR117" s="7">
        <f>VLOOKUP(AN117,Hilfstabelle!$B$14:$J$25,9,FALSE)</f>
        <v>92.5</v>
      </c>
      <c r="AS117" s="7">
        <f>VLOOKUP(AN117,Hilfstabelle!$B$14:$K$25,10,FALSE)</f>
        <v>64</v>
      </c>
      <c r="AT117" s="7">
        <f>VLOOKUP(AN117,Hilfstabelle!$B$14:$I$25,8,FALSE)</f>
        <v>14</v>
      </c>
      <c r="AU117" s="7" t="str">
        <f>IF(AY117="50I","I",VLOOKUP(E117,Hilfstabelle!$A$3:$B$6,2))</f>
        <v>II</v>
      </c>
      <c r="AV117" s="7" t="str">
        <f>IF(U117="I","I",VLOOKUP(E117,Hilfstabelle!$A$3:$B$6,2))</f>
        <v>II</v>
      </c>
      <c r="AW117" s="7" t="str">
        <f t="shared" si="56"/>
        <v>63II</v>
      </c>
      <c r="AX117" s="7" t="str">
        <f t="shared" si="84"/>
        <v>63II</v>
      </c>
      <c r="AY117" s="106" t="b">
        <f t="shared" si="73"/>
        <v>0</v>
      </c>
      <c r="AZ117" s="7">
        <f>VLOOKUP('Grundgerüst Konfigurator'!AW117,Hilfstabelle!$B$14:$M$25,12,FALSE)</f>
        <v>0.84948360000000012</v>
      </c>
      <c r="BA117" s="7">
        <f>VLOOKUP(AW117,Hilfstabelle!$B$14:$J$25,9,FALSE)</f>
        <v>37</v>
      </c>
      <c r="BB117" s="7">
        <f>VLOOKUP(AW117,Hilfstabelle!$B$14:$K$25,10,FALSE)</f>
        <v>68.5</v>
      </c>
      <c r="BC117" s="7">
        <f>VLOOKUP(AW117,Hilfstabelle!$B$14:$I$25,8,FALSE)</f>
        <v>22.5</v>
      </c>
      <c r="BD117" s="7" t="str">
        <f t="shared" si="85"/>
        <v>IV-II</v>
      </c>
      <c r="BE117" s="7" t="str">
        <f t="shared" si="57"/>
        <v>IV-II</v>
      </c>
      <c r="BF117" s="7">
        <f>IFERROR(VLOOKUP(BD117,Hilfstabelle!$B$26:$M$31,12,FALSE),0)</f>
        <v>2.3884392000000001</v>
      </c>
      <c r="BG117" s="7">
        <f>IFERROR(VLOOKUP(BD117,Hilfstabelle!$B$26:$H$31,7,FALSE),0)</f>
        <v>30</v>
      </c>
      <c r="BH117" s="7" t="str">
        <f t="shared" si="86"/>
        <v/>
      </c>
      <c r="BI117" s="7" t="str">
        <f t="shared" si="58"/>
        <v/>
      </c>
      <c r="BJ117" s="7">
        <f>IFERROR(VLOOKUP(BH117,Hilfstabelle!$B$26:$M$31,12,FALSE),0)</f>
        <v>0</v>
      </c>
      <c r="BK117" s="7">
        <f>IFERROR(VLOOKUP(BH117,Hilfstabelle!$B$26:$H$31,7,FALSE),0)</f>
        <v>0</v>
      </c>
      <c r="BL117" s="7" t="str">
        <f t="shared" si="87"/>
        <v>IV-II</v>
      </c>
      <c r="BM117" s="7" t="str">
        <f t="shared" si="59"/>
        <v>IV-II</v>
      </c>
      <c r="BN117" s="7">
        <f>IFERROR(VLOOKUP(BL117,Hilfstabelle!$B$26:$M$31,12,FALSE),0)</f>
        <v>2.3884392000000001</v>
      </c>
      <c r="BO117" s="7">
        <f>IFERROR(VLOOKUP(BL117,Hilfstabelle!$B$26:$H$31,7,FALSE),0)</f>
        <v>30</v>
      </c>
      <c r="BP117" s="162" t="s">
        <v>3902</v>
      </c>
    </row>
    <row r="118" spans="1:68" ht="15" thickBot="1" x14ac:dyDescent="0.25">
      <c r="A118" s="7">
        <v>16863331026</v>
      </c>
      <c r="B118" s="160" t="s">
        <v>98</v>
      </c>
      <c r="C118" s="8">
        <v>75</v>
      </c>
      <c r="D118" s="8">
        <v>90</v>
      </c>
      <c r="E118" s="8">
        <v>75</v>
      </c>
      <c r="F118" s="8" t="str">
        <f t="shared" si="60"/>
        <v>75 - 90 - 75</v>
      </c>
      <c r="G118" s="8" t="str">
        <f t="shared" si="61"/>
        <v>75-90-75</v>
      </c>
      <c r="H118" s="8">
        <f t="shared" si="62"/>
        <v>16863331026</v>
      </c>
      <c r="I118" s="6">
        <f t="shared" si="77"/>
        <v>10.510071600000002</v>
      </c>
      <c r="J118" s="6">
        <f>VLOOKUP(LEFT(A118,8)*1,Hilfstabelle!$A$35:$E$38,5,FALSE)</f>
        <v>1</v>
      </c>
      <c r="K118" s="6">
        <f t="shared" si="78"/>
        <v>382</v>
      </c>
      <c r="L118" s="6">
        <f t="shared" si="79"/>
        <v>224</v>
      </c>
      <c r="M118" s="6">
        <f t="shared" si="80"/>
        <v>126</v>
      </c>
      <c r="N118" s="19">
        <f t="shared" si="51"/>
        <v>141</v>
      </c>
      <c r="O118" s="19">
        <f t="shared" si="52"/>
        <v>111</v>
      </c>
      <c r="P118" s="19">
        <f t="shared" si="53"/>
        <v>141</v>
      </c>
      <c r="Q118" s="6">
        <f>VLOOKUP(LEFT(A118,8)*1,Hilfstabelle!$A$35:$E$38,2,FALSE)</f>
        <v>400</v>
      </c>
      <c r="R118" s="6">
        <f>VLOOKUP(LEFT(A118,8)*1,Hilfstabelle!$A$35:$E$38,3,FALSE)</f>
        <v>285</v>
      </c>
      <c r="S118" s="6">
        <f>VLOOKUP(LEFT(A118,8)*1,Hilfstabelle!$A$35:$E$38,4,FALSE)</f>
        <v>146</v>
      </c>
      <c r="T118" s="94">
        <f>VLOOKUP(H118,Preise!A:E,4,FALSE)</f>
        <v>1145.3399999999999</v>
      </c>
      <c r="U118" s="7" t="str">
        <f>IF(V118=50,"I",VLOOKUP(V118,Hilfstabelle!$A$3:$B$6,2))</f>
        <v>III</v>
      </c>
      <c r="V118" s="7">
        <f t="shared" si="81"/>
        <v>90</v>
      </c>
      <c r="W118" s="7" t="str">
        <f>IF(U118="I","I",VLOOKUP(V118,Hilfstabelle!$A$3:$B$6,2))</f>
        <v>III</v>
      </c>
      <c r="X118" s="7">
        <f>VLOOKUP(W118,Hilfstabelle!$B$10:$M$13,12,FALSE)</f>
        <v>4.3940147999999999</v>
      </c>
      <c r="Y118" s="7">
        <f>VLOOKUP(W118,Hilfstabelle!$B$10:$D$13,3,FALSE)</f>
        <v>63</v>
      </c>
      <c r="Z118" s="7">
        <f>VLOOKUP(W118,Hilfstabelle!$B$10:$E$13,4,FALSE)</f>
        <v>89</v>
      </c>
      <c r="AA118" s="7">
        <f>VLOOKUP(W118,Hilfstabelle!$B$10:$F$13,5,FALSE)</f>
        <v>89</v>
      </c>
      <c r="AB118" s="7">
        <f>VLOOKUP(W118,Hilfstabelle!$B$10:$G$13,6,FALSE)</f>
        <v>89</v>
      </c>
      <c r="AC118" s="7" t="str">
        <f>IF(AG118="50I","I",VLOOKUP(C118,Hilfstabelle!$A$3:$B$6,2))</f>
        <v>II</v>
      </c>
      <c r="AD118" s="7" t="str">
        <f>IF(U118="I","I",VLOOKUP(C118,Hilfstabelle!$A$3:$B$6,2))</f>
        <v>II</v>
      </c>
      <c r="AE118" s="7" t="str">
        <f t="shared" si="54"/>
        <v>75II</v>
      </c>
      <c r="AF118" s="7" t="str">
        <f t="shared" si="82"/>
        <v>75II</v>
      </c>
      <c r="AG118" s="106" t="b">
        <f t="shared" si="69"/>
        <v>0</v>
      </c>
      <c r="AH118" s="7">
        <f>VLOOKUP('Grundgerüst Konfigurator'!AE118,Hilfstabelle!$B$14:$M$25,12,FALSE)</f>
        <v>1.0688664000000001</v>
      </c>
      <c r="AI118" s="7">
        <f>VLOOKUP(AE118,Hilfstabelle!$B$14:$J$25,9,FALSE)</f>
        <v>45</v>
      </c>
      <c r="AJ118" s="7">
        <f>VLOOKUP(AE118,Hilfstabelle!$B$14:$K$25,10,FALSE)</f>
        <v>72</v>
      </c>
      <c r="AK118" s="7">
        <f>VLOOKUP(AE118,Hilfstabelle!$B$14:$I$25,8,FALSE)</f>
        <v>22</v>
      </c>
      <c r="AL118" s="7" t="str">
        <f>IF(AP118="50I","I",VLOOKUP(D118,Hilfstabelle!$A$3:$B$6,2))</f>
        <v>III</v>
      </c>
      <c r="AM118" s="7" t="str">
        <f>IF(U118="I","I",VLOOKUP(D118,Hilfstabelle!$A$3:$B$6,2))</f>
        <v>III</v>
      </c>
      <c r="AN118" s="7" t="str">
        <f t="shared" si="55"/>
        <v>90III</v>
      </c>
      <c r="AO118" s="7" t="str">
        <f t="shared" si="83"/>
        <v>90III</v>
      </c>
      <c r="AP118" s="106" t="b">
        <f t="shared" si="71"/>
        <v>0</v>
      </c>
      <c r="AQ118" s="7">
        <f>VLOOKUP('Grundgerüst Konfigurator'!AN118,Hilfstabelle!$B$14:$M$25,12,FALSE)</f>
        <v>1.6001664000000002</v>
      </c>
      <c r="AR118" s="7">
        <f>VLOOKUP(AN118,Hilfstabelle!$B$14:$J$25,9,FALSE)</f>
        <v>54</v>
      </c>
      <c r="AS118" s="7">
        <f>VLOOKUP(AN118,Hilfstabelle!$B$14:$K$25,10,FALSE)</f>
        <v>72</v>
      </c>
      <c r="AT118" s="7">
        <f>VLOOKUP(AN118,Hilfstabelle!$B$14:$I$25,8,FALSE)</f>
        <v>22</v>
      </c>
      <c r="AU118" s="7" t="str">
        <f>IF(AY118="50I","I",VLOOKUP(E118,Hilfstabelle!$A$3:$B$6,2))</f>
        <v>II</v>
      </c>
      <c r="AV118" s="7" t="str">
        <f>IF(U118="I","I",VLOOKUP(E118,Hilfstabelle!$A$3:$B$6,2))</f>
        <v>II</v>
      </c>
      <c r="AW118" s="7" t="str">
        <f t="shared" si="56"/>
        <v>75II</v>
      </c>
      <c r="AX118" s="7" t="str">
        <f t="shared" si="84"/>
        <v>75II</v>
      </c>
      <c r="AY118" s="106" t="b">
        <f t="shared" si="73"/>
        <v>0</v>
      </c>
      <c r="AZ118" s="7">
        <f>VLOOKUP('Grundgerüst Konfigurator'!AW118,Hilfstabelle!$B$14:$M$25,12,FALSE)</f>
        <v>1.0688664000000001</v>
      </c>
      <c r="BA118" s="7">
        <f>VLOOKUP(AW118,Hilfstabelle!$B$14:$J$25,9,FALSE)</f>
        <v>45</v>
      </c>
      <c r="BB118" s="7">
        <f>VLOOKUP(AW118,Hilfstabelle!$B$14:$K$25,10,FALSE)</f>
        <v>72</v>
      </c>
      <c r="BC118" s="7">
        <f>VLOOKUP(AW118,Hilfstabelle!$B$14:$I$25,8,FALSE)</f>
        <v>22</v>
      </c>
      <c r="BD118" s="7" t="str">
        <f t="shared" si="85"/>
        <v>III-II</v>
      </c>
      <c r="BE118" s="7" t="str">
        <f t="shared" si="57"/>
        <v>III-II</v>
      </c>
      <c r="BF118" s="7">
        <f>IFERROR(VLOOKUP(BD118,Hilfstabelle!$B$26:$M$31,12,FALSE),0)</f>
        <v>1.1890788000000001</v>
      </c>
      <c r="BG118" s="7">
        <f>IFERROR(VLOOKUP(BD118,Hilfstabelle!$B$26:$H$31,7,FALSE),0)</f>
        <v>30</v>
      </c>
      <c r="BH118" s="7" t="str">
        <f t="shared" si="86"/>
        <v/>
      </c>
      <c r="BI118" s="7" t="str">
        <f t="shared" si="58"/>
        <v/>
      </c>
      <c r="BJ118" s="7">
        <f>IFERROR(VLOOKUP(BH118,Hilfstabelle!$B$26:$M$31,12,FALSE),0)</f>
        <v>0</v>
      </c>
      <c r="BK118" s="7">
        <f>IFERROR(VLOOKUP(BH118,Hilfstabelle!$B$26:$H$31,7,FALSE),0)</f>
        <v>0</v>
      </c>
      <c r="BL118" s="7" t="str">
        <f t="shared" si="87"/>
        <v>III-II</v>
      </c>
      <c r="BM118" s="7" t="str">
        <f t="shared" si="59"/>
        <v>III-II</v>
      </c>
      <c r="BN118" s="7">
        <f>IFERROR(VLOOKUP(BL118,Hilfstabelle!$B$26:$M$31,12,FALSE),0)</f>
        <v>1.1890788000000001</v>
      </c>
      <c r="BO118" s="7">
        <f>IFERROR(VLOOKUP(BL118,Hilfstabelle!$B$26:$H$31,7,FALSE),0)</f>
        <v>30</v>
      </c>
      <c r="BP118" s="162" t="s">
        <v>3902</v>
      </c>
    </row>
    <row r="119" spans="1:68" ht="15" thickBot="1" x14ac:dyDescent="0.25">
      <c r="A119" s="7">
        <v>16863331027</v>
      </c>
      <c r="B119" s="160" t="s">
        <v>98</v>
      </c>
      <c r="C119" s="8">
        <v>75</v>
      </c>
      <c r="D119" s="8">
        <v>110</v>
      </c>
      <c r="E119" s="8">
        <v>75</v>
      </c>
      <c r="F119" s="8" t="str">
        <f t="shared" si="60"/>
        <v>75 - 110 - 75</v>
      </c>
      <c r="G119" s="8" t="str">
        <f t="shared" si="61"/>
        <v>75-110-75</v>
      </c>
      <c r="H119" s="8">
        <f t="shared" si="62"/>
        <v>16863331027</v>
      </c>
      <c r="I119" s="6">
        <f t="shared" si="77"/>
        <v>11.022614400000002</v>
      </c>
      <c r="J119" s="6">
        <f>VLOOKUP(LEFT(A119,8)*1,Hilfstabelle!$A$35:$E$38,5,FALSE)</f>
        <v>1</v>
      </c>
      <c r="K119" s="6">
        <f t="shared" si="78"/>
        <v>382</v>
      </c>
      <c r="L119" s="6">
        <f t="shared" si="79"/>
        <v>224</v>
      </c>
      <c r="M119" s="6">
        <f t="shared" si="80"/>
        <v>130</v>
      </c>
      <c r="N119" s="19">
        <f t="shared" si="51"/>
        <v>141</v>
      </c>
      <c r="O119" s="19">
        <f t="shared" si="52"/>
        <v>111</v>
      </c>
      <c r="P119" s="19">
        <f t="shared" si="53"/>
        <v>141</v>
      </c>
      <c r="Q119" s="6">
        <f>VLOOKUP(LEFT(A119,8)*1,Hilfstabelle!$A$35:$E$38,2,FALSE)</f>
        <v>400</v>
      </c>
      <c r="R119" s="6">
        <f>VLOOKUP(LEFT(A119,8)*1,Hilfstabelle!$A$35:$E$38,3,FALSE)</f>
        <v>285</v>
      </c>
      <c r="S119" s="6">
        <f>VLOOKUP(LEFT(A119,8)*1,Hilfstabelle!$A$35:$E$38,4,FALSE)</f>
        <v>146</v>
      </c>
      <c r="T119" s="94">
        <f>VLOOKUP(H119,Preise!A:E,4,FALSE)</f>
        <v>1184.17</v>
      </c>
      <c r="U119" s="7" t="str">
        <f>IF(V119=50,"I",VLOOKUP(V119,Hilfstabelle!$A$3:$B$6,2))</f>
        <v>III</v>
      </c>
      <c r="V119" s="7">
        <f t="shared" si="81"/>
        <v>110</v>
      </c>
      <c r="W119" s="7" t="str">
        <f>IF(U119="I","I",VLOOKUP(V119,Hilfstabelle!$A$3:$B$6,2))</f>
        <v>III</v>
      </c>
      <c r="X119" s="7">
        <f>VLOOKUP(W119,Hilfstabelle!$B$10:$M$13,12,FALSE)</f>
        <v>4.3940147999999999</v>
      </c>
      <c r="Y119" s="7">
        <f>VLOOKUP(W119,Hilfstabelle!$B$10:$D$13,3,FALSE)</f>
        <v>63</v>
      </c>
      <c r="Z119" s="7">
        <f>VLOOKUP(W119,Hilfstabelle!$B$10:$E$13,4,FALSE)</f>
        <v>89</v>
      </c>
      <c r="AA119" s="7">
        <f>VLOOKUP(W119,Hilfstabelle!$B$10:$F$13,5,FALSE)</f>
        <v>89</v>
      </c>
      <c r="AB119" s="7">
        <f>VLOOKUP(W119,Hilfstabelle!$B$10:$G$13,6,FALSE)</f>
        <v>89</v>
      </c>
      <c r="AC119" s="7" t="str">
        <f>IF(AG119="50I","I",VLOOKUP(C119,Hilfstabelle!$A$3:$B$6,2))</f>
        <v>II</v>
      </c>
      <c r="AD119" s="7" t="str">
        <f>IF(U119="I","I",VLOOKUP(C119,Hilfstabelle!$A$3:$B$6,2))</f>
        <v>II</v>
      </c>
      <c r="AE119" s="7" t="str">
        <f t="shared" si="54"/>
        <v>75II</v>
      </c>
      <c r="AF119" s="7" t="str">
        <f t="shared" si="82"/>
        <v>75II</v>
      </c>
      <c r="AG119" s="106" t="b">
        <f t="shared" si="69"/>
        <v>0</v>
      </c>
      <c r="AH119" s="7">
        <f>VLOOKUP('Grundgerüst Konfigurator'!AE119,Hilfstabelle!$B$14:$M$25,12,FALSE)</f>
        <v>1.0688664000000001</v>
      </c>
      <c r="AI119" s="7">
        <f>VLOOKUP(AE119,Hilfstabelle!$B$14:$J$25,9,FALSE)</f>
        <v>45</v>
      </c>
      <c r="AJ119" s="7">
        <f>VLOOKUP(AE119,Hilfstabelle!$B$14:$K$25,10,FALSE)</f>
        <v>72</v>
      </c>
      <c r="AK119" s="7">
        <f>VLOOKUP(AE119,Hilfstabelle!$B$14:$I$25,8,FALSE)</f>
        <v>22</v>
      </c>
      <c r="AL119" s="7" t="str">
        <f>IF(AP119="50I","I",VLOOKUP(D119,Hilfstabelle!$A$3:$B$6,2))</f>
        <v>III</v>
      </c>
      <c r="AM119" s="7" t="str">
        <f>IF(U119="I","I",VLOOKUP(D119,Hilfstabelle!$A$3:$B$6,2))</f>
        <v>III</v>
      </c>
      <c r="AN119" s="7" t="str">
        <f t="shared" si="55"/>
        <v>110III</v>
      </c>
      <c r="AO119" s="7" t="str">
        <f t="shared" si="83"/>
        <v>110III</v>
      </c>
      <c r="AP119" s="106" t="b">
        <f t="shared" si="71"/>
        <v>0</v>
      </c>
      <c r="AQ119" s="7">
        <f>VLOOKUP('Grundgerüst Konfigurator'!AN119,Hilfstabelle!$B$14:$M$25,12,FALSE)</f>
        <v>2.1127092000000003</v>
      </c>
      <c r="AR119" s="7">
        <f>VLOOKUP(AN119,Hilfstabelle!$B$14:$J$25,9,FALSE)</f>
        <v>65</v>
      </c>
      <c r="AS119" s="7">
        <f>VLOOKUP(AN119,Hilfstabelle!$B$14:$K$25,10,FALSE)</f>
        <v>72</v>
      </c>
      <c r="AT119" s="7">
        <f>VLOOKUP(AN119,Hilfstabelle!$B$14:$I$25,8,FALSE)</f>
        <v>22</v>
      </c>
      <c r="AU119" s="7" t="str">
        <f>IF(AY119="50I","I",VLOOKUP(E119,Hilfstabelle!$A$3:$B$6,2))</f>
        <v>II</v>
      </c>
      <c r="AV119" s="7" t="str">
        <f>IF(U119="I","I",VLOOKUP(E119,Hilfstabelle!$A$3:$B$6,2))</f>
        <v>II</v>
      </c>
      <c r="AW119" s="7" t="str">
        <f t="shared" si="56"/>
        <v>75II</v>
      </c>
      <c r="AX119" s="7" t="str">
        <f t="shared" si="84"/>
        <v>75II</v>
      </c>
      <c r="AY119" s="106" t="b">
        <f t="shared" si="73"/>
        <v>0</v>
      </c>
      <c r="AZ119" s="7">
        <f>VLOOKUP('Grundgerüst Konfigurator'!AW119,Hilfstabelle!$B$14:$M$25,12,FALSE)</f>
        <v>1.0688664000000001</v>
      </c>
      <c r="BA119" s="7">
        <f>VLOOKUP(AW119,Hilfstabelle!$B$14:$J$25,9,FALSE)</f>
        <v>45</v>
      </c>
      <c r="BB119" s="7">
        <f>VLOOKUP(AW119,Hilfstabelle!$B$14:$K$25,10,FALSE)</f>
        <v>72</v>
      </c>
      <c r="BC119" s="7">
        <f>VLOOKUP(AW119,Hilfstabelle!$B$14:$I$25,8,FALSE)</f>
        <v>22</v>
      </c>
      <c r="BD119" s="7" t="str">
        <f t="shared" si="85"/>
        <v>III-II</v>
      </c>
      <c r="BE119" s="7" t="str">
        <f t="shared" si="57"/>
        <v>III-II</v>
      </c>
      <c r="BF119" s="7">
        <f>IFERROR(VLOOKUP(BD119,Hilfstabelle!$B$26:$M$31,12,FALSE),0)</f>
        <v>1.1890788000000001</v>
      </c>
      <c r="BG119" s="7">
        <f>IFERROR(VLOOKUP(BD119,Hilfstabelle!$B$26:$H$31,7,FALSE),0)</f>
        <v>30</v>
      </c>
      <c r="BH119" s="7" t="str">
        <f t="shared" si="86"/>
        <v/>
      </c>
      <c r="BI119" s="7" t="str">
        <f t="shared" si="58"/>
        <v/>
      </c>
      <c r="BJ119" s="7">
        <f>IFERROR(VLOOKUP(BH119,Hilfstabelle!$B$26:$M$31,12,FALSE),0)</f>
        <v>0</v>
      </c>
      <c r="BK119" s="7">
        <f>IFERROR(VLOOKUP(BH119,Hilfstabelle!$B$26:$H$31,7,FALSE),0)</f>
        <v>0</v>
      </c>
      <c r="BL119" s="7" t="str">
        <f t="shared" si="87"/>
        <v>III-II</v>
      </c>
      <c r="BM119" s="7" t="str">
        <f t="shared" si="59"/>
        <v>III-II</v>
      </c>
      <c r="BN119" s="7">
        <f>IFERROR(VLOOKUP(BL119,Hilfstabelle!$B$26:$M$31,12,FALSE),0)</f>
        <v>1.1890788000000001</v>
      </c>
      <c r="BO119" s="7">
        <f>IFERROR(VLOOKUP(BL119,Hilfstabelle!$B$26:$H$31,7,FALSE),0)</f>
        <v>30</v>
      </c>
      <c r="BP119" s="162" t="s">
        <v>3902</v>
      </c>
    </row>
    <row r="120" spans="1:68" ht="15" thickBot="1" x14ac:dyDescent="0.25">
      <c r="A120" s="7">
        <v>16864441046</v>
      </c>
      <c r="B120" s="160" t="s">
        <v>98</v>
      </c>
      <c r="C120" s="8">
        <v>75</v>
      </c>
      <c r="D120" s="8">
        <v>125</v>
      </c>
      <c r="E120" s="8">
        <v>75</v>
      </c>
      <c r="F120" s="8" t="str">
        <f t="shared" si="60"/>
        <v>75 - 125 - 75</v>
      </c>
      <c r="G120" s="8" t="str">
        <f t="shared" si="61"/>
        <v>75-125-75</v>
      </c>
      <c r="H120" s="8">
        <f t="shared" si="62"/>
        <v>16864441046</v>
      </c>
      <c r="I120" s="6">
        <f t="shared" si="77"/>
        <v>21.122959200000004</v>
      </c>
      <c r="J120" s="6">
        <f>VLOOKUP(LEFT(A120,8)*1,Hilfstabelle!$A$35:$E$38,5,FALSE)</f>
        <v>0</v>
      </c>
      <c r="K120" s="6">
        <f t="shared" si="78"/>
        <v>425</v>
      </c>
      <c r="L120" s="6">
        <f t="shared" si="79"/>
        <v>277.8</v>
      </c>
      <c r="M120" s="6">
        <f t="shared" si="80"/>
        <v>160</v>
      </c>
      <c r="N120" s="19">
        <f t="shared" si="51"/>
        <v>162.5</v>
      </c>
      <c r="O120" s="19">
        <f t="shared" si="52"/>
        <v>147.80000000000001</v>
      </c>
      <c r="P120" s="19">
        <f t="shared" si="53"/>
        <v>162.5</v>
      </c>
      <c r="Q120" s="6" t="str">
        <f>VLOOKUP(LEFT(A120,8)*1,Hilfstabelle!$A$35:$E$38,2,FALSE)</f>
        <v>N.A.</v>
      </c>
      <c r="R120" s="6" t="str">
        <f>VLOOKUP(LEFT(A120,8)*1,Hilfstabelle!$A$35:$E$38,3,FALSE)</f>
        <v>N.A.</v>
      </c>
      <c r="S120" s="6" t="str">
        <f>VLOOKUP(LEFT(A120,8)*1,Hilfstabelle!$A$35:$E$38,4,FALSE)</f>
        <v>N.A.</v>
      </c>
      <c r="T120" s="94" t="e">
        <f>VLOOKUP(H120,Preise!A:E,4,FALSE)</f>
        <v>#N/A</v>
      </c>
      <c r="U120" s="7" t="str">
        <f>IF(V120=50,"I",VLOOKUP(V120,Hilfstabelle!$A$3:$B$6,2))</f>
        <v>IV</v>
      </c>
      <c r="V120" s="7">
        <f t="shared" si="81"/>
        <v>125</v>
      </c>
      <c r="W120" s="7" t="str">
        <f>IF(U120="I","I",VLOOKUP(V120,Hilfstabelle!$A$3:$B$6,2))</f>
        <v>IV</v>
      </c>
      <c r="X120" s="7">
        <f>VLOOKUP(W120,Hilfstabelle!$B$10:$M$13,12,FALSE)</f>
        <v>10.408540800000001</v>
      </c>
      <c r="Y120" s="7">
        <f>VLOOKUP(W120,Hilfstabelle!$B$10:$D$13,3,FALSE)</f>
        <v>80</v>
      </c>
      <c r="Z120" s="7">
        <f>VLOOKUP(W120,Hilfstabelle!$B$10:$E$13,4,FALSE)</f>
        <v>110.5</v>
      </c>
      <c r="AA120" s="7">
        <f>VLOOKUP(W120,Hilfstabelle!$B$10:$F$13,5,FALSE)</f>
        <v>110.5</v>
      </c>
      <c r="AB120" s="7">
        <f>VLOOKUP(W120,Hilfstabelle!$B$10:$G$13,6,FALSE)</f>
        <v>110.5</v>
      </c>
      <c r="AC120" s="7" t="str">
        <f>IF(AG120="50I","I",VLOOKUP(C120,Hilfstabelle!$A$3:$B$6,2))</f>
        <v>II</v>
      </c>
      <c r="AD120" s="7" t="str">
        <f>IF(U120="I","I",VLOOKUP(C120,Hilfstabelle!$A$3:$B$6,2))</f>
        <v>II</v>
      </c>
      <c r="AE120" s="7" t="str">
        <f t="shared" si="54"/>
        <v>75II</v>
      </c>
      <c r="AF120" s="7" t="str">
        <f t="shared" si="82"/>
        <v>75II</v>
      </c>
      <c r="AG120" s="106" t="b">
        <f t="shared" si="69"/>
        <v>0</v>
      </c>
      <c r="AH120" s="7">
        <f>VLOOKUP('Grundgerüst Konfigurator'!AE120,Hilfstabelle!$B$14:$M$25,12,FALSE)</f>
        <v>1.0688664000000001</v>
      </c>
      <c r="AI120" s="7">
        <f>VLOOKUP(AE120,Hilfstabelle!$B$14:$J$25,9,FALSE)</f>
        <v>45</v>
      </c>
      <c r="AJ120" s="7">
        <f>VLOOKUP(AE120,Hilfstabelle!$B$14:$K$25,10,FALSE)</f>
        <v>72</v>
      </c>
      <c r="AK120" s="7">
        <f>VLOOKUP(AE120,Hilfstabelle!$B$14:$I$25,8,FALSE)</f>
        <v>22</v>
      </c>
      <c r="AL120" s="7" t="str">
        <f>IF(AP120="50I","I",VLOOKUP(D120,Hilfstabelle!$A$3:$B$6,2))</f>
        <v>IV</v>
      </c>
      <c r="AM120" s="7" t="str">
        <f>IF(U120="I","I",VLOOKUP(D120,Hilfstabelle!$A$3:$B$6,2))</f>
        <v>IV</v>
      </c>
      <c r="AN120" s="7" t="str">
        <f t="shared" si="55"/>
        <v>125IV</v>
      </c>
      <c r="AO120" s="7" t="str">
        <f t="shared" si="83"/>
        <v>125IV</v>
      </c>
      <c r="AP120" s="106" t="b">
        <f t="shared" si="71"/>
        <v>0</v>
      </c>
      <c r="AQ120" s="7">
        <f>VLOOKUP('Grundgerüst Konfigurator'!AN120,Hilfstabelle!$B$14:$M$25,12,FALSE)</f>
        <v>3.7998072000000001</v>
      </c>
      <c r="AR120" s="7">
        <f>VLOOKUP(AN120,Hilfstabelle!$B$14:$J$25,9,FALSE)</f>
        <v>72.5</v>
      </c>
      <c r="AS120" s="7">
        <f>VLOOKUP(AN120,Hilfstabelle!$B$14:$K$25,10,FALSE)</f>
        <v>87.3</v>
      </c>
      <c r="AT120" s="7">
        <f>VLOOKUP(AN120,Hilfstabelle!$B$14:$I$25,8,FALSE)</f>
        <v>37.299999999999997</v>
      </c>
      <c r="AU120" s="7" t="str">
        <f>IF(AY120="50I","I",VLOOKUP(E120,Hilfstabelle!$A$3:$B$6,2))</f>
        <v>II</v>
      </c>
      <c r="AV120" s="7" t="str">
        <f>IF(U120="I","I",VLOOKUP(E120,Hilfstabelle!$A$3:$B$6,2))</f>
        <v>II</v>
      </c>
      <c r="AW120" s="7" t="str">
        <f t="shared" si="56"/>
        <v>75II</v>
      </c>
      <c r="AX120" s="7" t="str">
        <f t="shared" si="84"/>
        <v>75II</v>
      </c>
      <c r="AY120" s="106" t="b">
        <f t="shared" si="73"/>
        <v>0</v>
      </c>
      <c r="AZ120" s="7">
        <f>VLOOKUP('Grundgerüst Konfigurator'!AW120,Hilfstabelle!$B$14:$M$25,12,FALSE)</f>
        <v>1.0688664000000001</v>
      </c>
      <c r="BA120" s="7">
        <f>VLOOKUP(AW120,Hilfstabelle!$B$14:$J$25,9,FALSE)</f>
        <v>45</v>
      </c>
      <c r="BB120" s="7">
        <f>VLOOKUP(AW120,Hilfstabelle!$B$14:$K$25,10,FALSE)</f>
        <v>72</v>
      </c>
      <c r="BC120" s="7">
        <f>VLOOKUP(AW120,Hilfstabelle!$B$14:$I$25,8,FALSE)</f>
        <v>22</v>
      </c>
      <c r="BD120" s="7" t="str">
        <f t="shared" si="85"/>
        <v>IV-II</v>
      </c>
      <c r="BE120" s="7" t="str">
        <f t="shared" si="57"/>
        <v>IV-II</v>
      </c>
      <c r="BF120" s="7">
        <f>IFERROR(VLOOKUP(BD120,Hilfstabelle!$B$26:$M$31,12,FALSE),0)</f>
        <v>2.3884392000000001</v>
      </c>
      <c r="BG120" s="7">
        <f>IFERROR(VLOOKUP(BD120,Hilfstabelle!$B$26:$H$31,7,FALSE),0)</f>
        <v>30</v>
      </c>
      <c r="BH120" s="7" t="str">
        <f t="shared" si="86"/>
        <v/>
      </c>
      <c r="BI120" s="7" t="str">
        <f t="shared" si="58"/>
        <v/>
      </c>
      <c r="BJ120" s="7">
        <f>IFERROR(VLOOKUP(BH120,Hilfstabelle!$B$26:$M$31,12,FALSE),0)</f>
        <v>0</v>
      </c>
      <c r="BK120" s="7">
        <f>IFERROR(VLOOKUP(BH120,Hilfstabelle!$B$26:$H$31,7,FALSE),0)</f>
        <v>0</v>
      </c>
      <c r="BL120" s="7" t="str">
        <f t="shared" si="87"/>
        <v>IV-II</v>
      </c>
      <c r="BM120" s="7" t="str">
        <f t="shared" si="59"/>
        <v>IV-II</v>
      </c>
      <c r="BN120" s="7">
        <f>IFERROR(VLOOKUP(BL120,Hilfstabelle!$B$26:$M$31,12,FALSE),0)</f>
        <v>2.3884392000000001</v>
      </c>
      <c r="BO120" s="7">
        <f>IFERROR(VLOOKUP(BL120,Hilfstabelle!$B$26:$H$31,7,FALSE),0)</f>
        <v>30</v>
      </c>
      <c r="BP120" s="162" t="s">
        <v>3902</v>
      </c>
    </row>
    <row r="121" spans="1:68" ht="15" thickBot="1" x14ac:dyDescent="0.25">
      <c r="A121" s="7">
        <v>16864441047</v>
      </c>
      <c r="B121" s="160" t="s">
        <v>98</v>
      </c>
      <c r="C121" s="8">
        <v>75</v>
      </c>
      <c r="D121" s="8">
        <v>140</v>
      </c>
      <c r="E121" s="8">
        <v>75</v>
      </c>
      <c r="F121" s="8" t="str">
        <f t="shared" si="60"/>
        <v>75 - 140 - 75</v>
      </c>
      <c r="G121" s="8" t="str">
        <f t="shared" si="61"/>
        <v>75-140-75</v>
      </c>
      <c r="H121" s="8">
        <f t="shared" si="62"/>
        <v>16864441047</v>
      </c>
      <c r="I121" s="6">
        <f t="shared" si="77"/>
        <v>21.770389200000004</v>
      </c>
      <c r="J121" s="6">
        <f>VLOOKUP(LEFT(A121,8)*1,Hilfstabelle!$A$35:$E$38,5,FALSE)</f>
        <v>0</v>
      </c>
      <c r="K121" s="6">
        <f t="shared" si="78"/>
        <v>425</v>
      </c>
      <c r="L121" s="6">
        <f t="shared" si="79"/>
        <v>266.10000000000002</v>
      </c>
      <c r="M121" s="6">
        <f t="shared" si="80"/>
        <v>163</v>
      </c>
      <c r="N121" s="19">
        <f t="shared" si="51"/>
        <v>162.5</v>
      </c>
      <c r="O121" s="19">
        <f t="shared" si="52"/>
        <v>136.1</v>
      </c>
      <c r="P121" s="19">
        <f t="shared" si="53"/>
        <v>162.5</v>
      </c>
      <c r="Q121" s="6" t="str">
        <f>VLOOKUP(LEFT(A121,8)*1,Hilfstabelle!$A$35:$E$38,2,FALSE)</f>
        <v>N.A.</v>
      </c>
      <c r="R121" s="6" t="str">
        <f>VLOOKUP(LEFT(A121,8)*1,Hilfstabelle!$A$35:$E$38,3,FALSE)</f>
        <v>N.A.</v>
      </c>
      <c r="S121" s="6" t="str">
        <f>VLOOKUP(LEFT(A121,8)*1,Hilfstabelle!$A$35:$E$38,4,FALSE)</f>
        <v>N.A.</v>
      </c>
      <c r="T121" s="94" t="e">
        <f>VLOOKUP(H121,Preise!A:E,4,FALSE)</f>
        <v>#N/A</v>
      </c>
      <c r="U121" s="7" t="str">
        <f>IF(V121=50,"I",VLOOKUP(V121,Hilfstabelle!$A$3:$B$6,2))</f>
        <v>IV</v>
      </c>
      <c r="V121" s="7">
        <f t="shared" si="81"/>
        <v>140</v>
      </c>
      <c r="W121" s="7" t="str">
        <f>IF(U121="I","I",VLOOKUP(V121,Hilfstabelle!$A$3:$B$6,2))</f>
        <v>IV</v>
      </c>
      <c r="X121" s="7">
        <f>VLOOKUP(W121,Hilfstabelle!$B$10:$M$13,12,FALSE)</f>
        <v>10.408540800000001</v>
      </c>
      <c r="Y121" s="7">
        <f>VLOOKUP(W121,Hilfstabelle!$B$10:$D$13,3,FALSE)</f>
        <v>80</v>
      </c>
      <c r="Z121" s="7">
        <f>VLOOKUP(W121,Hilfstabelle!$B$10:$E$13,4,FALSE)</f>
        <v>110.5</v>
      </c>
      <c r="AA121" s="7">
        <f>VLOOKUP(W121,Hilfstabelle!$B$10:$F$13,5,FALSE)</f>
        <v>110.5</v>
      </c>
      <c r="AB121" s="7">
        <f>VLOOKUP(W121,Hilfstabelle!$B$10:$G$13,6,FALSE)</f>
        <v>110.5</v>
      </c>
      <c r="AC121" s="7" t="str">
        <f>IF(AG121="50I","I",VLOOKUP(C121,Hilfstabelle!$A$3:$B$6,2))</f>
        <v>II</v>
      </c>
      <c r="AD121" s="7" t="str">
        <f>IF(U121="I","I",VLOOKUP(C121,Hilfstabelle!$A$3:$B$6,2))</f>
        <v>II</v>
      </c>
      <c r="AE121" s="7" t="str">
        <f t="shared" si="54"/>
        <v>75II</v>
      </c>
      <c r="AF121" s="7" t="str">
        <f t="shared" si="82"/>
        <v>75II</v>
      </c>
      <c r="AG121" s="106" t="b">
        <f t="shared" si="69"/>
        <v>0</v>
      </c>
      <c r="AH121" s="7">
        <f>VLOOKUP('Grundgerüst Konfigurator'!AE121,Hilfstabelle!$B$14:$M$25,12,FALSE)</f>
        <v>1.0688664000000001</v>
      </c>
      <c r="AI121" s="7">
        <f>VLOOKUP(AE121,Hilfstabelle!$B$14:$J$25,9,FALSE)</f>
        <v>45</v>
      </c>
      <c r="AJ121" s="7">
        <f>VLOOKUP(AE121,Hilfstabelle!$B$14:$K$25,10,FALSE)</f>
        <v>72</v>
      </c>
      <c r="AK121" s="7">
        <f>VLOOKUP(AE121,Hilfstabelle!$B$14:$I$25,8,FALSE)</f>
        <v>22</v>
      </c>
      <c r="AL121" s="7" t="str">
        <f>IF(AP121="50I","I",VLOOKUP(D121,Hilfstabelle!$A$3:$B$6,2))</f>
        <v>IV</v>
      </c>
      <c r="AM121" s="7" t="str">
        <f>IF(U121="I","I",VLOOKUP(D121,Hilfstabelle!$A$3:$B$6,2))</f>
        <v>IV</v>
      </c>
      <c r="AN121" s="7" t="str">
        <f t="shared" si="55"/>
        <v>140IV</v>
      </c>
      <c r="AO121" s="7" t="str">
        <f t="shared" si="83"/>
        <v>140IV</v>
      </c>
      <c r="AP121" s="106" t="b">
        <f t="shared" si="71"/>
        <v>0</v>
      </c>
      <c r="AQ121" s="7">
        <f>VLOOKUP('Grundgerüst Konfigurator'!AN121,Hilfstabelle!$B$14:$M$25,12,FALSE)</f>
        <v>4.4472372</v>
      </c>
      <c r="AR121" s="7">
        <f>VLOOKUP(AN121,Hilfstabelle!$B$14:$J$25,9,FALSE)</f>
        <v>81.5</v>
      </c>
      <c r="AS121" s="7">
        <f>VLOOKUP(AN121,Hilfstabelle!$B$14:$K$25,10,FALSE)</f>
        <v>75.599999999999994</v>
      </c>
      <c r="AT121" s="7">
        <f>VLOOKUP(AN121,Hilfstabelle!$B$14:$I$25,8,FALSE)</f>
        <v>25.6</v>
      </c>
      <c r="AU121" s="7" t="str">
        <f>IF(AY121="50I","I",VLOOKUP(E121,Hilfstabelle!$A$3:$B$6,2))</f>
        <v>II</v>
      </c>
      <c r="AV121" s="7" t="str">
        <f>IF(U121="I","I",VLOOKUP(E121,Hilfstabelle!$A$3:$B$6,2))</f>
        <v>II</v>
      </c>
      <c r="AW121" s="7" t="str">
        <f t="shared" si="56"/>
        <v>75II</v>
      </c>
      <c r="AX121" s="7" t="str">
        <f t="shared" si="84"/>
        <v>75II</v>
      </c>
      <c r="AY121" s="106" t="b">
        <f t="shared" si="73"/>
        <v>0</v>
      </c>
      <c r="AZ121" s="7">
        <f>VLOOKUP('Grundgerüst Konfigurator'!AW121,Hilfstabelle!$B$14:$M$25,12,FALSE)</f>
        <v>1.0688664000000001</v>
      </c>
      <c r="BA121" s="7">
        <f>VLOOKUP(AW121,Hilfstabelle!$B$14:$J$25,9,FALSE)</f>
        <v>45</v>
      </c>
      <c r="BB121" s="7">
        <f>VLOOKUP(AW121,Hilfstabelle!$B$14:$K$25,10,FALSE)</f>
        <v>72</v>
      </c>
      <c r="BC121" s="7">
        <f>VLOOKUP(AW121,Hilfstabelle!$B$14:$I$25,8,FALSE)</f>
        <v>22</v>
      </c>
      <c r="BD121" s="7" t="str">
        <f t="shared" si="85"/>
        <v>IV-II</v>
      </c>
      <c r="BE121" s="7" t="str">
        <f t="shared" si="57"/>
        <v>IV-II</v>
      </c>
      <c r="BF121" s="7">
        <f>IFERROR(VLOOKUP(BD121,Hilfstabelle!$B$26:$M$31,12,FALSE),0)</f>
        <v>2.3884392000000001</v>
      </c>
      <c r="BG121" s="7">
        <f>IFERROR(VLOOKUP(BD121,Hilfstabelle!$B$26:$H$31,7,FALSE),0)</f>
        <v>30</v>
      </c>
      <c r="BH121" s="7" t="str">
        <f t="shared" si="86"/>
        <v/>
      </c>
      <c r="BI121" s="7" t="str">
        <f t="shared" si="58"/>
        <v/>
      </c>
      <c r="BJ121" s="7">
        <f>IFERROR(VLOOKUP(BH121,Hilfstabelle!$B$26:$M$31,12,FALSE),0)</f>
        <v>0</v>
      </c>
      <c r="BK121" s="7">
        <f>IFERROR(VLOOKUP(BH121,Hilfstabelle!$B$26:$H$31,7,FALSE),0)</f>
        <v>0</v>
      </c>
      <c r="BL121" s="7" t="str">
        <f t="shared" si="87"/>
        <v>IV-II</v>
      </c>
      <c r="BM121" s="7" t="str">
        <f t="shared" si="59"/>
        <v>IV-II</v>
      </c>
      <c r="BN121" s="7">
        <f>IFERROR(VLOOKUP(BL121,Hilfstabelle!$B$26:$M$31,12,FALSE),0)</f>
        <v>2.3884392000000001</v>
      </c>
      <c r="BO121" s="7">
        <f>IFERROR(VLOOKUP(BL121,Hilfstabelle!$B$26:$H$31,7,FALSE),0)</f>
        <v>30</v>
      </c>
      <c r="BP121" s="162" t="s">
        <v>3902</v>
      </c>
    </row>
    <row r="122" spans="1:68" ht="15" thickBot="1" x14ac:dyDescent="0.25">
      <c r="A122" s="7">
        <v>16864441048</v>
      </c>
      <c r="B122" s="160" t="s">
        <v>98</v>
      </c>
      <c r="C122" s="8">
        <v>75</v>
      </c>
      <c r="D122" s="8">
        <v>160</v>
      </c>
      <c r="E122" s="8">
        <v>75</v>
      </c>
      <c r="F122" s="8" t="str">
        <f t="shared" si="60"/>
        <v>75 - 160 - 75</v>
      </c>
      <c r="G122" s="8" t="str">
        <f t="shared" si="61"/>
        <v>75-160-75</v>
      </c>
      <c r="H122" s="8">
        <f t="shared" si="62"/>
        <v>16864441048</v>
      </c>
      <c r="I122" s="6">
        <f t="shared" si="77"/>
        <v>22.286376000000004</v>
      </c>
      <c r="J122" s="6">
        <f>VLOOKUP(LEFT(A122,8)*1,Hilfstabelle!$A$35:$E$38,5,FALSE)</f>
        <v>0</v>
      </c>
      <c r="K122" s="6">
        <f t="shared" si="78"/>
        <v>425</v>
      </c>
      <c r="L122" s="6">
        <f t="shared" si="79"/>
        <v>254.5</v>
      </c>
      <c r="M122" s="6">
        <f t="shared" si="80"/>
        <v>185</v>
      </c>
      <c r="N122" s="19">
        <f t="shared" si="51"/>
        <v>162.5</v>
      </c>
      <c r="O122" s="19">
        <f t="shared" si="52"/>
        <v>124.5</v>
      </c>
      <c r="P122" s="19">
        <f t="shared" si="53"/>
        <v>162.5</v>
      </c>
      <c r="Q122" s="6" t="str">
        <f>VLOOKUP(LEFT(A122,8)*1,Hilfstabelle!$A$35:$E$38,2,FALSE)</f>
        <v>N.A.</v>
      </c>
      <c r="R122" s="6" t="str">
        <f>VLOOKUP(LEFT(A122,8)*1,Hilfstabelle!$A$35:$E$38,3,FALSE)</f>
        <v>N.A.</v>
      </c>
      <c r="S122" s="6" t="str">
        <f>VLOOKUP(LEFT(A122,8)*1,Hilfstabelle!$A$35:$E$38,4,FALSE)</f>
        <v>N.A.</v>
      </c>
      <c r="T122" s="94" t="e">
        <f>VLOOKUP(H122,Preise!A:E,4,FALSE)</f>
        <v>#N/A</v>
      </c>
      <c r="U122" s="7" t="str">
        <f>IF(V122=50,"I",VLOOKUP(V122,Hilfstabelle!$A$3:$B$6,2))</f>
        <v>IV</v>
      </c>
      <c r="V122" s="7">
        <f t="shared" si="81"/>
        <v>160</v>
      </c>
      <c r="W122" s="7" t="str">
        <f>IF(U122="I","I",VLOOKUP(V122,Hilfstabelle!$A$3:$B$6,2))</f>
        <v>IV</v>
      </c>
      <c r="X122" s="7">
        <f>VLOOKUP(W122,Hilfstabelle!$B$10:$M$13,12,FALSE)</f>
        <v>10.408540800000001</v>
      </c>
      <c r="Y122" s="7">
        <f>VLOOKUP(W122,Hilfstabelle!$B$10:$D$13,3,FALSE)</f>
        <v>80</v>
      </c>
      <c r="Z122" s="7">
        <f>VLOOKUP(W122,Hilfstabelle!$B$10:$E$13,4,FALSE)</f>
        <v>110.5</v>
      </c>
      <c r="AA122" s="7">
        <f>VLOOKUP(W122,Hilfstabelle!$B$10:$F$13,5,FALSE)</f>
        <v>110.5</v>
      </c>
      <c r="AB122" s="7">
        <f>VLOOKUP(W122,Hilfstabelle!$B$10:$G$13,6,FALSE)</f>
        <v>110.5</v>
      </c>
      <c r="AC122" s="7" t="str">
        <f>IF(AG122="50I","I",VLOOKUP(C122,Hilfstabelle!$A$3:$B$6,2))</f>
        <v>II</v>
      </c>
      <c r="AD122" s="7" t="str">
        <f>IF(U122="I","I",VLOOKUP(C122,Hilfstabelle!$A$3:$B$6,2))</f>
        <v>II</v>
      </c>
      <c r="AE122" s="7" t="str">
        <f t="shared" si="54"/>
        <v>75II</v>
      </c>
      <c r="AF122" s="7" t="str">
        <f t="shared" si="82"/>
        <v>75II</v>
      </c>
      <c r="AG122" s="106" t="b">
        <f t="shared" si="69"/>
        <v>0</v>
      </c>
      <c r="AH122" s="7">
        <f>VLOOKUP('Grundgerüst Konfigurator'!AE122,Hilfstabelle!$B$14:$M$25,12,FALSE)</f>
        <v>1.0688664000000001</v>
      </c>
      <c r="AI122" s="7">
        <f>VLOOKUP(AE122,Hilfstabelle!$B$14:$J$25,9,FALSE)</f>
        <v>45</v>
      </c>
      <c r="AJ122" s="7">
        <f>VLOOKUP(AE122,Hilfstabelle!$B$14:$K$25,10,FALSE)</f>
        <v>72</v>
      </c>
      <c r="AK122" s="7">
        <f>VLOOKUP(AE122,Hilfstabelle!$B$14:$I$25,8,FALSE)</f>
        <v>22</v>
      </c>
      <c r="AL122" s="7" t="str">
        <f>IF(AP122="50I","I",VLOOKUP(D122,Hilfstabelle!$A$3:$B$6,2))</f>
        <v>IV</v>
      </c>
      <c r="AM122" s="7" t="str">
        <f>IF(U122="I","I",VLOOKUP(D122,Hilfstabelle!$A$3:$B$6,2))</f>
        <v>IV</v>
      </c>
      <c r="AN122" s="7" t="str">
        <f t="shared" si="55"/>
        <v>160IV</v>
      </c>
      <c r="AO122" s="7" t="str">
        <f t="shared" si="83"/>
        <v>160IV</v>
      </c>
      <c r="AP122" s="106" t="b">
        <f t="shared" si="71"/>
        <v>0</v>
      </c>
      <c r="AQ122" s="7">
        <f>VLOOKUP('Grundgerüst Konfigurator'!AN122,Hilfstabelle!$B$14:$M$25,12,FALSE)</f>
        <v>4.9632240000000003</v>
      </c>
      <c r="AR122" s="7">
        <f>VLOOKUP(AN122,Hilfstabelle!$B$14:$J$25,9,FALSE)</f>
        <v>92.5</v>
      </c>
      <c r="AS122" s="7">
        <f>VLOOKUP(AN122,Hilfstabelle!$B$14:$K$25,10,FALSE)</f>
        <v>64</v>
      </c>
      <c r="AT122" s="7">
        <f>VLOOKUP(AN122,Hilfstabelle!$B$14:$I$25,8,FALSE)</f>
        <v>14</v>
      </c>
      <c r="AU122" s="7" t="str">
        <f>IF(AY122="50I","I",VLOOKUP(E122,Hilfstabelle!$A$3:$B$6,2))</f>
        <v>II</v>
      </c>
      <c r="AV122" s="7" t="str">
        <f>IF(U122="I","I",VLOOKUP(E122,Hilfstabelle!$A$3:$B$6,2))</f>
        <v>II</v>
      </c>
      <c r="AW122" s="7" t="str">
        <f t="shared" si="56"/>
        <v>75II</v>
      </c>
      <c r="AX122" s="7" t="str">
        <f t="shared" si="84"/>
        <v>75II</v>
      </c>
      <c r="AY122" s="106" t="b">
        <f t="shared" si="73"/>
        <v>0</v>
      </c>
      <c r="AZ122" s="7">
        <f>VLOOKUP('Grundgerüst Konfigurator'!AW122,Hilfstabelle!$B$14:$M$25,12,FALSE)</f>
        <v>1.0688664000000001</v>
      </c>
      <c r="BA122" s="7">
        <f>VLOOKUP(AW122,Hilfstabelle!$B$14:$J$25,9,FALSE)</f>
        <v>45</v>
      </c>
      <c r="BB122" s="7">
        <f>VLOOKUP(AW122,Hilfstabelle!$B$14:$K$25,10,FALSE)</f>
        <v>72</v>
      </c>
      <c r="BC122" s="7">
        <f>VLOOKUP(AW122,Hilfstabelle!$B$14:$I$25,8,FALSE)</f>
        <v>22</v>
      </c>
      <c r="BD122" s="7" t="str">
        <f t="shared" si="85"/>
        <v>IV-II</v>
      </c>
      <c r="BE122" s="7" t="str">
        <f t="shared" si="57"/>
        <v>IV-II</v>
      </c>
      <c r="BF122" s="7">
        <f>IFERROR(VLOOKUP(BD122,Hilfstabelle!$B$26:$M$31,12,FALSE),0)</f>
        <v>2.3884392000000001</v>
      </c>
      <c r="BG122" s="7">
        <f>IFERROR(VLOOKUP(BD122,Hilfstabelle!$B$26:$H$31,7,FALSE),0)</f>
        <v>30</v>
      </c>
      <c r="BH122" s="7" t="str">
        <f t="shared" si="86"/>
        <v/>
      </c>
      <c r="BI122" s="7" t="str">
        <f t="shared" si="58"/>
        <v/>
      </c>
      <c r="BJ122" s="7">
        <f>IFERROR(VLOOKUP(BH122,Hilfstabelle!$B$26:$M$31,12,FALSE),0)</f>
        <v>0</v>
      </c>
      <c r="BK122" s="7">
        <f>IFERROR(VLOOKUP(BH122,Hilfstabelle!$B$26:$H$31,7,FALSE),0)</f>
        <v>0</v>
      </c>
      <c r="BL122" s="7" t="str">
        <f t="shared" si="87"/>
        <v>IV-II</v>
      </c>
      <c r="BM122" s="7" t="str">
        <f t="shared" si="59"/>
        <v>IV-II</v>
      </c>
      <c r="BN122" s="7">
        <f>IFERROR(VLOOKUP(BL122,Hilfstabelle!$B$26:$M$31,12,FALSE),0)</f>
        <v>2.3884392000000001</v>
      </c>
      <c r="BO122" s="7">
        <f>IFERROR(VLOOKUP(BL122,Hilfstabelle!$B$26:$H$31,7,FALSE),0)</f>
        <v>30</v>
      </c>
      <c r="BP122" s="162" t="s">
        <v>3902</v>
      </c>
    </row>
    <row r="123" spans="1:68" ht="15" thickBot="1" x14ac:dyDescent="0.25">
      <c r="A123" s="7">
        <v>16863331028</v>
      </c>
      <c r="B123" s="160" t="s">
        <v>98</v>
      </c>
      <c r="C123" s="8">
        <v>90</v>
      </c>
      <c r="D123" s="8">
        <v>110</v>
      </c>
      <c r="E123" s="8">
        <v>90</v>
      </c>
      <c r="F123" s="8" t="str">
        <f t="shared" si="60"/>
        <v>90 - 110 - 90</v>
      </c>
      <c r="G123" s="8" t="str">
        <f t="shared" si="61"/>
        <v>90-110-90</v>
      </c>
      <c r="H123" s="8">
        <f t="shared" si="62"/>
        <v>16863331028</v>
      </c>
      <c r="I123" s="6">
        <f t="shared" si="77"/>
        <v>9.7070568000000019</v>
      </c>
      <c r="J123" s="6">
        <f>VLOOKUP(LEFT(A123,8)*1,Hilfstabelle!$A$35:$E$38,5,FALSE)</f>
        <v>1</v>
      </c>
      <c r="K123" s="6">
        <f t="shared" si="78"/>
        <v>322</v>
      </c>
      <c r="L123" s="6">
        <f t="shared" si="79"/>
        <v>224</v>
      </c>
      <c r="M123" s="6">
        <f t="shared" si="80"/>
        <v>130</v>
      </c>
      <c r="N123" s="19">
        <f t="shared" si="51"/>
        <v>111</v>
      </c>
      <c r="O123" s="19">
        <f t="shared" si="52"/>
        <v>111</v>
      </c>
      <c r="P123" s="19">
        <f t="shared" si="53"/>
        <v>111</v>
      </c>
      <c r="Q123" s="6">
        <f>VLOOKUP(LEFT(A123,8)*1,Hilfstabelle!$A$35:$E$38,2,FALSE)</f>
        <v>400</v>
      </c>
      <c r="R123" s="6">
        <f>VLOOKUP(LEFT(A123,8)*1,Hilfstabelle!$A$35:$E$38,3,FALSE)</f>
        <v>285</v>
      </c>
      <c r="S123" s="6">
        <f>VLOOKUP(LEFT(A123,8)*1,Hilfstabelle!$A$35:$E$38,4,FALSE)</f>
        <v>146</v>
      </c>
      <c r="T123" s="94">
        <f>VLOOKUP(H123,Preise!A:E,4,FALSE)</f>
        <v>1016.38</v>
      </c>
      <c r="U123" s="7" t="str">
        <f>IF(V123=50,"I",VLOOKUP(V123,Hilfstabelle!$A$3:$B$6,2))</f>
        <v>III</v>
      </c>
      <c r="V123" s="7">
        <f t="shared" si="81"/>
        <v>110</v>
      </c>
      <c r="W123" s="7" t="str">
        <f>IF(U123="I","I",VLOOKUP(V123,Hilfstabelle!$A$3:$B$6,2))</f>
        <v>III</v>
      </c>
      <c r="X123" s="7">
        <f>VLOOKUP(W123,Hilfstabelle!$B$10:$M$13,12,FALSE)</f>
        <v>4.3940147999999999</v>
      </c>
      <c r="Y123" s="7">
        <f>VLOOKUP(W123,Hilfstabelle!$B$10:$D$13,3,FALSE)</f>
        <v>63</v>
      </c>
      <c r="Z123" s="7">
        <f>VLOOKUP(W123,Hilfstabelle!$B$10:$E$13,4,FALSE)</f>
        <v>89</v>
      </c>
      <c r="AA123" s="7">
        <f>VLOOKUP(W123,Hilfstabelle!$B$10:$F$13,5,FALSE)</f>
        <v>89</v>
      </c>
      <c r="AB123" s="7">
        <f>VLOOKUP(W123,Hilfstabelle!$B$10:$G$13,6,FALSE)</f>
        <v>89</v>
      </c>
      <c r="AC123" s="7" t="str">
        <f>IF(AG123="50I","I",VLOOKUP(C123,Hilfstabelle!$A$3:$B$6,2))</f>
        <v>III</v>
      </c>
      <c r="AD123" s="7" t="str">
        <f>IF(U123="I","I",VLOOKUP(C123,Hilfstabelle!$A$3:$B$6,2))</f>
        <v>III</v>
      </c>
      <c r="AE123" s="7" t="str">
        <f t="shared" si="54"/>
        <v>90III</v>
      </c>
      <c r="AF123" s="7" t="str">
        <f t="shared" si="82"/>
        <v>90III</v>
      </c>
      <c r="AG123" s="106" t="b">
        <f t="shared" si="69"/>
        <v>0</v>
      </c>
      <c r="AH123" s="7">
        <f>VLOOKUP('Grundgerüst Konfigurator'!AE123,Hilfstabelle!$B$14:$M$25,12,FALSE)</f>
        <v>1.6001664000000002</v>
      </c>
      <c r="AI123" s="7">
        <f>VLOOKUP(AE123,Hilfstabelle!$B$14:$J$25,9,FALSE)</f>
        <v>54</v>
      </c>
      <c r="AJ123" s="7">
        <f>VLOOKUP(AE123,Hilfstabelle!$B$14:$K$25,10,FALSE)</f>
        <v>72</v>
      </c>
      <c r="AK123" s="7">
        <f>VLOOKUP(AE123,Hilfstabelle!$B$14:$I$25,8,FALSE)</f>
        <v>22</v>
      </c>
      <c r="AL123" s="7" t="str">
        <f>IF(AP123="50I","I",VLOOKUP(D123,Hilfstabelle!$A$3:$B$6,2))</f>
        <v>III</v>
      </c>
      <c r="AM123" s="7" t="str">
        <f>IF(U123="I","I",VLOOKUP(D123,Hilfstabelle!$A$3:$B$6,2))</f>
        <v>III</v>
      </c>
      <c r="AN123" s="7" t="str">
        <f t="shared" si="55"/>
        <v>110III</v>
      </c>
      <c r="AO123" s="7" t="str">
        <f t="shared" si="83"/>
        <v>110III</v>
      </c>
      <c r="AP123" s="106" t="b">
        <f t="shared" si="71"/>
        <v>0</v>
      </c>
      <c r="AQ123" s="7">
        <f>VLOOKUP('Grundgerüst Konfigurator'!AN123,Hilfstabelle!$B$14:$M$25,12,FALSE)</f>
        <v>2.1127092000000003</v>
      </c>
      <c r="AR123" s="7">
        <f>VLOOKUP(AN123,Hilfstabelle!$B$14:$J$25,9,FALSE)</f>
        <v>65</v>
      </c>
      <c r="AS123" s="7">
        <f>VLOOKUP(AN123,Hilfstabelle!$B$14:$K$25,10,FALSE)</f>
        <v>72</v>
      </c>
      <c r="AT123" s="7">
        <f>VLOOKUP(AN123,Hilfstabelle!$B$14:$I$25,8,FALSE)</f>
        <v>22</v>
      </c>
      <c r="AU123" s="7" t="str">
        <f>IF(AY123="50I","I",VLOOKUP(E123,Hilfstabelle!$A$3:$B$6,2))</f>
        <v>III</v>
      </c>
      <c r="AV123" s="7" t="str">
        <f>IF(U123="I","I",VLOOKUP(E123,Hilfstabelle!$A$3:$B$6,2))</f>
        <v>III</v>
      </c>
      <c r="AW123" s="7" t="str">
        <f t="shared" si="56"/>
        <v>90III</v>
      </c>
      <c r="AX123" s="7" t="str">
        <f t="shared" si="84"/>
        <v>90III</v>
      </c>
      <c r="AY123" s="106" t="b">
        <f t="shared" si="73"/>
        <v>0</v>
      </c>
      <c r="AZ123" s="7">
        <f>VLOOKUP('Grundgerüst Konfigurator'!AW123,Hilfstabelle!$B$14:$M$25,12,FALSE)</f>
        <v>1.6001664000000002</v>
      </c>
      <c r="BA123" s="7">
        <f>VLOOKUP(AW123,Hilfstabelle!$B$14:$J$25,9,FALSE)</f>
        <v>54</v>
      </c>
      <c r="BB123" s="7">
        <f>VLOOKUP(AW123,Hilfstabelle!$B$14:$K$25,10,FALSE)</f>
        <v>72</v>
      </c>
      <c r="BC123" s="7">
        <f>VLOOKUP(AW123,Hilfstabelle!$B$14:$I$25,8,FALSE)</f>
        <v>22</v>
      </c>
      <c r="BD123" s="7" t="str">
        <f t="shared" si="85"/>
        <v/>
      </c>
      <c r="BE123" s="7" t="str">
        <f t="shared" si="57"/>
        <v/>
      </c>
      <c r="BF123" s="7">
        <f>IFERROR(VLOOKUP(BD123,Hilfstabelle!$B$26:$M$31,12,FALSE),0)</f>
        <v>0</v>
      </c>
      <c r="BG123" s="7">
        <f>IFERROR(VLOOKUP(BD123,Hilfstabelle!$B$26:$H$31,7,FALSE),0)</f>
        <v>0</v>
      </c>
      <c r="BH123" s="7" t="str">
        <f t="shared" si="86"/>
        <v/>
      </c>
      <c r="BI123" s="7" t="str">
        <f t="shared" si="58"/>
        <v/>
      </c>
      <c r="BJ123" s="7">
        <f>IFERROR(VLOOKUP(BH123,Hilfstabelle!$B$26:$M$31,12,FALSE),0)</f>
        <v>0</v>
      </c>
      <c r="BK123" s="7">
        <f>IFERROR(VLOOKUP(BH123,Hilfstabelle!$B$26:$H$31,7,FALSE),0)</f>
        <v>0</v>
      </c>
      <c r="BL123" s="7" t="str">
        <f t="shared" si="87"/>
        <v/>
      </c>
      <c r="BM123" s="7" t="str">
        <f t="shared" si="59"/>
        <v/>
      </c>
      <c r="BN123" s="7">
        <f>IFERROR(VLOOKUP(BL123,Hilfstabelle!$B$26:$M$31,12,FALSE),0)</f>
        <v>0</v>
      </c>
      <c r="BO123" s="7">
        <f>IFERROR(VLOOKUP(BL123,Hilfstabelle!$B$26:$H$31,7,FALSE),0)</f>
        <v>0</v>
      </c>
      <c r="BP123" s="162" t="s">
        <v>3902</v>
      </c>
    </row>
    <row r="124" spans="1:68" ht="15" thickBot="1" x14ac:dyDescent="0.25">
      <c r="A124" s="7">
        <v>16864441049</v>
      </c>
      <c r="B124" s="160" t="s">
        <v>98</v>
      </c>
      <c r="C124" s="8">
        <v>90</v>
      </c>
      <c r="D124" s="8">
        <v>125</v>
      </c>
      <c r="E124" s="8">
        <v>90</v>
      </c>
      <c r="F124" s="8" t="str">
        <f t="shared" si="60"/>
        <v>90 - 125 - 90</v>
      </c>
      <c r="G124" s="8" t="str">
        <f t="shared" si="61"/>
        <v>90-125-90</v>
      </c>
      <c r="H124" s="8">
        <f t="shared" si="62"/>
        <v>16864441049</v>
      </c>
      <c r="I124" s="6">
        <f t="shared" si="77"/>
        <v>20.976076800000005</v>
      </c>
      <c r="J124" s="6">
        <f>VLOOKUP(LEFT(A124,8)*1,Hilfstabelle!$A$35:$E$38,5,FALSE)</f>
        <v>0</v>
      </c>
      <c r="K124" s="6">
        <f t="shared" si="78"/>
        <v>375</v>
      </c>
      <c r="L124" s="6">
        <f t="shared" si="79"/>
        <v>277.8</v>
      </c>
      <c r="M124" s="6">
        <f t="shared" si="80"/>
        <v>160</v>
      </c>
      <c r="N124" s="19">
        <f t="shared" si="51"/>
        <v>137.5</v>
      </c>
      <c r="O124" s="19">
        <f t="shared" si="52"/>
        <v>147.80000000000001</v>
      </c>
      <c r="P124" s="19">
        <f t="shared" si="53"/>
        <v>137.5</v>
      </c>
      <c r="Q124" s="6" t="str">
        <f>VLOOKUP(LEFT(A124,8)*1,Hilfstabelle!$A$35:$E$38,2,FALSE)</f>
        <v>N.A.</v>
      </c>
      <c r="R124" s="6" t="str">
        <f>VLOOKUP(LEFT(A124,8)*1,Hilfstabelle!$A$35:$E$38,3,FALSE)</f>
        <v>N.A.</v>
      </c>
      <c r="S124" s="6" t="str">
        <f>VLOOKUP(LEFT(A124,8)*1,Hilfstabelle!$A$35:$E$38,4,FALSE)</f>
        <v>N.A.</v>
      </c>
      <c r="T124" s="94" t="e">
        <f>VLOOKUP(H124,Preise!A:E,4,FALSE)</f>
        <v>#N/A</v>
      </c>
      <c r="U124" s="7" t="str">
        <f>IF(V124=50,"I",VLOOKUP(V124,Hilfstabelle!$A$3:$B$6,2))</f>
        <v>IV</v>
      </c>
      <c r="V124" s="7">
        <f t="shared" si="81"/>
        <v>125</v>
      </c>
      <c r="W124" s="7" t="str">
        <f>IF(U124="I","I",VLOOKUP(V124,Hilfstabelle!$A$3:$B$6,2))</f>
        <v>IV</v>
      </c>
      <c r="X124" s="7">
        <f>VLOOKUP(W124,Hilfstabelle!$B$10:$M$13,12,FALSE)</f>
        <v>10.408540800000001</v>
      </c>
      <c r="Y124" s="7">
        <f>VLOOKUP(W124,Hilfstabelle!$B$10:$D$13,3,FALSE)</f>
        <v>80</v>
      </c>
      <c r="Z124" s="7">
        <f>VLOOKUP(W124,Hilfstabelle!$B$10:$E$13,4,FALSE)</f>
        <v>110.5</v>
      </c>
      <c r="AA124" s="7">
        <f>VLOOKUP(W124,Hilfstabelle!$B$10:$F$13,5,FALSE)</f>
        <v>110.5</v>
      </c>
      <c r="AB124" s="7">
        <f>VLOOKUP(W124,Hilfstabelle!$B$10:$G$13,6,FALSE)</f>
        <v>110.5</v>
      </c>
      <c r="AC124" s="7" t="str">
        <f>IF(AG124="50I","I",VLOOKUP(C124,Hilfstabelle!$A$3:$B$6,2))</f>
        <v>III</v>
      </c>
      <c r="AD124" s="7" t="str">
        <f>IF(U124="I","I",VLOOKUP(C124,Hilfstabelle!$A$3:$B$6,2))</f>
        <v>III</v>
      </c>
      <c r="AE124" s="7" t="str">
        <f t="shared" si="54"/>
        <v>90III</v>
      </c>
      <c r="AF124" s="7" t="str">
        <f t="shared" si="82"/>
        <v>90III</v>
      </c>
      <c r="AG124" s="106" t="b">
        <f t="shared" si="69"/>
        <v>0</v>
      </c>
      <c r="AH124" s="7">
        <f>VLOOKUP('Grundgerüst Konfigurator'!AE124,Hilfstabelle!$B$14:$M$25,12,FALSE)</f>
        <v>1.6001664000000002</v>
      </c>
      <c r="AI124" s="7">
        <f>VLOOKUP(AE124,Hilfstabelle!$B$14:$J$25,9,FALSE)</f>
        <v>54</v>
      </c>
      <c r="AJ124" s="7">
        <f>VLOOKUP(AE124,Hilfstabelle!$B$14:$K$25,10,FALSE)</f>
        <v>72</v>
      </c>
      <c r="AK124" s="7">
        <f>VLOOKUP(AE124,Hilfstabelle!$B$14:$I$25,8,FALSE)</f>
        <v>22</v>
      </c>
      <c r="AL124" s="7" t="str">
        <f>IF(AP124="50I","I",VLOOKUP(D124,Hilfstabelle!$A$3:$B$6,2))</f>
        <v>IV</v>
      </c>
      <c r="AM124" s="7" t="str">
        <f>IF(U124="I","I",VLOOKUP(D124,Hilfstabelle!$A$3:$B$6,2))</f>
        <v>IV</v>
      </c>
      <c r="AN124" s="7" t="str">
        <f t="shared" si="55"/>
        <v>125IV</v>
      </c>
      <c r="AO124" s="7" t="str">
        <f t="shared" si="83"/>
        <v>125IV</v>
      </c>
      <c r="AP124" s="106" t="b">
        <f t="shared" si="71"/>
        <v>0</v>
      </c>
      <c r="AQ124" s="7">
        <f>VLOOKUP('Grundgerüst Konfigurator'!AN124,Hilfstabelle!$B$14:$M$25,12,FALSE)</f>
        <v>3.7998072000000001</v>
      </c>
      <c r="AR124" s="7">
        <f>VLOOKUP(AN124,Hilfstabelle!$B$14:$J$25,9,FALSE)</f>
        <v>72.5</v>
      </c>
      <c r="AS124" s="7">
        <f>VLOOKUP(AN124,Hilfstabelle!$B$14:$K$25,10,FALSE)</f>
        <v>87.3</v>
      </c>
      <c r="AT124" s="7">
        <f>VLOOKUP(AN124,Hilfstabelle!$B$14:$I$25,8,FALSE)</f>
        <v>37.299999999999997</v>
      </c>
      <c r="AU124" s="7" t="str">
        <f>IF(AY124="50I","I",VLOOKUP(E124,Hilfstabelle!$A$3:$B$6,2))</f>
        <v>III</v>
      </c>
      <c r="AV124" s="7" t="str">
        <f>IF(U124="I","I",VLOOKUP(E124,Hilfstabelle!$A$3:$B$6,2))</f>
        <v>III</v>
      </c>
      <c r="AW124" s="7" t="str">
        <f t="shared" si="56"/>
        <v>90III</v>
      </c>
      <c r="AX124" s="7" t="str">
        <f t="shared" si="84"/>
        <v>90III</v>
      </c>
      <c r="AY124" s="106" t="b">
        <f t="shared" si="73"/>
        <v>0</v>
      </c>
      <c r="AZ124" s="7">
        <f>VLOOKUP('Grundgerüst Konfigurator'!AW124,Hilfstabelle!$B$14:$M$25,12,FALSE)</f>
        <v>1.6001664000000002</v>
      </c>
      <c r="BA124" s="7">
        <f>VLOOKUP(AW124,Hilfstabelle!$B$14:$J$25,9,FALSE)</f>
        <v>54</v>
      </c>
      <c r="BB124" s="7">
        <f>VLOOKUP(AW124,Hilfstabelle!$B$14:$K$25,10,FALSE)</f>
        <v>72</v>
      </c>
      <c r="BC124" s="7">
        <f>VLOOKUP(AW124,Hilfstabelle!$B$14:$I$25,8,FALSE)</f>
        <v>22</v>
      </c>
      <c r="BD124" s="7" t="str">
        <f t="shared" si="85"/>
        <v>IV-III</v>
      </c>
      <c r="BE124" s="7" t="str">
        <f t="shared" si="57"/>
        <v>IV-III</v>
      </c>
      <c r="BF124" s="7">
        <f>IFERROR(VLOOKUP(BD124,Hilfstabelle!$B$26:$M$31,12,FALSE),0)</f>
        <v>1.783698</v>
      </c>
      <c r="BG124" s="7">
        <f>IFERROR(VLOOKUP(BD124,Hilfstabelle!$B$26:$H$31,7,FALSE),0)</f>
        <v>5</v>
      </c>
      <c r="BH124" s="7" t="str">
        <f t="shared" si="86"/>
        <v/>
      </c>
      <c r="BI124" s="7" t="str">
        <f t="shared" si="58"/>
        <v/>
      </c>
      <c r="BJ124" s="7">
        <f>IFERROR(VLOOKUP(BH124,Hilfstabelle!$B$26:$M$31,12,FALSE),0)</f>
        <v>0</v>
      </c>
      <c r="BK124" s="7">
        <f>IFERROR(VLOOKUP(BH124,Hilfstabelle!$B$26:$H$31,7,FALSE),0)</f>
        <v>0</v>
      </c>
      <c r="BL124" s="7" t="str">
        <f t="shared" si="87"/>
        <v>IV-III</v>
      </c>
      <c r="BM124" s="7" t="str">
        <f t="shared" si="59"/>
        <v>IV-III</v>
      </c>
      <c r="BN124" s="7">
        <f>IFERROR(VLOOKUP(BL124,Hilfstabelle!$B$26:$M$31,12,FALSE),0)</f>
        <v>1.783698</v>
      </c>
      <c r="BO124" s="7">
        <f>IFERROR(VLOOKUP(BL124,Hilfstabelle!$B$26:$H$31,7,FALSE),0)</f>
        <v>5</v>
      </c>
      <c r="BP124" s="162" t="s">
        <v>3902</v>
      </c>
    </row>
    <row r="125" spans="1:68" ht="15" thickBot="1" x14ac:dyDescent="0.25">
      <c r="A125" s="7">
        <v>16864441050</v>
      </c>
      <c r="B125" s="160" t="s">
        <v>98</v>
      </c>
      <c r="C125" s="8">
        <v>90</v>
      </c>
      <c r="D125" s="8">
        <v>140</v>
      </c>
      <c r="E125" s="8">
        <v>90</v>
      </c>
      <c r="F125" s="8" t="str">
        <f t="shared" si="60"/>
        <v>90 - 140 - 90</v>
      </c>
      <c r="G125" s="8" t="str">
        <f t="shared" si="61"/>
        <v>90-140-90</v>
      </c>
      <c r="H125" s="8">
        <f t="shared" si="62"/>
        <v>16864441050</v>
      </c>
      <c r="I125" s="6">
        <f t="shared" si="77"/>
        <v>21.623506800000001</v>
      </c>
      <c r="J125" s="6">
        <f>VLOOKUP(LEFT(A125,8)*1,Hilfstabelle!$A$35:$E$38,5,FALSE)</f>
        <v>0</v>
      </c>
      <c r="K125" s="6">
        <f t="shared" si="78"/>
        <v>375</v>
      </c>
      <c r="L125" s="6">
        <f t="shared" si="79"/>
        <v>266.10000000000002</v>
      </c>
      <c r="M125" s="6">
        <f t="shared" si="80"/>
        <v>163</v>
      </c>
      <c r="N125" s="19">
        <f t="shared" si="51"/>
        <v>137.5</v>
      </c>
      <c r="O125" s="19">
        <f t="shared" si="52"/>
        <v>136.1</v>
      </c>
      <c r="P125" s="19">
        <f t="shared" si="53"/>
        <v>137.5</v>
      </c>
      <c r="Q125" s="6" t="str">
        <f>VLOOKUP(LEFT(A125,8)*1,Hilfstabelle!$A$35:$E$38,2,FALSE)</f>
        <v>N.A.</v>
      </c>
      <c r="R125" s="6" t="str">
        <f>VLOOKUP(LEFT(A125,8)*1,Hilfstabelle!$A$35:$E$38,3,FALSE)</f>
        <v>N.A.</v>
      </c>
      <c r="S125" s="6" t="str">
        <f>VLOOKUP(LEFT(A125,8)*1,Hilfstabelle!$A$35:$E$38,4,FALSE)</f>
        <v>N.A.</v>
      </c>
      <c r="T125" s="94" t="e">
        <f>VLOOKUP(H125,Preise!A:E,4,FALSE)</f>
        <v>#N/A</v>
      </c>
      <c r="U125" s="7" t="str">
        <f>IF(V125=50,"I",VLOOKUP(V125,Hilfstabelle!$A$3:$B$6,2))</f>
        <v>IV</v>
      </c>
      <c r="V125" s="7">
        <f t="shared" si="81"/>
        <v>140</v>
      </c>
      <c r="W125" s="7" t="str">
        <f>IF(U125="I","I",VLOOKUP(V125,Hilfstabelle!$A$3:$B$6,2))</f>
        <v>IV</v>
      </c>
      <c r="X125" s="7">
        <f>VLOOKUP(W125,Hilfstabelle!$B$10:$M$13,12,FALSE)</f>
        <v>10.408540800000001</v>
      </c>
      <c r="Y125" s="7">
        <f>VLOOKUP(W125,Hilfstabelle!$B$10:$D$13,3,FALSE)</f>
        <v>80</v>
      </c>
      <c r="Z125" s="7">
        <f>VLOOKUP(W125,Hilfstabelle!$B$10:$E$13,4,FALSE)</f>
        <v>110.5</v>
      </c>
      <c r="AA125" s="7">
        <f>VLOOKUP(W125,Hilfstabelle!$B$10:$F$13,5,FALSE)</f>
        <v>110.5</v>
      </c>
      <c r="AB125" s="7">
        <f>VLOOKUP(W125,Hilfstabelle!$B$10:$G$13,6,FALSE)</f>
        <v>110.5</v>
      </c>
      <c r="AC125" s="7" t="str">
        <f>IF(AG125="50I","I",VLOOKUP(C125,Hilfstabelle!$A$3:$B$6,2))</f>
        <v>III</v>
      </c>
      <c r="AD125" s="7" t="str">
        <f>IF(U125="I","I",VLOOKUP(C125,Hilfstabelle!$A$3:$B$6,2))</f>
        <v>III</v>
      </c>
      <c r="AE125" s="7" t="str">
        <f t="shared" si="54"/>
        <v>90III</v>
      </c>
      <c r="AF125" s="7" t="str">
        <f t="shared" si="82"/>
        <v>90III</v>
      </c>
      <c r="AG125" s="106" t="b">
        <f t="shared" si="69"/>
        <v>0</v>
      </c>
      <c r="AH125" s="7">
        <f>VLOOKUP('Grundgerüst Konfigurator'!AE125,Hilfstabelle!$B$14:$M$25,12,FALSE)</f>
        <v>1.6001664000000002</v>
      </c>
      <c r="AI125" s="7">
        <f>VLOOKUP(AE125,Hilfstabelle!$B$14:$J$25,9,FALSE)</f>
        <v>54</v>
      </c>
      <c r="AJ125" s="7">
        <f>VLOOKUP(AE125,Hilfstabelle!$B$14:$K$25,10,FALSE)</f>
        <v>72</v>
      </c>
      <c r="AK125" s="7">
        <f>VLOOKUP(AE125,Hilfstabelle!$B$14:$I$25,8,FALSE)</f>
        <v>22</v>
      </c>
      <c r="AL125" s="7" t="str">
        <f>IF(AP125="50I","I",VLOOKUP(D125,Hilfstabelle!$A$3:$B$6,2))</f>
        <v>IV</v>
      </c>
      <c r="AM125" s="7" t="str">
        <f>IF(U125="I","I",VLOOKUP(D125,Hilfstabelle!$A$3:$B$6,2))</f>
        <v>IV</v>
      </c>
      <c r="AN125" s="7" t="str">
        <f t="shared" si="55"/>
        <v>140IV</v>
      </c>
      <c r="AO125" s="7" t="str">
        <f t="shared" si="83"/>
        <v>140IV</v>
      </c>
      <c r="AP125" s="106" t="b">
        <f t="shared" si="71"/>
        <v>0</v>
      </c>
      <c r="AQ125" s="7">
        <f>VLOOKUP('Grundgerüst Konfigurator'!AN125,Hilfstabelle!$B$14:$M$25,12,FALSE)</f>
        <v>4.4472372</v>
      </c>
      <c r="AR125" s="7">
        <f>VLOOKUP(AN125,Hilfstabelle!$B$14:$J$25,9,FALSE)</f>
        <v>81.5</v>
      </c>
      <c r="AS125" s="7">
        <f>VLOOKUP(AN125,Hilfstabelle!$B$14:$K$25,10,FALSE)</f>
        <v>75.599999999999994</v>
      </c>
      <c r="AT125" s="7">
        <f>VLOOKUP(AN125,Hilfstabelle!$B$14:$I$25,8,FALSE)</f>
        <v>25.6</v>
      </c>
      <c r="AU125" s="7" t="str">
        <f>IF(AY125="50I","I",VLOOKUP(E125,Hilfstabelle!$A$3:$B$6,2))</f>
        <v>III</v>
      </c>
      <c r="AV125" s="7" t="str">
        <f>IF(U125="I","I",VLOOKUP(E125,Hilfstabelle!$A$3:$B$6,2))</f>
        <v>III</v>
      </c>
      <c r="AW125" s="7" t="str">
        <f t="shared" si="56"/>
        <v>90III</v>
      </c>
      <c r="AX125" s="7" t="str">
        <f t="shared" si="84"/>
        <v>90III</v>
      </c>
      <c r="AY125" s="106" t="b">
        <f t="shared" si="73"/>
        <v>0</v>
      </c>
      <c r="AZ125" s="7">
        <f>VLOOKUP('Grundgerüst Konfigurator'!AW125,Hilfstabelle!$B$14:$M$25,12,FALSE)</f>
        <v>1.6001664000000002</v>
      </c>
      <c r="BA125" s="7">
        <f>VLOOKUP(AW125,Hilfstabelle!$B$14:$J$25,9,FALSE)</f>
        <v>54</v>
      </c>
      <c r="BB125" s="7">
        <f>VLOOKUP(AW125,Hilfstabelle!$B$14:$K$25,10,FALSE)</f>
        <v>72</v>
      </c>
      <c r="BC125" s="7">
        <f>VLOOKUP(AW125,Hilfstabelle!$B$14:$I$25,8,FALSE)</f>
        <v>22</v>
      </c>
      <c r="BD125" s="7" t="str">
        <f t="shared" si="85"/>
        <v>IV-III</v>
      </c>
      <c r="BE125" s="7" t="str">
        <f t="shared" si="57"/>
        <v>IV-III</v>
      </c>
      <c r="BF125" s="7">
        <f>IFERROR(VLOOKUP(BD125,Hilfstabelle!$B$26:$M$31,12,FALSE),0)</f>
        <v>1.783698</v>
      </c>
      <c r="BG125" s="7">
        <f>IFERROR(VLOOKUP(BD125,Hilfstabelle!$B$26:$H$31,7,FALSE),0)</f>
        <v>5</v>
      </c>
      <c r="BH125" s="7" t="str">
        <f t="shared" si="86"/>
        <v/>
      </c>
      <c r="BI125" s="7" t="str">
        <f t="shared" si="58"/>
        <v/>
      </c>
      <c r="BJ125" s="7">
        <f>IFERROR(VLOOKUP(BH125,Hilfstabelle!$B$26:$M$31,12,FALSE),0)</f>
        <v>0</v>
      </c>
      <c r="BK125" s="7">
        <f>IFERROR(VLOOKUP(BH125,Hilfstabelle!$B$26:$H$31,7,FALSE),0)</f>
        <v>0</v>
      </c>
      <c r="BL125" s="7" t="str">
        <f t="shared" si="87"/>
        <v>IV-III</v>
      </c>
      <c r="BM125" s="7" t="str">
        <f t="shared" si="59"/>
        <v>IV-III</v>
      </c>
      <c r="BN125" s="7">
        <f>IFERROR(VLOOKUP(BL125,Hilfstabelle!$B$26:$M$31,12,FALSE),0)</f>
        <v>1.783698</v>
      </c>
      <c r="BO125" s="7">
        <f>IFERROR(VLOOKUP(BL125,Hilfstabelle!$B$26:$H$31,7,FALSE),0)</f>
        <v>5</v>
      </c>
      <c r="BP125" s="162" t="s">
        <v>3902</v>
      </c>
    </row>
    <row r="126" spans="1:68" ht="15" thickBot="1" x14ac:dyDescent="0.25">
      <c r="A126" s="7">
        <v>16864441051</v>
      </c>
      <c r="B126" s="160" t="s">
        <v>98</v>
      </c>
      <c r="C126" s="8">
        <v>90</v>
      </c>
      <c r="D126" s="8">
        <v>160</v>
      </c>
      <c r="E126" s="8">
        <v>90</v>
      </c>
      <c r="F126" s="8" t="str">
        <f t="shared" si="60"/>
        <v>90 - 160 - 90</v>
      </c>
      <c r="G126" s="8" t="str">
        <f t="shared" si="61"/>
        <v>90-160-90</v>
      </c>
      <c r="H126" s="8">
        <f t="shared" si="62"/>
        <v>16864441051</v>
      </c>
      <c r="I126" s="6">
        <f t="shared" si="77"/>
        <v>22.139493600000002</v>
      </c>
      <c r="J126" s="6">
        <f>VLOOKUP(LEFT(A126,8)*1,Hilfstabelle!$A$35:$E$38,5,FALSE)</f>
        <v>0</v>
      </c>
      <c r="K126" s="6">
        <f t="shared" si="78"/>
        <v>375</v>
      </c>
      <c r="L126" s="6">
        <f t="shared" si="79"/>
        <v>254.5</v>
      </c>
      <c r="M126" s="6">
        <f t="shared" si="80"/>
        <v>185</v>
      </c>
      <c r="N126" s="19">
        <f t="shared" si="51"/>
        <v>137.5</v>
      </c>
      <c r="O126" s="19">
        <f t="shared" si="52"/>
        <v>124.5</v>
      </c>
      <c r="P126" s="19">
        <f t="shared" si="53"/>
        <v>137.5</v>
      </c>
      <c r="Q126" s="6" t="str">
        <f>VLOOKUP(LEFT(A126,8)*1,Hilfstabelle!$A$35:$E$38,2,FALSE)</f>
        <v>N.A.</v>
      </c>
      <c r="R126" s="6" t="str">
        <f>VLOOKUP(LEFT(A126,8)*1,Hilfstabelle!$A$35:$E$38,3,FALSE)</f>
        <v>N.A.</v>
      </c>
      <c r="S126" s="6" t="str">
        <f>VLOOKUP(LEFT(A126,8)*1,Hilfstabelle!$A$35:$E$38,4,FALSE)</f>
        <v>N.A.</v>
      </c>
      <c r="T126" s="94" t="e">
        <f>VLOOKUP(H126,Preise!A:E,4,FALSE)</f>
        <v>#N/A</v>
      </c>
      <c r="U126" s="7" t="str">
        <f>IF(V126=50,"I",VLOOKUP(V126,Hilfstabelle!$A$3:$B$6,2))</f>
        <v>IV</v>
      </c>
      <c r="V126" s="7">
        <f t="shared" si="81"/>
        <v>160</v>
      </c>
      <c r="W126" s="7" t="str">
        <f>IF(U126="I","I",VLOOKUP(V126,Hilfstabelle!$A$3:$B$6,2))</f>
        <v>IV</v>
      </c>
      <c r="X126" s="7">
        <f>VLOOKUP(W126,Hilfstabelle!$B$10:$M$13,12,FALSE)</f>
        <v>10.408540800000001</v>
      </c>
      <c r="Y126" s="7">
        <f>VLOOKUP(W126,Hilfstabelle!$B$10:$D$13,3,FALSE)</f>
        <v>80</v>
      </c>
      <c r="Z126" s="7">
        <f>VLOOKUP(W126,Hilfstabelle!$B$10:$E$13,4,FALSE)</f>
        <v>110.5</v>
      </c>
      <c r="AA126" s="7">
        <f>VLOOKUP(W126,Hilfstabelle!$B$10:$F$13,5,FALSE)</f>
        <v>110.5</v>
      </c>
      <c r="AB126" s="7">
        <f>VLOOKUP(W126,Hilfstabelle!$B$10:$G$13,6,FALSE)</f>
        <v>110.5</v>
      </c>
      <c r="AC126" s="7" t="str">
        <f>IF(AG126="50I","I",VLOOKUP(C126,Hilfstabelle!$A$3:$B$6,2))</f>
        <v>III</v>
      </c>
      <c r="AD126" s="7" t="str">
        <f>IF(U126="I","I",VLOOKUP(C126,Hilfstabelle!$A$3:$B$6,2))</f>
        <v>III</v>
      </c>
      <c r="AE126" s="7" t="str">
        <f t="shared" si="54"/>
        <v>90III</v>
      </c>
      <c r="AF126" s="7" t="str">
        <f t="shared" si="82"/>
        <v>90III</v>
      </c>
      <c r="AG126" s="106" t="b">
        <f t="shared" si="69"/>
        <v>0</v>
      </c>
      <c r="AH126" s="7">
        <f>VLOOKUP('Grundgerüst Konfigurator'!AE126,Hilfstabelle!$B$14:$M$25,12,FALSE)</f>
        <v>1.6001664000000002</v>
      </c>
      <c r="AI126" s="7">
        <f>VLOOKUP(AE126,Hilfstabelle!$B$14:$J$25,9,FALSE)</f>
        <v>54</v>
      </c>
      <c r="AJ126" s="7">
        <f>VLOOKUP(AE126,Hilfstabelle!$B$14:$K$25,10,FALSE)</f>
        <v>72</v>
      </c>
      <c r="AK126" s="7">
        <f>VLOOKUP(AE126,Hilfstabelle!$B$14:$I$25,8,FALSE)</f>
        <v>22</v>
      </c>
      <c r="AL126" s="7" t="str">
        <f>IF(AP126="50I","I",VLOOKUP(D126,Hilfstabelle!$A$3:$B$6,2))</f>
        <v>IV</v>
      </c>
      <c r="AM126" s="7" t="str">
        <f>IF(U126="I","I",VLOOKUP(D126,Hilfstabelle!$A$3:$B$6,2))</f>
        <v>IV</v>
      </c>
      <c r="AN126" s="7" t="str">
        <f t="shared" si="55"/>
        <v>160IV</v>
      </c>
      <c r="AO126" s="7" t="str">
        <f t="shared" si="83"/>
        <v>160IV</v>
      </c>
      <c r="AP126" s="106" t="b">
        <f t="shared" si="71"/>
        <v>0</v>
      </c>
      <c r="AQ126" s="7">
        <f>VLOOKUP('Grundgerüst Konfigurator'!AN126,Hilfstabelle!$B$14:$M$25,12,FALSE)</f>
        <v>4.9632240000000003</v>
      </c>
      <c r="AR126" s="7">
        <f>VLOOKUP(AN126,Hilfstabelle!$B$14:$J$25,9,FALSE)</f>
        <v>92.5</v>
      </c>
      <c r="AS126" s="7">
        <f>VLOOKUP(AN126,Hilfstabelle!$B$14:$K$25,10,FALSE)</f>
        <v>64</v>
      </c>
      <c r="AT126" s="7">
        <f>VLOOKUP(AN126,Hilfstabelle!$B$14:$I$25,8,FALSE)</f>
        <v>14</v>
      </c>
      <c r="AU126" s="7" t="str">
        <f>IF(AY126="50I","I",VLOOKUP(E126,Hilfstabelle!$A$3:$B$6,2))</f>
        <v>III</v>
      </c>
      <c r="AV126" s="7" t="str">
        <f>IF(U126="I","I",VLOOKUP(E126,Hilfstabelle!$A$3:$B$6,2))</f>
        <v>III</v>
      </c>
      <c r="AW126" s="7" t="str">
        <f t="shared" si="56"/>
        <v>90III</v>
      </c>
      <c r="AX126" s="7" t="str">
        <f t="shared" si="84"/>
        <v>90III</v>
      </c>
      <c r="AY126" s="106" t="b">
        <f t="shared" si="73"/>
        <v>0</v>
      </c>
      <c r="AZ126" s="7">
        <f>VLOOKUP('Grundgerüst Konfigurator'!AW126,Hilfstabelle!$B$14:$M$25,12,FALSE)</f>
        <v>1.6001664000000002</v>
      </c>
      <c r="BA126" s="7">
        <f>VLOOKUP(AW126,Hilfstabelle!$B$14:$J$25,9,FALSE)</f>
        <v>54</v>
      </c>
      <c r="BB126" s="7">
        <f>VLOOKUP(AW126,Hilfstabelle!$B$14:$K$25,10,FALSE)</f>
        <v>72</v>
      </c>
      <c r="BC126" s="7">
        <f>VLOOKUP(AW126,Hilfstabelle!$B$14:$I$25,8,FALSE)</f>
        <v>22</v>
      </c>
      <c r="BD126" s="7" t="str">
        <f t="shared" si="85"/>
        <v>IV-III</v>
      </c>
      <c r="BE126" s="7" t="str">
        <f t="shared" si="57"/>
        <v>IV-III</v>
      </c>
      <c r="BF126" s="7">
        <f>IFERROR(VLOOKUP(BD126,Hilfstabelle!$B$26:$M$31,12,FALSE),0)</f>
        <v>1.783698</v>
      </c>
      <c r="BG126" s="7">
        <f>IFERROR(VLOOKUP(BD126,Hilfstabelle!$B$26:$H$31,7,FALSE),0)</f>
        <v>5</v>
      </c>
      <c r="BH126" s="7" t="str">
        <f t="shared" si="86"/>
        <v/>
      </c>
      <c r="BI126" s="7" t="str">
        <f t="shared" si="58"/>
        <v/>
      </c>
      <c r="BJ126" s="7">
        <f>IFERROR(VLOOKUP(BH126,Hilfstabelle!$B$26:$M$31,12,FALSE),0)</f>
        <v>0</v>
      </c>
      <c r="BK126" s="7">
        <f>IFERROR(VLOOKUP(BH126,Hilfstabelle!$B$26:$H$31,7,FALSE),0)</f>
        <v>0</v>
      </c>
      <c r="BL126" s="7" t="str">
        <f t="shared" si="87"/>
        <v>IV-III</v>
      </c>
      <c r="BM126" s="7" t="str">
        <f t="shared" si="59"/>
        <v>IV-III</v>
      </c>
      <c r="BN126" s="7">
        <f>IFERROR(VLOOKUP(BL126,Hilfstabelle!$B$26:$M$31,12,FALSE),0)</f>
        <v>1.783698</v>
      </c>
      <c r="BO126" s="7">
        <f>IFERROR(VLOOKUP(BL126,Hilfstabelle!$B$26:$H$31,7,FALSE),0)</f>
        <v>5</v>
      </c>
      <c r="BP126" s="162" t="s">
        <v>3902</v>
      </c>
    </row>
    <row r="127" spans="1:68" ht="15" thickBot="1" x14ac:dyDescent="0.25">
      <c r="A127" s="7">
        <v>16864441052</v>
      </c>
      <c r="B127" s="160" t="s">
        <v>98</v>
      </c>
      <c r="C127" s="8">
        <v>110</v>
      </c>
      <c r="D127" s="8">
        <v>125</v>
      </c>
      <c r="E127" s="8">
        <v>110</v>
      </c>
      <c r="F127" s="8" t="str">
        <f t="shared" si="60"/>
        <v>110 - 125 - 110</v>
      </c>
      <c r="G127" s="8" t="str">
        <f t="shared" si="61"/>
        <v>110-125-110</v>
      </c>
      <c r="H127" s="8">
        <f t="shared" si="62"/>
        <v>16864441052</v>
      </c>
      <c r="I127" s="6">
        <f t="shared" si="77"/>
        <v>22.001162400000005</v>
      </c>
      <c r="J127" s="6">
        <f>VLOOKUP(LEFT(A127,8)*1,Hilfstabelle!$A$35:$E$38,5,FALSE)</f>
        <v>0</v>
      </c>
      <c r="K127" s="6">
        <f t="shared" si="78"/>
        <v>375</v>
      </c>
      <c r="L127" s="6">
        <f t="shared" si="79"/>
        <v>277.8</v>
      </c>
      <c r="M127" s="6">
        <f t="shared" si="80"/>
        <v>160</v>
      </c>
      <c r="N127" s="19">
        <f t="shared" si="51"/>
        <v>137.5</v>
      </c>
      <c r="O127" s="19">
        <f t="shared" si="52"/>
        <v>147.80000000000001</v>
      </c>
      <c r="P127" s="19">
        <f t="shared" si="53"/>
        <v>137.5</v>
      </c>
      <c r="Q127" s="6" t="str">
        <f>VLOOKUP(LEFT(A127,8)*1,Hilfstabelle!$A$35:$E$38,2,FALSE)</f>
        <v>N.A.</v>
      </c>
      <c r="R127" s="6" t="str">
        <f>VLOOKUP(LEFT(A127,8)*1,Hilfstabelle!$A$35:$E$38,3,FALSE)</f>
        <v>N.A.</v>
      </c>
      <c r="S127" s="6" t="str">
        <f>VLOOKUP(LEFT(A127,8)*1,Hilfstabelle!$A$35:$E$38,4,FALSE)</f>
        <v>N.A.</v>
      </c>
      <c r="T127" s="94" t="e">
        <f>VLOOKUP(H127,Preise!A:E,4,FALSE)</f>
        <v>#N/A</v>
      </c>
      <c r="U127" s="7" t="str">
        <f>IF(V127=50,"I",VLOOKUP(V127,Hilfstabelle!$A$3:$B$6,2))</f>
        <v>IV</v>
      </c>
      <c r="V127" s="7">
        <f t="shared" si="81"/>
        <v>125</v>
      </c>
      <c r="W127" s="7" t="str">
        <f>IF(U127="I","I",VLOOKUP(V127,Hilfstabelle!$A$3:$B$6,2))</f>
        <v>IV</v>
      </c>
      <c r="X127" s="7">
        <f>VLOOKUP(W127,Hilfstabelle!$B$10:$M$13,12,FALSE)</f>
        <v>10.408540800000001</v>
      </c>
      <c r="Y127" s="7">
        <f>VLOOKUP(W127,Hilfstabelle!$B$10:$D$13,3,FALSE)</f>
        <v>80</v>
      </c>
      <c r="Z127" s="7">
        <f>VLOOKUP(W127,Hilfstabelle!$B$10:$E$13,4,FALSE)</f>
        <v>110.5</v>
      </c>
      <c r="AA127" s="7">
        <f>VLOOKUP(W127,Hilfstabelle!$B$10:$F$13,5,FALSE)</f>
        <v>110.5</v>
      </c>
      <c r="AB127" s="7">
        <f>VLOOKUP(W127,Hilfstabelle!$B$10:$G$13,6,FALSE)</f>
        <v>110.5</v>
      </c>
      <c r="AC127" s="7" t="str">
        <f>IF(AG127="50I","I",VLOOKUP(C127,Hilfstabelle!$A$3:$B$6,2))</f>
        <v>III</v>
      </c>
      <c r="AD127" s="7" t="str">
        <f>IF(U127="I","I",VLOOKUP(C127,Hilfstabelle!$A$3:$B$6,2))</f>
        <v>III</v>
      </c>
      <c r="AE127" s="7" t="str">
        <f t="shared" si="54"/>
        <v>110III</v>
      </c>
      <c r="AF127" s="7" t="str">
        <f t="shared" si="82"/>
        <v>110III</v>
      </c>
      <c r="AG127" s="106" t="b">
        <f t="shared" si="69"/>
        <v>0</v>
      </c>
      <c r="AH127" s="7">
        <f>VLOOKUP('Grundgerüst Konfigurator'!AE127,Hilfstabelle!$B$14:$M$25,12,FALSE)</f>
        <v>2.1127092000000003</v>
      </c>
      <c r="AI127" s="7">
        <f>VLOOKUP(AE127,Hilfstabelle!$B$14:$J$25,9,FALSE)</f>
        <v>65</v>
      </c>
      <c r="AJ127" s="7">
        <f>VLOOKUP(AE127,Hilfstabelle!$B$14:$K$25,10,FALSE)</f>
        <v>72</v>
      </c>
      <c r="AK127" s="7">
        <f>VLOOKUP(AE127,Hilfstabelle!$B$14:$I$25,8,FALSE)</f>
        <v>22</v>
      </c>
      <c r="AL127" s="7" t="str">
        <f>IF(AP127="50I","I",VLOOKUP(D127,Hilfstabelle!$A$3:$B$6,2))</f>
        <v>IV</v>
      </c>
      <c r="AM127" s="7" t="str">
        <f>IF(U127="I","I",VLOOKUP(D127,Hilfstabelle!$A$3:$B$6,2))</f>
        <v>IV</v>
      </c>
      <c r="AN127" s="7" t="str">
        <f t="shared" si="55"/>
        <v>125IV</v>
      </c>
      <c r="AO127" s="7" t="str">
        <f t="shared" si="83"/>
        <v>125IV</v>
      </c>
      <c r="AP127" s="106" t="b">
        <f t="shared" si="71"/>
        <v>0</v>
      </c>
      <c r="AQ127" s="7">
        <f>VLOOKUP('Grundgerüst Konfigurator'!AN127,Hilfstabelle!$B$14:$M$25,12,FALSE)</f>
        <v>3.7998072000000001</v>
      </c>
      <c r="AR127" s="7">
        <f>VLOOKUP(AN127,Hilfstabelle!$B$14:$J$25,9,FALSE)</f>
        <v>72.5</v>
      </c>
      <c r="AS127" s="7">
        <f>VLOOKUP(AN127,Hilfstabelle!$B$14:$K$25,10,FALSE)</f>
        <v>87.3</v>
      </c>
      <c r="AT127" s="7">
        <f>VLOOKUP(AN127,Hilfstabelle!$B$14:$I$25,8,FALSE)</f>
        <v>37.299999999999997</v>
      </c>
      <c r="AU127" s="7" t="str">
        <f>IF(AY127="50I","I",VLOOKUP(E127,Hilfstabelle!$A$3:$B$6,2))</f>
        <v>III</v>
      </c>
      <c r="AV127" s="7" t="str">
        <f>IF(U127="I","I",VLOOKUP(E127,Hilfstabelle!$A$3:$B$6,2))</f>
        <v>III</v>
      </c>
      <c r="AW127" s="7" t="str">
        <f t="shared" si="56"/>
        <v>110III</v>
      </c>
      <c r="AX127" s="7" t="str">
        <f t="shared" si="84"/>
        <v>110III</v>
      </c>
      <c r="AY127" s="106" t="b">
        <f t="shared" si="73"/>
        <v>0</v>
      </c>
      <c r="AZ127" s="7">
        <f>VLOOKUP('Grundgerüst Konfigurator'!AW127,Hilfstabelle!$B$14:$M$25,12,FALSE)</f>
        <v>2.1127092000000003</v>
      </c>
      <c r="BA127" s="7">
        <f>VLOOKUP(AW127,Hilfstabelle!$B$14:$J$25,9,FALSE)</f>
        <v>65</v>
      </c>
      <c r="BB127" s="7">
        <f>VLOOKUP(AW127,Hilfstabelle!$B$14:$K$25,10,FALSE)</f>
        <v>72</v>
      </c>
      <c r="BC127" s="7">
        <f>VLOOKUP(AW127,Hilfstabelle!$B$14:$I$25,8,FALSE)</f>
        <v>22</v>
      </c>
      <c r="BD127" s="7" t="str">
        <f t="shared" si="85"/>
        <v>IV-III</v>
      </c>
      <c r="BE127" s="7" t="str">
        <f t="shared" si="57"/>
        <v>IV-III</v>
      </c>
      <c r="BF127" s="7">
        <f>IFERROR(VLOOKUP(BD127,Hilfstabelle!$B$26:$M$31,12,FALSE),0)</f>
        <v>1.783698</v>
      </c>
      <c r="BG127" s="7">
        <f>IFERROR(VLOOKUP(BD127,Hilfstabelle!$B$26:$H$31,7,FALSE),0)</f>
        <v>5</v>
      </c>
      <c r="BH127" s="7" t="str">
        <f t="shared" si="86"/>
        <v/>
      </c>
      <c r="BI127" s="7" t="str">
        <f t="shared" si="58"/>
        <v/>
      </c>
      <c r="BJ127" s="7">
        <f>IFERROR(VLOOKUP(BH127,Hilfstabelle!$B$26:$M$31,12,FALSE),0)</f>
        <v>0</v>
      </c>
      <c r="BK127" s="7">
        <f>IFERROR(VLOOKUP(BH127,Hilfstabelle!$B$26:$H$31,7,FALSE),0)</f>
        <v>0</v>
      </c>
      <c r="BL127" s="7" t="str">
        <f t="shared" si="87"/>
        <v>IV-III</v>
      </c>
      <c r="BM127" s="7" t="str">
        <f t="shared" si="59"/>
        <v>IV-III</v>
      </c>
      <c r="BN127" s="7">
        <f>IFERROR(VLOOKUP(BL127,Hilfstabelle!$B$26:$M$31,12,FALSE),0)</f>
        <v>1.783698</v>
      </c>
      <c r="BO127" s="7">
        <f>IFERROR(VLOOKUP(BL127,Hilfstabelle!$B$26:$H$31,7,FALSE),0)</f>
        <v>5</v>
      </c>
      <c r="BP127" s="162" t="s">
        <v>3902</v>
      </c>
    </row>
    <row r="128" spans="1:68" ht="15" thickBot="1" x14ac:dyDescent="0.25">
      <c r="A128" s="7">
        <v>16864441053</v>
      </c>
      <c r="B128" s="160" t="s">
        <v>98</v>
      </c>
      <c r="C128" s="8">
        <v>110</v>
      </c>
      <c r="D128" s="8">
        <v>140</v>
      </c>
      <c r="E128" s="8">
        <v>110</v>
      </c>
      <c r="F128" s="8" t="str">
        <f t="shared" si="60"/>
        <v>110 - 140 - 110</v>
      </c>
      <c r="G128" s="8" t="str">
        <f t="shared" si="61"/>
        <v>110-140-110</v>
      </c>
      <c r="H128" s="8">
        <f t="shared" si="62"/>
        <v>16864441053</v>
      </c>
      <c r="I128" s="6">
        <f t="shared" si="77"/>
        <v>22.648592400000005</v>
      </c>
      <c r="J128" s="6">
        <f>VLOOKUP(LEFT(A128,8)*1,Hilfstabelle!$A$35:$E$38,5,FALSE)</f>
        <v>0</v>
      </c>
      <c r="K128" s="6">
        <f t="shared" si="78"/>
        <v>375</v>
      </c>
      <c r="L128" s="6">
        <f t="shared" si="79"/>
        <v>266.10000000000002</v>
      </c>
      <c r="M128" s="6">
        <f t="shared" si="80"/>
        <v>163</v>
      </c>
      <c r="N128" s="19">
        <f t="shared" si="51"/>
        <v>137.5</v>
      </c>
      <c r="O128" s="19">
        <f t="shared" si="52"/>
        <v>136.1</v>
      </c>
      <c r="P128" s="19">
        <f t="shared" si="53"/>
        <v>137.5</v>
      </c>
      <c r="Q128" s="6" t="str">
        <f>VLOOKUP(LEFT(A128,8)*1,Hilfstabelle!$A$35:$E$38,2,FALSE)</f>
        <v>N.A.</v>
      </c>
      <c r="R128" s="6" t="str">
        <f>VLOOKUP(LEFT(A128,8)*1,Hilfstabelle!$A$35:$E$38,3,FALSE)</f>
        <v>N.A.</v>
      </c>
      <c r="S128" s="6" t="str">
        <f>VLOOKUP(LEFT(A128,8)*1,Hilfstabelle!$A$35:$E$38,4,FALSE)</f>
        <v>N.A.</v>
      </c>
      <c r="T128" s="94" t="e">
        <f>VLOOKUP(H128,Preise!A:E,4,FALSE)</f>
        <v>#N/A</v>
      </c>
      <c r="U128" s="7" t="str">
        <f>IF(V128=50,"I",VLOOKUP(V128,Hilfstabelle!$A$3:$B$6,2))</f>
        <v>IV</v>
      </c>
      <c r="V128" s="7">
        <f t="shared" si="81"/>
        <v>140</v>
      </c>
      <c r="W128" s="7" t="str">
        <f>IF(U128="I","I",VLOOKUP(V128,Hilfstabelle!$A$3:$B$6,2))</f>
        <v>IV</v>
      </c>
      <c r="X128" s="7">
        <f>VLOOKUP(W128,Hilfstabelle!$B$10:$M$13,12,FALSE)</f>
        <v>10.408540800000001</v>
      </c>
      <c r="Y128" s="7">
        <f>VLOOKUP(W128,Hilfstabelle!$B$10:$D$13,3,FALSE)</f>
        <v>80</v>
      </c>
      <c r="Z128" s="7">
        <f>VLOOKUP(W128,Hilfstabelle!$B$10:$E$13,4,FALSE)</f>
        <v>110.5</v>
      </c>
      <c r="AA128" s="7">
        <f>VLOOKUP(W128,Hilfstabelle!$B$10:$F$13,5,FALSE)</f>
        <v>110.5</v>
      </c>
      <c r="AB128" s="7">
        <f>VLOOKUP(W128,Hilfstabelle!$B$10:$G$13,6,FALSE)</f>
        <v>110.5</v>
      </c>
      <c r="AC128" s="7" t="str">
        <f>IF(AG128="50I","I",VLOOKUP(C128,Hilfstabelle!$A$3:$B$6,2))</f>
        <v>III</v>
      </c>
      <c r="AD128" s="7" t="str">
        <f>IF(U128="I","I",VLOOKUP(C128,Hilfstabelle!$A$3:$B$6,2))</f>
        <v>III</v>
      </c>
      <c r="AE128" s="7" t="str">
        <f t="shared" si="54"/>
        <v>110III</v>
      </c>
      <c r="AF128" s="7" t="str">
        <f t="shared" si="82"/>
        <v>110III</v>
      </c>
      <c r="AG128" s="106" t="b">
        <f t="shared" si="69"/>
        <v>0</v>
      </c>
      <c r="AH128" s="7">
        <f>VLOOKUP('Grundgerüst Konfigurator'!AE128,Hilfstabelle!$B$14:$M$25,12,FALSE)</f>
        <v>2.1127092000000003</v>
      </c>
      <c r="AI128" s="7">
        <f>VLOOKUP(AE128,Hilfstabelle!$B$14:$J$25,9,FALSE)</f>
        <v>65</v>
      </c>
      <c r="AJ128" s="7">
        <f>VLOOKUP(AE128,Hilfstabelle!$B$14:$K$25,10,FALSE)</f>
        <v>72</v>
      </c>
      <c r="AK128" s="7">
        <f>VLOOKUP(AE128,Hilfstabelle!$B$14:$I$25,8,FALSE)</f>
        <v>22</v>
      </c>
      <c r="AL128" s="7" t="str">
        <f>IF(AP128="50I","I",VLOOKUP(D128,Hilfstabelle!$A$3:$B$6,2))</f>
        <v>IV</v>
      </c>
      <c r="AM128" s="7" t="str">
        <f>IF(U128="I","I",VLOOKUP(D128,Hilfstabelle!$A$3:$B$6,2))</f>
        <v>IV</v>
      </c>
      <c r="AN128" s="7" t="str">
        <f t="shared" si="55"/>
        <v>140IV</v>
      </c>
      <c r="AO128" s="7" t="str">
        <f t="shared" si="83"/>
        <v>140IV</v>
      </c>
      <c r="AP128" s="106" t="b">
        <f t="shared" si="71"/>
        <v>0</v>
      </c>
      <c r="AQ128" s="7">
        <f>VLOOKUP('Grundgerüst Konfigurator'!AN128,Hilfstabelle!$B$14:$M$25,12,FALSE)</f>
        <v>4.4472372</v>
      </c>
      <c r="AR128" s="7">
        <f>VLOOKUP(AN128,Hilfstabelle!$B$14:$J$25,9,FALSE)</f>
        <v>81.5</v>
      </c>
      <c r="AS128" s="7">
        <f>VLOOKUP(AN128,Hilfstabelle!$B$14:$K$25,10,FALSE)</f>
        <v>75.599999999999994</v>
      </c>
      <c r="AT128" s="7">
        <f>VLOOKUP(AN128,Hilfstabelle!$B$14:$I$25,8,FALSE)</f>
        <v>25.6</v>
      </c>
      <c r="AU128" s="7" t="str">
        <f>IF(AY128="50I","I",VLOOKUP(E128,Hilfstabelle!$A$3:$B$6,2))</f>
        <v>III</v>
      </c>
      <c r="AV128" s="7" t="str">
        <f>IF(U128="I","I",VLOOKUP(E128,Hilfstabelle!$A$3:$B$6,2))</f>
        <v>III</v>
      </c>
      <c r="AW128" s="7" t="str">
        <f t="shared" si="56"/>
        <v>110III</v>
      </c>
      <c r="AX128" s="7" t="str">
        <f t="shared" si="84"/>
        <v>110III</v>
      </c>
      <c r="AY128" s="106" t="b">
        <f t="shared" si="73"/>
        <v>0</v>
      </c>
      <c r="AZ128" s="7">
        <f>VLOOKUP('Grundgerüst Konfigurator'!AW128,Hilfstabelle!$B$14:$M$25,12,FALSE)</f>
        <v>2.1127092000000003</v>
      </c>
      <c r="BA128" s="7">
        <f>VLOOKUP(AW128,Hilfstabelle!$B$14:$J$25,9,FALSE)</f>
        <v>65</v>
      </c>
      <c r="BB128" s="7">
        <f>VLOOKUP(AW128,Hilfstabelle!$B$14:$K$25,10,FALSE)</f>
        <v>72</v>
      </c>
      <c r="BC128" s="7">
        <f>VLOOKUP(AW128,Hilfstabelle!$B$14:$I$25,8,FALSE)</f>
        <v>22</v>
      </c>
      <c r="BD128" s="7" t="str">
        <f t="shared" si="85"/>
        <v>IV-III</v>
      </c>
      <c r="BE128" s="7" t="str">
        <f t="shared" si="57"/>
        <v>IV-III</v>
      </c>
      <c r="BF128" s="7">
        <f>IFERROR(VLOOKUP(BD128,Hilfstabelle!$B$26:$M$31,12,FALSE),0)</f>
        <v>1.783698</v>
      </c>
      <c r="BG128" s="7">
        <f>IFERROR(VLOOKUP(BD128,Hilfstabelle!$B$26:$H$31,7,FALSE),0)</f>
        <v>5</v>
      </c>
      <c r="BH128" s="7" t="str">
        <f t="shared" si="86"/>
        <v/>
      </c>
      <c r="BI128" s="7" t="str">
        <f t="shared" si="58"/>
        <v/>
      </c>
      <c r="BJ128" s="7">
        <f>IFERROR(VLOOKUP(BH128,Hilfstabelle!$B$26:$M$31,12,FALSE),0)</f>
        <v>0</v>
      </c>
      <c r="BK128" s="7">
        <f>IFERROR(VLOOKUP(BH128,Hilfstabelle!$B$26:$H$31,7,FALSE),0)</f>
        <v>0</v>
      </c>
      <c r="BL128" s="7" t="str">
        <f t="shared" si="87"/>
        <v>IV-III</v>
      </c>
      <c r="BM128" s="7" t="str">
        <f t="shared" si="59"/>
        <v>IV-III</v>
      </c>
      <c r="BN128" s="7">
        <f>IFERROR(VLOOKUP(BL128,Hilfstabelle!$B$26:$M$31,12,FALSE),0)</f>
        <v>1.783698</v>
      </c>
      <c r="BO128" s="7">
        <f>IFERROR(VLOOKUP(BL128,Hilfstabelle!$B$26:$H$31,7,FALSE),0)</f>
        <v>5</v>
      </c>
      <c r="BP128" s="162" t="s">
        <v>3902</v>
      </c>
    </row>
    <row r="129" spans="1:69" ht="15" thickBot="1" x14ac:dyDescent="0.25">
      <c r="A129" s="7">
        <v>16864441054</v>
      </c>
      <c r="B129" s="160" t="s">
        <v>98</v>
      </c>
      <c r="C129" s="8">
        <v>110</v>
      </c>
      <c r="D129" s="8">
        <v>160</v>
      </c>
      <c r="E129" s="8">
        <v>110</v>
      </c>
      <c r="F129" s="8" t="str">
        <f t="shared" si="60"/>
        <v>110 - 160 - 110</v>
      </c>
      <c r="G129" s="8" t="str">
        <f t="shared" si="61"/>
        <v>110-160-110</v>
      </c>
      <c r="H129" s="8">
        <f t="shared" si="62"/>
        <v>16864441054</v>
      </c>
      <c r="I129" s="6">
        <f t="shared" si="77"/>
        <v>23.164579200000006</v>
      </c>
      <c r="J129" s="6">
        <f>VLOOKUP(LEFT(A129,8)*1,Hilfstabelle!$A$35:$E$38,5,FALSE)</f>
        <v>0</v>
      </c>
      <c r="K129" s="6">
        <f t="shared" si="78"/>
        <v>375</v>
      </c>
      <c r="L129" s="6">
        <f t="shared" si="79"/>
        <v>254.5</v>
      </c>
      <c r="M129" s="6">
        <f t="shared" si="80"/>
        <v>185</v>
      </c>
      <c r="N129" s="19">
        <f t="shared" si="51"/>
        <v>137.5</v>
      </c>
      <c r="O129" s="19">
        <f t="shared" si="52"/>
        <v>124.5</v>
      </c>
      <c r="P129" s="19">
        <f t="shared" si="53"/>
        <v>137.5</v>
      </c>
      <c r="Q129" s="6" t="str">
        <f>VLOOKUP(LEFT(A129,8)*1,Hilfstabelle!$A$35:$E$38,2,FALSE)</f>
        <v>N.A.</v>
      </c>
      <c r="R129" s="6" t="str">
        <f>VLOOKUP(LEFT(A129,8)*1,Hilfstabelle!$A$35:$E$38,3,FALSE)</f>
        <v>N.A.</v>
      </c>
      <c r="S129" s="6" t="str">
        <f>VLOOKUP(LEFT(A129,8)*1,Hilfstabelle!$A$35:$E$38,4,FALSE)</f>
        <v>N.A.</v>
      </c>
      <c r="T129" s="94" t="e">
        <f>VLOOKUP(H129,Preise!A:E,4,FALSE)</f>
        <v>#N/A</v>
      </c>
      <c r="U129" s="7" t="str">
        <f>IF(V129=50,"I",VLOOKUP(V129,Hilfstabelle!$A$3:$B$6,2))</f>
        <v>IV</v>
      </c>
      <c r="V129" s="7">
        <f t="shared" si="81"/>
        <v>160</v>
      </c>
      <c r="W129" s="7" t="str">
        <f>IF(U129="I","I",VLOOKUP(V129,Hilfstabelle!$A$3:$B$6,2))</f>
        <v>IV</v>
      </c>
      <c r="X129" s="7">
        <f>VLOOKUP(W129,Hilfstabelle!$B$10:$M$13,12,FALSE)</f>
        <v>10.408540800000001</v>
      </c>
      <c r="Y129" s="7">
        <f>VLOOKUP(W129,Hilfstabelle!$B$10:$D$13,3,FALSE)</f>
        <v>80</v>
      </c>
      <c r="Z129" s="7">
        <f>VLOOKUP(W129,Hilfstabelle!$B$10:$E$13,4,FALSE)</f>
        <v>110.5</v>
      </c>
      <c r="AA129" s="7">
        <f>VLOOKUP(W129,Hilfstabelle!$B$10:$F$13,5,FALSE)</f>
        <v>110.5</v>
      </c>
      <c r="AB129" s="7">
        <f>VLOOKUP(W129,Hilfstabelle!$B$10:$G$13,6,FALSE)</f>
        <v>110.5</v>
      </c>
      <c r="AC129" s="7" t="str">
        <f>IF(AG129="50I","I",VLOOKUP(C129,Hilfstabelle!$A$3:$B$6,2))</f>
        <v>III</v>
      </c>
      <c r="AD129" s="7" t="str">
        <f>IF(U129="I","I",VLOOKUP(C129,Hilfstabelle!$A$3:$B$6,2))</f>
        <v>III</v>
      </c>
      <c r="AE129" s="7" t="str">
        <f t="shared" si="54"/>
        <v>110III</v>
      </c>
      <c r="AF129" s="7" t="str">
        <f t="shared" si="82"/>
        <v>110III</v>
      </c>
      <c r="AG129" s="106" t="b">
        <f t="shared" si="69"/>
        <v>0</v>
      </c>
      <c r="AH129" s="7">
        <f>VLOOKUP('Grundgerüst Konfigurator'!AE129,Hilfstabelle!$B$14:$M$25,12,FALSE)</f>
        <v>2.1127092000000003</v>
      </c>
      <c r="AI129" s="7">
        <f>VLOOKUP(AE129,Hilfstabelle!$B$14:$J$25,9,FALSE)</f>
        <v>65</v>
      </c>
      <c r="AJ129" s="7">
        <f>VLOOKUP(AE129,Hilfstabelle!$B$14:$K$25,10,FALSE)</f>
        <v>72</v>
      </c>
      <c r="AK129" s="7">
        <f>VLOOKUP(AE129,Hilfstabelle!$B$14:$I$25,8,FALSE)</f>
        <v>22</v>
      </c>
      <c r="AL129" s="7" t="str">
        <f>IF(AP129="50I","I",VLOOKUP(D129,Hilfstabelle!$A$3:$B$6,2))</f>
        <v>IV</v>
      </c>
      <c r="AM129" s="7" t="str">
        <f>IF(U129="I","I",VLOOKUP(D129,Hilfstabelle!$A$3:$B$6,2))</f>
        <v>IV</v>
      </c>
      <c r="AN129" s="7" t="str">
        <f t="shared" si="55"/>
        <v>160IV</v>
      </c>
      <c r="AO129" s="7" t="str">
        <f t="shared" si="83"/>
        <v>160IV</v>
      </c>
      <c r="AP129" s="106" t="b">
        <f t="shared" si="71"/>
        <v>0</v>
      </c>
      <c r="AQ129" s="7">
        <f>VLOOKUP('Grundgerüst Konfigurator'!AN129,Hilfstabelle!$B$14:$M$25,12,FALSE)</f>
        <v>4.9632240000000003</v>
      </c>
      <c r="AR129" s="7">
        <f>VLOOKUP(AN129,Hilfstabelle!$B$14:$J$25,9,FALSE)</f>
        <v>92.5</v>
      </c>
      <c r="AS129" s="7">
        <f>VLOOKUP(AN129,Hilfstabelle!$B$14:$K$25,10,FALSE)</f>
        <v>64</v>
      </c>
      <c r="AT129" s="7">
        <f>VLOOKUP(AN129,Hilfstabelle!$B$14:$I$25,8,FALSE)</f>
        <v>14</v>
      </c>
      <c r="AU129" s="7" t="str">
        <f>IF(AY129="50I","I",VLOOKUP(E129,Hilfstabelle!$A$3:$B$6,2))</f>
        <v>III</v>
      </c>
      <c r="AV129" s="7" t="str">
        <f>IF(U129="I","I",VLOOKUP(E129,Hilfstabelle!$A$3:$B$6,2))</f>
        <v>III</v>
      </c>
      <c r="AW129" s="7" t="str">
        <f t="shared" si="56"/>
        <v>110III</v>
      </c>
      <c r="AX129" s="7" t="str">
        <f t="shared" si="84"/>
        <v>110III</v>
      </c>
      <c r="AY129" s="106" t="b">
        <f t="shared" si="73"/>
        <v>0</v>
      </c>
      <c r="AZ129" s="7">
        <f>VLOOKUP('Grundgerüst Konfigurator'!AW129,Hilfstabelle!$B$14:$M$25,12,FALSE)</f>
        <v>2.1127092000000003</v>
      </c>
      <c r="BA129" s="7">
        <f>VLOOKUP(AW129,Hilfstabelle!$B$14:$J$25,9,FALSE)</f>
        <v>65</v>
      </c>
      <c r="BB129" s="7">
        <f>VLOOKUP(AW129,Hilfstabelle!$B$14:$K$25,10,FALSE)</f>
        <v>72</v>
      </c>
      <c r="BC129" s="7">
        <f>VLOOKUP(AW129,Hilfstabelle!$B$14:$I$25,8,FALSE)</f>
        <v>22</v>
      </c>
      <c r="BD129" s="7" t="str">
        <f t="shared" si="85"/>
        <v>IV-III</v>
      </c>
      <c r="BE129" s="7" t="str">
        <f t="shared" si="57"/>
        <v>IV-III</v>
      </c>
      <c r="BF129" s="7">
        <f>IFERROR(VLOOKUP(BD129,Hilfstabelle!$B$26:$M$31,12,FALSE),0)</f>
        <v>1.783698</v>
      </c>
      <c r="BG129" s="7">
        <f>IFERROR(VLOOKUP(BD129,Hilfstabelle!$B$26:$H$31,7,FALSE),0)</f>
        <v>5</v>
      </c>
      <c r="BH129" s="7" t="str">
        <f t="shared" si="86"/>
        <v/>
      </c>
      <c r="BI129" s="7" t="str">
        <f t="shared" si="58"/>
        <v/>
      </c>
      <c r="BJ129" s="7">
        <f>IFERROR(VLOOKUP(BH129,Hilfstabelle!$B$26:$M$31,12,FALSE),0)</f>
        <v>0</v>
      </c>
      <c r="BK129" s="7">
        <f>IFERROR(VLOOKUP(BH129,Hilfstabelle!$B$26:$H$31,7,FALSE),0)</f>
        <v>0</v>
      </c>
      <c r="BL129" s="7" t="str">
        <f t="shared" si="87"/>
        <v>IV-III</v>
      </c>
      <c r="BM129" s="7" t="str">
        <f t="shared" si="59"/>
        <v>IV-III</v>
      </c>
      <c r="BN129" s="7">
        <f>IFERROR(VLOOKUP(BL129,Hilfstabelle!$B$26:$M$31,12,FALSE),0)</f>
        <v>1.783698</v>
      </c>
      <c r="BO129" s="7">
        <f>IFERROR(VLOOKUP(BL129,Hilfstabelle!$B$26:$H$31,7,FALSE),0)</f>
        <v>5</v>
      </c>
      <c r="BP129" s="162" t="s">
        <v>3902</v>
      </c>
    </row>
    <row r="130" spans="1:69" ht="15" thickBot="1" x14ac:dyDescent="0.25">
      <c r="A130" s="7">
        <v>16864441055</v>
      </c>
      <c r="B130" s="160" t="s">
        <v>98</v>
      </c>
      <c r="C130" s="8">
        <v>125</v>
      </c>
      <c r="D130" s="8">
        <v>140</v>
      </c>
      <c r="E130" s="8">
        <v>125</v>
      </c>
      <c r="F130" s="8" t="str">
        <f t="shared" si="60"/>
        <v>125 - 140 - 125</v>
      </c>
      <c r="G130" s="8" t="str">
        <f t="shared" si="61"/>
        <v>125-140-125</v>
      </c>
      <c r="H130" s="8">
        <f t="shared" si="62"/>
        <v>16864441055</v>
      </c>
      <c r="I130" s="6">
        <f t="shared" si="77"/>
        <v>22.455392400000001</v>
      </c>
      <c r="J130" s="6">
        <f>VLOOKUP(LEFT(A130,8)*1,Hilfstabelle!$A$35:$E$38,5,FALSE)</f>
        <v>0</v>
      </c>
      <c r="K130" s="6">
        <f t="shared" si="78"/>
        <v>395.6</v>
      </c>
      <c r="L130" s="6">
        <f t="shared" si="79"/>
        <v>266.10000000000002</v>
      </c>
      <c r="M130" s="6">
        <f t="shared" si="80"/>
        <v>163</v>
      </c>
      <c r="N130" s="19">
        <f t="shared" si="51"/>
        <v>147.80000000000001</v>
      </c>
      <c r="O130" s="19">
        <f t="shared" si="52"/>
        <v>136.1</v>
      </c>
      <c r="P130" s="19">
        <f t="shared" si="53"/>
        <v>147.80000000000001</v>
      </c>
      <c r="Q130" s="6" t="str">
        <f>VLOOKUP(LEFT(A130,8)*1,Hilfstabelle!$A$35:$E$38,2,FALSE)</f>
        <v>N.A.</v>
      </c>
      <c r="R130" s="6" t="str">
        <f>VLOOKUP(LEFT(A130,8)*1,Hilfstabelle!$A$35:$E$38,3,FALSE)</f>
        <v>N.A.</v>
      </c>
      <c r="S130" s="6" t="str">
        <f>VLOOKUP(LEFT(A130,8)*1,Hilfstabelle!$A$35:$E$38,4,FALSE)</f>
        <v>N.A.</v>
      </c>
      <c r="T130" s="94" t="e">
        <f>VLOOKUP(H130,Preise!A:E,4,FALSE)</f>
        <v>#N/A</v>
      </c>
      <c r="U130" s="7" t="str">
        <f>IF(V130=50,"I",VLOOKUP(V130,Hilfstabelle!$A$3:$B$6,2))</f>
        <v>IV</v>
      </c>
      <c r="V130" s="7">
        <f t="shared" si="81"/>
        <v>140</v>
      </c>
      <c r="W130" s="7" t="str">
        <f>IF(U130="I","I",VLOOKUP(V130,Hilfstabelle!$A$3:$B$6,2))</f>
        <v>IV</v>
      </c>
      <c r="X130" s="7">
        <f>VLOOKUP(W130,Hilfstabelle!$B$10:$M$13,12,FALSE)</f>
        <v>10.408540800000001</v>
      </c>
      <c r="Y130" s="7">
        <f>VLOOKUP(W130,Hilfstabelle!$B$10:$D$13,3,FALSE)</f>
        <v>80</v>
      </c>
      <c r="Z130" s="7">
        <f>VLOOKUP(W130,Hilfstabelle!$B$10:$E$13,4,FALSE)</f>
        <v>110.5</v>
      </c>
      <c r="AA130" s="7">
        <f>VLOOKUP(W130,Hilfstabelle!$B$10:$F$13,5,FALSE)</f>
        <v>110.5</v>
      </c>
      <c r="AB130" s="7">
        <f>VLOOKUP(W130,Hilfstabelle!$B$10:$G$13,6,FALSE)</f>
        <v>110.5</v>
      </c>
      <c r="AC130" s="7" t="str">
        <f>IF(AG130="50I","I",VLOOKUP(C130,Hilfstabelle!$A$3:$B$6,2))</f>
        <v>IV</v>
      </c>
      <c r="AD130" s="7" t="str">
        <f>IF(U130="I","I",VLOOKUP(C130,Hilfstabelle!$A$3:$B$6,2))</f>
        <v>IV</v>
      </c>
      <c r="AE130" s="7" t="str">
        <f t="shared" si="54"/>
        <v>125IV</v>
      </c>
      <c r="AF130" s="7" t="str">
        <f t="shared" si="82"/>
        <v>125IV</v>
      </c>
      <c r="AG130" s="106" t="b">
        <f t="shared" si="69"/>
        <v>0</v>
      </c>
      <c r="AH130" s="7">
        <f>VLOOKUP('Grundgerüst Konfigurator'!AE130,Hilfstabelle!$B$14:$M$25,12,FALSE)</f>
        <v>3.7998072000000001</v>
      </c>
      <c r="AI130" s="7">
        <f>VLOOKUP(AE130,Hilfstabelle!$B$14:$J$25,9,FALSE)</f>
        <v>72.5</v>
      </c>
      <c r="AJ130" s="7">
        <f>VLOOKUP(AE130,Hilfstabelle!$B$14:$K$25,10,FALSE)</f>
        <v>87.3</v>
      </c>
      <c r="AK130" s="7">
        <f>VLOOKUP(AE130,Hilfstabelle!$B$14:$I$25,8,FALSE)</f>
        <v>37.299999999999997</v>
      </c>
      <c r="AL130" s="7" t="str">
        <f>IF(AP130="50I","I",VLOOKUP(D130,Hilfstabelle!$A$3:$B$6,2))</f>
        <v>IV</v>
      </c>
      <c r="AM130" s="7" t="str">
        <f>IF(U130="I","I",VLOOKUP(D130,Hilfstabelle!$A$3:$B$6,2))</f>
        <v>IV</v>
      </c>
      <c r="AN130" s="7" t="str">
        <f t="shared" si="55"/>
        <v>140IV</v>
      </c>
      <c r="AO130" s="7" t="str">
        <f t="shared" si="83"/>
        <v>140IV</v>
      </c>
      <c r="AP130" s="106" t="b">
        <f t="shared" si="71"/>
        <v>0</v>
      </c>
      <c r="AQ130" s="7">
        <f>VLOOKUP('Grundgerüst Konfigurator'!AN130,Hilfstabelle!$B$14:$M$25,12,FALSE)</f>
        <v>4.4472372</v>
      </c>
      <c r="AR130" s="7">
        <f>VLOOKUP(AN130,Hilfstabelle!$B$14:$J$25,9,FALSE)</f>
        <v>81.5</v>
      </c>
      <c r="AS130" s="7">
        <f>VLOOKUP(AN130,Hilfstabelle!$B$14:$K$25,10,FALSE)</f>
        <v>75.599999999999994</v>
      </c>
      <c r="AT130" s="7">
        <f>VLOOKUP(AN130,Hilfstabelle!$B$14:$I$25,8,FALSE)</f>
        <v>25.6</v>
      </c>
      <c r="AU130" s="7" t="str">
        <f>IF(AY130="50I","I",VLOOKUP(E130,Hilfstabelle!$A$3:$B$6,2))</f>
        <v>IV</v>
      </c>
      <c r="AV130" s="7" t="str">
        <f>IF(U130="I","I",VLOOKUP(E130,Hilfstabelle!$A$3:$B$6,2))</f>
        <v>IV</v>
      </c>
      <c r="AW130" s="7" t="str">
        <f t="shared" si="56"/>
        <v>125IV</v>
      </c>
      <c r="AX130" s="7" t="str">
        <f t="shared" si="84"/>
        <v>125IV</v>
      </c>
      <c r="AY130" s="106" t="b">
        <f t="shared" si="73"/>
        <v>0</v>
      </c>
      <c r="AZ130" s="7">
        <f>VLOOKUP('Grundgerüst Konfigurator'!AW130,Hilfstabelle!$B$14:$M$25,12,FALSE)</f>
        <v>3.7998072000000001</v>
      </c>
      <c r="BA130" s="7">
        <f>VLOOKUP(AW130,Hilfstabelle!$B$14:$J$25,9,FALSE)</f>
        <v>72.5</v>
      </c>
      <c r="BB130" s="7">
        <f>VLOOKUP(AW130,Hilfstabelle!$B$14:$K$25,10,FALSE)</f>
        <v>87.3</v>
      </c>
      <c r="BC130" s="7">
        <f>VLOOKUP(AW130,Hilfstabelle!$B$14:$I$25,8,FALSE)</f>
        <v>37.299999999999997</v>
      </c>
      <c r="BD130" s="7" t="str">
        <f t="shared" si="85"/>
        <v/>
      </c>
      <c r="BE130" s="7" t="str">
        <f t="shared" si="57"/>
        <v/>
      </c>
      <c r="BF130" s="7">
        <f>IFERROR(VLOOKUP(BD130,Hilfstabelle!$B$26:$M$31,12,FALSE),0)</f>
        <v>0</v>
      </c>
      <c r="BG130" s="7">
        <f>IFERROR(VLOOKUP(BD130,Hilfstabelle!$B$26:$H$31,7,FALSE),0)</f>
        <v>0</v>
      </c>
      <c r="BH130" s="7" t="str">
        <f t="shared" si="86"/>
        <v/>
      </c>
      <c r="BI130" s="7" t="str">
        <f t="shared" si="58"/>
        <v/>
      </c>
      <c r="BJ130" s="7">
        <f>IFERROR(VLOOKUP(BH130,Hilfstabelle!$B$26:$M$31,12,FALSE),0)</f>
        <v>0</v>
      </c>
      <c r="BK130" s="7">
        <f>IFERROR(VLOOKUP(BH130,Hilfstabelle!$B$26:$H$31,7,FALSE),0)</f>
        <v>0</v>
      </c>
      <c r="BL130" s="7" t="str">
        <f t="shared" si="87"/>
        <v/>
      </c>
      <c r="BM130" s="7" t="str">
        <f t="shared" si="59"/>
        <v/>
      </c>
      <c r="BN130" s="7">
        <f>IFERROR(VLOOKUP(BL130,Hilfstabelle!$B$26:$M$31,12,FALSE),0)</f>
        <v>0</v>
      </c>
      <c r="BO130" s="7">
        <f>IFERROR(VLOOKUP(BL130,Hilfstabelle!$B$26:$H$31,7,FALSE),0)</f>
        <v>0</v>
      </c>
      <c r="BP130" s="162" t="s">
        <v>3902</v>
      </c>
    </row>
    <row r="131" spans="1:69" ht="15" thickBot="1" x14ac:dyDescent="0.25">
      <c r="A131" s="7">
        <v>16864441056</v>
      </c>
      <c r="B131" s="160" t="s">
        <v>98</v>
      </c>
      <c r="C131" s="8">
        <v>125</v>
      </c>
      <c r="D131" s="8">
        <v>160</v>
      </c>
      <c r="E131" s="8">
        <v>125</v>
      </c>
      <c r="F131" s="8" t="str">
        <f t="shared" si="60"/>
        <v>125 - 160 - 125</v>
      </c>
      <c r="G131" s="8" t="str">
        <f t="shared" si="61"/>
        <v>125-160-125</v>
      </c>
      <c r="H131" s="8">
        <f t="shared" si="62"/>
        <v>16864441056</v>
      </c>
      <c r="I131" s="6">
        <f t="shared" si="77"/>
        <v>22.971379200000001</v>
      </c>
      <c r="J131" s="6">
        <f>VLOOKUP(LEFT(A131,8)*1,Hilfstabelle!$A$35:$E$38,5,FALSE)</f>
        <v>0</v>
      </c>
      <c r="K131" s="6">
        <f t="shared" si="78"/>
        <v>395.6</v>
      </c>
      <c r="L131" s="6">
        <f t="shared" si="79"/>
        <v>254.5</v>
      </c>
      <c r="M131" s="6">
        <f t="shared" si="80"/>
        <v>185</v>
      </c>
      <c r="N131" s="19">
        <f t="shared" ref="N131:N194" si="88">SUM(Z131,AK131,BG131)</f>
        <v>147.80000000000001</v>
      </c>
      <c r="O131" s="19">
        <f t="shared" ref="O131:O194" si="89">SUM(AB131,AT131,BK131)</f>
        <v>124.5</v>
      </c>
      <c r="P131" s="19">
        <f t="shared" ref="P131:P194" si="90">SUM(AA131,BC131,BO131)</f>
        <v>147.80000000000001</v>
      </c>
      <c r="Q131" s="6" t="str">
        <f>VLOOKUP(LEFT(A131,8)*1,Hilfstabelle!$A$35:$E$38,2,FALSE)</f>
        <v>N.A.</v>
      </c>
      <c r="R131" s="6" t="str">
        <f>VLOOKUP(LEFT(A131,8)*1,Hilfstabelle!$A$35:$E$38,3,FALSE)</f>
        <v>N.A.</v>
      </c>
      <c r="S131" s="6" t="str">
        <f>VLOOKUP(LEFT(A131,8)*1,Hilfstabelle!$A$35:$E$38,4,FALSE)</f>
        <v>N.A.</v>
      </c>
      <c r="T131" s="94" t="e">
        <f>VLOOKUP(H131,Preise!A:E,4,FALSE)</f>
        <v>#N/A</v>
      </c>
      <c r="U131" s="7" t="str">
        <f>IF(V131=50,"I",VLOOKUP(V131,Hilfstabelle!$A$3:$B$6,2))</f>
        <v>IV</v>
      </c>
      <c r="V131" s="7">
        <f t="shared" si="81"/>
        <v>160</v>
      </c>
      <c r="W131" s="7" t="str">
        <f>IF(U131="I","I",VLOOKUP(V131,Hilfstabelle!$A$3:$B$6,2))</f>
        <v>IV</v>
      </c>
      <c r="X131" s="7">
        <f>VLOOKUP(W131,Hilfstabelle!$B$10:$M$13,12,FALSE)</f>
        <v>10.408540800000001</v>
      </c>
      <c r="Y131" s="7">
        <f>VLOOKUP(W131,Hilfstabelle!$B$10:$D$13,3,FALSE)</f>
        <v>80</v>
      </c>
      <c r="Z131" s="7">
        <f>VLOOKUP(W131,Hilfstabelle!$B$10:$E$13,4,FALSE)</f>
        <v>110.5</v>
      </c>
      <c r="AA131" s="7">
        <f>VLOOKUP(W131,Hilfstabelle!$B$10:$F$13,5,FALSE)</f>
        <v>110.5</v>
      </c>
      <c r="AB131" s="7">
        <f>VLOOKUP(W131,Hilfstabelle!$B$10:$G$13,6,FALSE)</f>
        <v>110.5</v>
      </c>
      <c r="AC131" s="7" t="str">
        <f>IF(AG131="50I","I",VLOOKUP(C131,Hilfstabelle!$A$3:$B$6,2))</f>
        <v>IV</v>
      </c>
      <c r="AD131" s="7" t="str">
        <f>IF(U131="I","I",VLOOKUP(C131,Hilfstabelle!$A$3:$B$6,2))</f>
        <v>IV</v>
      </c>
      <c r="AE131" s="7" t="str">
        <f t="shared" ref="AE131:AE194" si="91">IF(AG131="50I","50I",AF131)</f>
        <v>125IV</v>
      </c>
      <c r="AF131" s="7" t="str">
        <f t="shared" si="82"/>
        <v>125IV</v>
      </c>
      <c r="AG131" s="106" t="b">
        <f t="shared" si="69"/>
        <v>0</v>
      </c>
      <c r="AH131" s="7">
        <f>VLOOKUP('Grundgerüst Konfigurator'!AE131,Hilfstabelle!$B$14:$M$25,12,FALSE)</f>
        <v>3.7998072000000001</v>
      </c>
      <c r="AI131" s="7">
        <f>VLOOKUP(AE131,Hilfstabelle!$B$14:$J$25,9,FALSE)</f>
        <v>72.5</v>
      </c>
      <c r="AJ131" s="7">
        <f>VLOOKUP(AE131,Hilfstabelle!$B$14:$K$25,10,FALSE)</f>
        <v>87.3</v>
      </c>
      <c r="AK131" s="7">
        <f>VLOOKUP(AE131,Hilfstabelle!$B$14:$I$25,8,FALSE)</f>
        <v>37.299999999999997</v>
      </c>
      <c r="AL131" s="7" t="str">
        <f>IF(AP131="50I","I",VLOOKUP(D131,Hilfstabelle!$A$3:$B$6,2))</f>
        <v>IV</v>
      </c>
      <c r="AM131" s="7" t="str">
        <f>IF(U131="I","I",VLOOKUP(D131,Hilfstabelle!$A$3:$B$6,2))</f>
        <v>IV</v>
      </c>
      <c r="AN131" s="7" t="str">
        <f t="shared" ref="AN131:AN194" si="92">IF(AP131="50I","50I",AO131)</f>
        <v>160IV</v>
      </c>
      <c r="AO131" s="7" t="str">
        <f t="shared" si="83"/>
        <v>160IV</v>
      </c>
      <c r="AP131" s="106" t="b">
        <f t="shared" si="71"/>
        <v>0</v>
      </c>
      <c r="AQ131" s="7">
        <f>VLOOKUP('Grundgerüst Konfigurator'!AN131,Hilfstabelle!$B$14:$M$25,12,FALSE)</f>
        <v>4.9632240000000003</v>
      </c>
      <c r="AR131" s="7">
        <f>VLOOKUP(AN131,Hilfstabelle!$B$14:$J$25,9,FALSE)</f>
        <v>92.5</v>
      </c>
      <c r="AS131" s="7">
        <f>VLOOKUP(AN131,Hilfstabelle!$B$14:$K$25,10,FALSE)</f>
        <v>64</v>
      </c>
      <c r="AT131" s="7">
        <f>VLOOKUP(AN131,Hilfstabelle!$B$14:$I$25,8,FALSE)</f>
        <v>14</v>
      </c>
      <c r="AU131" s="7" t="str">
        <f>IF(AY131="50I","I",VLOOKUP(E131,Hilfstabelle!$A$3:$B$6,2))</f>
        <v>IV</v>
      </c>
      <c r="AV131" s="7" t="str">
        <f>IF(U131="I","I",VLOOKUP(E131,Hilfstabelle!$A$3:$B$6,2))</f>
        <v>IV</v>
      </c>
      <c r="AW131" s="7" t="str">
        <f t="shared" ref="AW131:AW194" si="93">IF(AY131="50I","50I",AX131)</f>
        <v>125IV</v>
      </c>
      <c r="AX131" s="7" t="str">
        <f t="shared" si="84"/>
        <v>125IV</v>
      </c>
      <c r="AY131" s="106" t="b">
        <f t="shared" si="73"/>
        <v>0</v>
      </c>
      <c r="AZ131" s="7">
        <f>VLOOKUP('Grundgerüst Konfigurator'!AW131,Hilfstabelle!$B$14:$M$25,12,FALSE)</f>
        <v>3.7998072000000001</v>
      </c>
      <c r="BA131" s="7">
        <f>VLOOKUP(AW131,Hilfstabelle!$B$14:$J$25,9,FALSE)</f>
        <v>72.5</v>
      </c>
      <c r="BB131" s="7">
        <f>VLOOKUP(AW131,Hilfstabelle!$B$14:$K$25,10,FALSE)</f>
        <v>87.3</v>
      </c>
      <c r="BC131" s="7">
        <f>VLOOKUP(AW131,Hilfstabelle!$B$14:$I$25,8,FALSE)</f>
        <v>37.299999999999997</v>
      </c>
      <c r="BD131" s="7" t="str">
        <f t="shared" si="85"/>
        <v/>
      </c>
      <c r="BE131" s="7" t="str">
        <f t="shared" ref="BE131:BE194" si="94">IF(BD131="I-II","",BD131)</f>
        <v/>
      </c>
      <c r="BF131" s="7">
        <f>IFERROR(VLOOKUP(BD131,Hilfstabelle!$B$26:$M$31,12,FALSE),0)</f>
        <v>0</v>
      </c>
      <c r="BG131" s="7">
        <f>IFERROR(VLOOKUP(BD131,Hilfstabelle!$B$26:$H$31,7,FALSE),0)</f>
        <v>0</v>
      </c>
      <c r="BH131" s="7" t="str">
        <f t="shared" si="86"/>
        <v/>
      </c>
      <c r="BI131" s="7" t="str">
        <f t="shared" ref="BI131:BI194" si="95">IF(BH131="I-II","",BH131)</f>
        <v/>
      </c>
      <c r="BJ131" s="7">
        <f>IFERROR(VLOOKUP(BH131,Hilfstabelle!$B$26:$M$31,12,FALSE),0)</f>
        <v>0</v>
      </c>
      <c r="BK131" s="7">
        <f>IFERROR(VLOOKUP(BH131,Hilfstabelle!$B$26:$H$31,7,FALSE),0)</f>
        <v>0</v>
      </c>
      <c r="BL131" s="7" t="str">
        <f t="shared" si="87"/>
        <v/>
      </c>
      <c r="BM131" s="7" t="str">
        <f t="shared" ref="BM131:BM194" si="96">IF(BL131="I-II","",BL131)</f>
        <v/>
      </c>
      <c r="BN131" s="7">
        <f>IFERROR(VLOOKUP(BL131,Hilfstabelle!$B$26:$M$31,12,FALSE),0)</f>
        <v>0</v>
      </c>
      <c r="BO131" s="7">
        <f>IFERROR(VLOOKUP(BL131,Hilfstabelle!$B$26:$H$31,7,FALSE),0)</f>
        <v>0</v>
      </c>
      <c r="BP131" s="162" t="s">
        <v>3902</v>
      </c>
    </row>
    <row r="132" spans="1:69" ht="15" thickBot="1" x14ac:dyDescent="0.25">
      <c r="A132" s="7">
        <v>16864441057</v>
      </c>
      <c r="B132" s="160" t="s">
        <v>98</v>
      </c>
      <c r="C132" s="8">
        <v>140</v>
      </c>
      <c r="D132" s="8">
        <v>160</v>
      </c>
      <c r="E132" s="8">
        <v>140</v>
      </c>
      <c r="F132" s="8" t="str">
        <f t="shared" si="60"/>
        <v>140 - 160 - 140</v>
      </c>
      <c r="G132" s="8" t="str">
        <f t="shared" si="61"/>
        <v>140-160-140</v>
      </c>
      <c r="H132" s="8">
        <f t="shared" si="62"/>
        <v>16864441057</v>
      </c>
      <c r="I132" s="6">
        <f t="shared" si="77"/>
        <v>24.266239200000001</v>
      </c>
      <c r="J132" s="6">
        <f>VLOOKUP(LEFT(A132,8)*1,Hilfstabelle!$A$35:$E$38,5,FALSE)</f>
        <v>0</v>
      </c>
      <c r="K132" s="6">
        <f t="shared" si="78"/>
        <v>372.20000000000005</v>
      </c>
      <c r="L132" s="6">
        <f t="shared" si="79"/>
        <v>256</v>
      </c>
      <c r="M132" s="6">
        <f t="shared" si="80"/>
        <v>185</v>
      </c>
      <c r="N132" s="19">
        <f t="shared" si="88"/>
        <v>136.1</v>
      </c>
      <c r="O132" s="19">
        <f t="shared" si="89"/>
        <v>124.5</v>
      </c>
      <c r="P132" s="19">
        <f t="shared" si="90"/>
        <v>136.1</v>
      </c>
      <c r="Q132" s="6" t="str">
        <f>VLOOKUP(LEFT(A132,8)*1,Hilfstabelle!$A$35:$E$38,2,FALSE)</f>
        <v>N.A.</v>
      </c>
      <c r="R132" s="6" t="str">
        <f>VLOOKUP(LEFT(A132,8)*1,Hilfstabelle!$A$35:$E$38,3,FALSE)</f>
        <v>N.A.</v>
      </c>
      <c r="S132" s="6" t="str">
        <f>VLOOKUP(LEFT(A132,8)*1,Hilfstabelle!$A$35:$E$38,4,FALSE)</f>
        <v>N.A.</v>
      </c>
      <c r="T132" s="94" t="e">
        <f>VLOOKUP(H132,Preise!A:E,4,FALSE)</f>
        <v>#N/A</v>
      </c>
      <c r="U132" s="7" t="str">
        <f>IF(V132=50,"I",VLOOKUP(V132,Hilfstabelle!$A$3:$B$6,2))</f>
        <v>IV</v>
      </c>
      <c r="V132" s="7">
        <f t="shared" si="81"/>
        <v>160</v>
      </c>
      <c r="W132" s="7" t="str">
        <f>IF(U132="I","I",VLOOKUP(V132,Hilfstabelle!$A$3:$B$6,2))</f>
        <v>IV</v>
      </c>
      <c r="X132" s="7">
        <f>VLOOKUP(W132,Hilfstabelle!$B$10:$M$13,12,FALSE)</f>
        <v>10.408540800000001</v>
      </c>
      <c r="Y132" s="7">
        <f>VLOOKUP(W132,Hilfstabelle!$B$10:$D$13,3,FALSE)</f>
        <v>80</v>
      </c>
      <c r="Z132" s="7">
        <f>VLOOKUP(W132,Hilfstabelle!$B$10:$E$13,4,FALSE)</f>
        <v>110.5</v>
      </c>
      <c r="AA132" s="7">
        <f>VLOOKUP(W132,Hilfstabelle!$B$10:$F$13,5,FALSE)</f>
        <v>110.5</v>
      </c>
      <c r="AB132" s="7">
        <f>VLOOKUP(W132,Hilfstabelle!$B$10:$G$13,6,FALSE)</f>
        <v>110.5</v>
      </c>
      <c r="AC132" s="7" t="str">
        <f>IF(AG132="50I","I",VLOOKUP(C132,Hilfstabelle!$A$3:$B$6,2))</f>
        <v>IV</v>
      </c>
      <c r="AD132" s="7" t="str">
        <f>IF(U132="I","I",VLOOKUP(C132,Hilfstabelle!$A$3:$B$6,2))</f>
        <v>IV</v>
      </c>
      <c r="AE132" s="7" t="str">
        <f t="shared" si="91"/>
        <v>140IV</v>
      </c>
      <c r="AF132" s="7" t="str">
        <f t="shared" si="82"/>
        <v>140IV</v>
      </c>
      <c r="AG132" s="106" t="b">
        <f t="shared" si="69"/>
        <v>0</v>
      </c>
      <c r="AH132" s="7">
        <f>VLOOKUP('Grundgerüst Konfigurator'!AE132,Hilfstabelle!$B$14:$M$25,12,FALSE)</f>
        <v>4.4472372</v>
      </c>
      <c r="AI132" s="7">
        <f>VLOOKUP(AE132,Hilfstabelle!$B$14:$J$25,9,FALSE)</f>
        <v>81.5</v>
      </c>
      <c r="AJ132" s="7">
        <f>VLOOKUP(AE132,Hilfstabelle!$B$14:$K$25,10,FALSE)</f>
        <v>75.599999999999994</v>
      </c>
      <c r="AK132" s="7">
        <f>VLOOKUP(AE132,Hilfstabelle!$B$14:$I$25,8,FALSE)</f>
        <v>25.6</v>
      </c>
      <c r="AL132" s="7" t="str">
        <f>IF(AP132="50I","I",VLOOKUP(D132,Hilfstabelle!$A$3:$B$6,2))</f>
        <v>IV</v>
      </c>
      <c r="AM132" s="7" t="str">
        <f>IF(U132="I","I",VLOOKUP(D132,Hilfstabelle!$A$3:$B$6,2))</f>
        <v>IV</v>
      </c>
      <c r="AN132" s="7" t="str">
        <f t="shared" si="92"/>
        <v>160IV</v>
      </c>
      <c r="AO132" s="7" t="str">
        <f t="shared" si="83"/>
        <v>160IV</v>
      </c>
      <c r="AP132" s="106" t="b">
        <f t="shared" si="71"/>
        <v>0</v>
      </c>
      <c r="AQ132" s="7">
        <f>VLOOKUP('Grundgerüst Konfigurator'!AN132,Hilfstabelle!$B$14:$M$25,12,FALSE)</f>
        <v>4.9632240000000003</v>
      </c>
      <c r="AR132" s="7">
        <f>VLOOKUP(AN132,Hilfstabelle!$B$14:$J$25,9,FALSE)</f>
        <v>92.5</v>
      </c>
      <c r="AS132" s="7">
        <f>VLOOKUP(AN132,Hilfstabelle!$B$14:$K$25,10,FALSE)</f>
        <v>64</v>
      </c>
      <c r="AT132" s="7">
        <f>VLOOKUP(AN132,Hilfstabelle!$B$14:$I$25,8,FALSE)</f>
        <v>14</v>
      </c>
      <c r="AU132" s="7" t="str">
        <f>IF(AY132="50I","I",VLOOKUP(E132,Hilfstabelle!$A$3:$B$6,2))</f>
        <v>IV</v>
      </c>
      <c r="AV132" s="7" t="str">
        <f>IF(U132="I","I",VLOOKUP(E132,Hilfstabelle!$A$3:$B$6,2))</f>
        <v>IV</v>
      </c>
      <c r="AW132" s="7" t="str">
        <f t="shared" si="93"/>
        <v>140IV</v>
      </c>
      <c r="AX132" s="7" t="str">
        <f t="shared" si="84"/>
        <v>140IV</v>
      </c>
      <c r="AY132" s="106" t="b">
        <f>IF(AX132="50II",IF(U132&lt;&gt;"II","50I","50II"))</f>
        <v>0</v>
      </c>
      <c r="AZ132" s="7">
        <f>VLOOKUP('Grundgerüst Konfigurator'!AW132,Hilfstabelle!$B$14:$M$25,12,FALSE)</f>
        <v>4.4472372</v>
      </c>
      <c r="BA132" s="7">
        <f>VLOOKUP(AW132,Hilfstabelle!$B$14:$J$25,9,FALSE)</f>
        <v>81.5</v>
      </c>
      <c r="BB132" s="7">
        <f>VLOOKUP(AW132,Hilfstabelle!$B$14:$K$25,10,FALSE)</f>
        <v>75.599999999999994</v>
      </c>
      <c r="BC132" s="7">
        <f>VLOOKUP(AW132,Hilfstabelle!$B$14:$I$25,8,FALSE)</f>
        <v>25.6</v>
      </c>
      <c r="BD132" s="7" t="str">
        <f t="shared" si="85"/>
        <v/>
      </c>
      <c r="BE132" s="7" t="str">
        <f t="shared" si="94"/>
        <v/>
      </c>
      <c r="BF132" s="7">
        <f>IFERROR(VLOOKUP(BD132,Hilfstabelle!$B$26:$M$31,12,FALSE),0)</f>
        <v>0</v>
      </c>
      <c r="BG132" s="7">
        <f>IFERROR(VLOOKUP(BD132,Hilfstabelle!$B$26:$H$31,7,FALSE),0)</f>
        <v>0</v>
      </c>
      <c r="BH132" s="7" t="str">
        <f t="shared" si="86"/>
        <v/>
      </c>
      <c r="BI132" s="7" t="str">
        <f t="shared" si="95"/>
        <v/>
      </c>
      <c r="BJ132" s="7">
        <f>IFERROR(VLOOKUP(BH132,Hilfstabelle!$B$26:$M$31,12,FALSE),0)</f>
        <v>0</v>
      </c>
      <c r="BK132" s="7">
        <f>IFERROR(VLOOKUP(BH132,Hilfstabelle!$B$26:$H$31,7,FALSE),0)</f>
        <v>0</v>
      </c>
      <c r="BL132" s="7" t="str">
        <f t="shared" si="87"/>
        <v/>
      </c>
      <c r="BM132" s="7" t="str">
        <f t="shared" si="96"/>
        <v/>
      </c>
      <c r="BN132" s="7">
        <f>IFERROR(VLOOKUP(BL132,Hilfstabelle!$B$26:$M$31,12,FALSE),0)</f>
        <v>0</v>
      </c>
      <c r="BO132" s="7">
        <f>IFERROR(VLOOKUP(BL132,Hilfstabelle!$B$26:$H$31,7,FALSE),0)</f>
        <v>0</v>
      </c>
      <c r="BP132" s="162" t="s">
        <v>3902</v>
      </c>
    </row>
    <row r="133" spans="1:69" x14ac:dyDescent="0.2">
      <c r="B133" s="160"/>
      <c r="C133" s="8"/>
      <c r="E133" s="3"/>
      <c r="F133" s="8"/>
      <c r="G133" s="8"/>
      <c r="H133" s="8"/>
      <c r="I133" s="1"/>
      <c r="J133" s="1"/>
      <c r="K133" s="1"/>
      <c r="L133" s="1"/>
      <c r="M133" s="1"/>
      <c r="N133" s="40"/>
      <c r="O133" s="40"/>
      <c r="P133" s="40"/>
      <c r="Q133" s="1"/>
      <c r="R133" s="1"/>
      <c r="S133" s="1"/>
      <c r="T133" s="108"/>
      <c r="BP133" s="162" t="s">
        <v>3902</v>
      </c>
    </row>
    <row r="134" spans="1:69" ht="20.25" x14ac:dyDescent="0.3">
      <c r="B134" s="160"/>
      <c r="C134" s="10" t="s">
        <v>73</v>
      </c>
      <c r="F134" s="8"/>
      <c r="G134" s="8"/>
      <c r="H134" s="8"/>
      <c r="I134" s="3"/>
      <c r="J134" s="3"/>
      <c r="K134" s="3"/>
      <c r="L134" s="3"/>
      <c r="M134" s="3"/>
      <c r="N134" s="39"/>
      <c r="O134" s="39"/>
      <c r="P134" s="39"/>
      <c r="Q134" s="3"/>
      <c r="R134" s="3"/>
      <c r="S134" s="3"/>
      <c r="T134" s="107"/>
      <c r="BP134" s="162" t="s">
        <v>3902</v>
      </c>
    </row>
    <row r="135" spans="1:69" ht="15" thickBot="1" x14ac:dyDescent="0.25">
      <c r="B135" s="160"/>
      <c r="C135" s="8"/>
      <c r="E135" s="3"/>
      <c r="F135" s="8"/>
      <c r="G135" s="8"/>
      <c r="H135" s="8"/>
      <c r="I135" s="4"/>
      <c r="J135" s="4"/>
      <c r="K135" s="4"/>
      <c r="L135" s="4"/>
      <c r="M135" s="4"/>
      <c r="N135" s="41"/>
      <c r="O135" s="41"/>
      <c r="P135" s="41"/>
      <c r="Q135" s="4"/>
      <c r="R135" s="4"/>
      <c r="S135" s="4"/>
      <c r="T135" s="109"/>
      <c r="BP135" s="162" t="s">
        <v>3902</v>
      </c>
    </row>
    <row r="136" spans="1:69" ht="15" thickBot="1" x14ac:dyDescent="0.25">
      <c r="A136" s="7">
        <v>16861111017</v>
      </c>
      <c r="B136" s="160">
        <v>11690621001</v>
      </c>
      <c r="C136" s="8">
        <v>32</v>
      </c>
      <c r="D136" s="8">
        <v>32</v>
      </c>
      <c r="E136" s="8">
        <v>25</v>
      </c>
      <c r="F136" s="8" t="str">
        <f t="shared" ref="F136:F198" si="97">CONCATENATE(C136," - ",D136," - ",E136)</f>
        <v>32 - 32 - 25</v>
      </c>
      <c r="G136" s="8" t="str">
        <f t="shared" ref="G136:G198" si="98">CONCATENATE(C136,"-",D136,"-",E136)</f>
        <v>32-32-25</v>
      </c>
      <c r="H136" s="8">
        <f t="shared" ref="H136:H198" si="99">A136</f>
        <v>16861111017</v>
      </c>
      <c r="I136" s="6">
        <f t="shared" ref="I136:I167" si="100">SUM(X136,AH136,AQ136,AZ136,BF136,BJ136,BN136)</f>
        <v>1.1584272</v>
      </c>
      <c r="J136" s="6">
        <f>VLOOKUP(LEFT(A136,8)*1,Hilfstabelle!$A$35:$E$38,5,FALSE)</f>
        <v>0.4</v>
      </c>
      <c r="K136" s="6">
        <f t="shared" ref="K136:K167" si="101">SUM(Z136,AA136,AJ136,BB136,BG136,BO136)</f>
        <v>164.5</v>
      </c>
      <c r="L136" s="6">
        <f t="shared" ref="L136:L167" si="102">MAX(Y136,AI136,BA136)+SUM(AB136,AS136,BK136)</f>
        <v>111.5</v>
      </c>
      <c r="M136" s="6">
        <f t="shared" ref="M136:M167" si="103">MAX(Y136,AI136,AR136,BA136)*2</f>
        <v>52</v>
      </c>
      <c r="N136" s="19">
        <f t="shared" si="88"/>
        <v>58.5</v>
      </c>
      <c r="O136" s="19">
        <f t="shared" si="89"/>
        <v>58.5</v>
      </c>
      <c r="P136" s="19">
        <f t="shared" si="90"/>
        <v>57.5</v>
      </c>
      <c r="Q136" s="6">
        <f>VLOOKUP(LEFT(A136,8)*1,Hilfstabelle!$A$35:$E$38,2,FALSE)</f>
        <v>222</v>
      </c>
      <c r="R136" s="6">
        <f>VLOOKUP(LEFT(A136,8)*1,Hilfstabelle!$A$35:$E$38,3,FALSE)</f>
        <v>152</v>
      </c>
      <c r="S136" s="6">
        <f>VLOOKUP(LEFT(A136,8)*1,Hilfstabelle!$A$35:$E$38,4,FALSE)</f>
        <v>77</v>
      </c>
      <c r="T136" s="94">
        <f>VLOOKUP(H136,Preise!A:E,4,FALSE)</f>
        <v>283.94</v>
      </c>
      <c r="U136" s="7" t="str">
        <f>IF(V136=50,"I",VLOOKUP(V136,Hilfstabelle!$A$3:$B$6,2))</f>
        <v>I</v>
      </c>
      <c r="V136" s="7">
        <f t="shared" ref="V136:V167" si="104">MAX(C136,D136,E136)</f>
        <v>32</v>
      </c>
      <c r="W136" s="7" t="str">
        <f>IF(U136="I","I",VLOOKUP(V136,Hilfstabelle!$A$3:$B$6,2))</f>
        <v>I</v>
      </c>
      <c r="X136" s="7">
        <f>VLOOKUP(W136,Hilfstabelle!$B$10:$M$13,12,FALSE)</f>
        <v>0.53917080000000006</v>
      </c>
      <c r="Y136" s="7">
        <f>VLOOKUP(W136,Hilfstabelle!$B$10:$D$13,3,FALSE)</f>
        <v>26</v>
      </c>
      <c r="Z136" s="7">
        <f>VLOOKUP(W136,Hilfstabelle!$B$10:$E$13,4,FALSE)</f>
        <v>38.5</v>
      </c>
      <c r="AA136" s="7">
        <f>VLOOKUP(W136,Hilfstabelle!$B$10:$F$13,5,FALSE)</f>
        <v>38.5</v>
      </c>
      <c r="AB136" s="7">
        <f>VLOOKUP(W136,Hilfstabelle!$B$10:$G$13,6,FALSE)</f>
        <v>38.5</v>
      </c>
      <c r="AC136" s="7" t="str">
        <f>IF(AG136="50I","I",VLOOKUP(C136,Hilfstabelle!$A$3:$B$6,2))</f>
        <v>I</v>
      </c>
      <c r="AD136" s="7" t="str">
        <f>IF(U136="I","I",VLOOKUP(C136,Hilfstabelle!$A$3:$B$6,2))</f>
        <v>I</v>
      </c>
      <c r="AE136" s="7" t="str">
        <f t="shared" si="91"/>
        <v>32I</v>
      </c>
      <c r="AF136" s="7" t="str">
        <f t="shared" ref="AF136:AF167" si="105">CONCATENATE(C136,AD136)</f>
        <v>32I</v>
      </c>
      <c r="AG136" s="106" t="b">
        <f t="shared" ref="AG136:AG190" si="106">IF(AF136="50II",IF(U136&lt;&gt;"II","50I","50II"))</f>
        <v>0</v>
      </c>
      <c r="AH136" s="7">
        <f>VLOOKUP('Grundgerüst Konfigurator'!AE136,Hilfstabelle!$B$14:$M$25,12,FALSE)</f>
        <v>0.22388520000000001</v>
      </c>
      <c r="AI136" s="7">
        <f>VLOOKUP(AE136,Hilfstabelle!$B$14:$J$25,9,FALSE)</f>
        <v>20</v>
      </c>
      <c r="AJ136" s="7">
        <f>VLOOKUP(AE136,Hilfstabelle!$B$14:$K$25,10,FALSE)</f>
        <v>47</v>
      </c>
      <c r="AK136" s="7">
        <f>VLOOKUP(AE136,Hilfstabelle!$B$14:$I$25,8,FALSE)</f>
        <v>20</v>
      </c>
      <c r="AL136" s="7" t="str">
        <f>IF(AP136="50I","I",VLOOKUP(D136,Hilfstabelle!$A$3:$B$6,2))</f>
        <v>I</v>
      </c>
      <c r="AM136" s="7" t="str">
        <f>IF(U136="I","I",VLOOKUP(D136,Hilfstabelle!$A$3:$B$6,2))</f>
        <v>I</v>
      </c>
      <c r="AN136" s="7" t="str">
        <f t="shared" si="92"/>
        <v>32I</v>
      </c>
      <c r="AO136" s="7" t="str">
        <f t="shared" ref="AO136:AO167" si="107">CONCATENATE(D136,AM136)</f>
        <v>32I</v>
      </c>
      <c r="AP136" s="106" t="b">
        <f t="shared" ref="AP136:AP190" si="108">IF(AO136="50II",IF(U136&lt;&gt;"II","50I","50II"))</f>
        <v>0</v>
      </c>
      <c r="AQ136" s="7">
        <f>VLOOKUP('Grundgerüst Konfigurator'!AN136,Hilfstabelle!$B$14:$M$25,12,FALSE)</f>
        <v>0.22388520000000001</v>
      </c>
      <c r="AR136" s="7">
        <f>VLOOKUP(AN136,Hilfstabelle!$B$14:$J$25,9,FALSE)</f>
        <v>20</v>
      </c>
      <c r="AS136" s="7">
        <f>VLOOKUP(AN136,Hilfstabelle!$B$14:$K$25,10,FALSE)</f>
        <v>47</v>
      </c>
      <c r="AT136" s="7">
        <f>VLOOKUP(AN136,Hilfstabelle!$B$14:$I$25,8,FALSE)</f>
        <v>20</v>
      </c>
      <c r="AU136" s="7" t="str">
        <f>IF(AY136="50I","I",VLOOKUP(E136,Hilfstabelle!$A$3:$B$6,2))</f>
        <v>I</v>
      </c>
      <c r="AV136" s="7" t="str">
        <f>IF(U136="I","I",VLOOKUP(E136,Hilfstabelle!$A$3:$B$6,2))</f>
        <v>I</v>
      </c>
      <c r="AW136" s="7" t="str">
        <f t="shared" si="93"/>
        <v>25I</v>
      </c>
      <c r="AX136" s="7" t="str">
        <f t="shared" ref="AX136:AX167" si="109">CONCATENATE(E136,AV136)</f>
        <v>25I</v>
      </c>
      <c r="AY136" s="106" t="b">
        <f t="shared" ref="AY136:AY189" si="110">IF(AX136="50II",IF(U136&lt;&gt;"II","50I","50II"))</f>
        <v>0</v>
      </c>
      <c r="AZ136" s="7">
        <f>VLOOKUP('Grundgerüst Konfigurator'!AW136,Hilfstabelle!$B$14:$M$25,12,FALSE)</f>
        <v>0.171486</v>
      </c>
      <c r="BA136" s="7">
        <f>VLOOKUP(AW136,Hilfstabelle!$B$14:$J$25,9,FALSE)</f>
        <v>15.25</v>
      </c>
      <c r="BB136" s="7">
        <f>VLOOKUP(AW136,Hilfstabelle!$B$14:$K$25,10,FALSE)</f>
        <v>40.5</v>
      </c>
      <c r="BC136" s="7">
        <f>VLOOKUP(AW136,Hilfstabelle!$B$14:$I$25,8,FALSE)</f>
        <v>19</v>
      </c>
      <c r="BD136" s="7" t="str">
        <f t="shared" ref="BD136:BD167" si="111">IF(W136=AC136,"",CONCATENATE(W136,"-",AC136))</f>
        <v/>
      </c>
      <c r="BE136" s="7" t="str">
        <f t="shared" si="94"/>
        <v/>
      </c>
      <c r="BF136" s="7">
        <f>IFERROR(VLOOKUP(BD136,Hilfstabelle!$B$26:$M$31,12,FALSE),0)</f>
        <v>0</v>
      </c>
      <c r="BG136" s="7">
        <f>IFERROR(VLOOKUP(BD136,Hilfstabelle!$B$26:$H$31,7,FALSE),0)</f>
        <v>0</v>
      </c>
      <c r="BH136" s="7" t="str">
        <f t="shared" ref="BH136:BH167" si="112">IF(W136=AL136,"",CONCATENATE(W136,"-",AL136))</f>
        <v/>
      </c>
      <c r="BI136" s="7" t="str">
        <f t="shared" si="95"/>
        <v/>
      </c>
      <c r="BJ136" s="7">
        <f>IFERROR(VLOOKUP(BH136,Hilfstabelle!$B$26:$M$31,12,FALSE),0)</f>
        <v>0</v>
      </c>
      <c r="BK136" s="7">
        <f>IFERROR(VLOOKUP(BH136,Hilfstabelle!$B$26:$H$31,7,FALSE),0)</f>
        <v>0</v>
      </c>
      <c r="BL136" s="7" t="str">
        <f t="shared" ref="BL136:BL167" si="113">IF(W136=AU136,"",CONCATENATE(W136,"-",AU136))</f>
        <v/>
      </c>
      <c r="BM136" s="7" t="str">
        <f t="shared" si="96"/>
        <v/>
      </c>
      <c r="BN136" s="7">
        <f>IFERROR(VLOOKUP(BL136,Hilfstabelle!$B$26:$M$31,12,FALSE),0)</f>
        <v>0</v>
      </c>
      <c r="BO136" s="7">
        <f>IFERROR(VLOOKUP(BL136,Hilfstabelle!$B$26:$H$31,7,FALSE),0)</f>
        <v>0</v>
      </c>
      <c r="BP136" s="162">
        <v>45.93</v>
      </c>
      <c r="BQ136" s="7" t="s">
        <v>3864</v>
      </c>
    </row>
    <row r="137" spans="1:69" ht="15" thickBot="1" x14ac:dyDescent="0.25">
      <c r="A137" s="7">
        <v>16861111018</v>
      </c>
      <c r="B137" s="160" t="s">
        <v>98</v>
      </c>
      <c r="C137" s="8">
        <v>40</v>
      </c>
      <c r="D137" s="8">
        <v>40</v>
      </c>
      <c r="E137" s="8">
        <v>25</v>
      </c>
      <c r="F137" s="8" t="str">
        <f t="shared" si="97"/>
        <v>40 - 40 - 25</v>
      </c>
      <c r="G137" s="8" t="str">
        <f t="shared" si="98"/>
        <v>40-40-25</v>
      </c>
      <c r="H137" s="8">
        <f t="shared" si="99"/>
        <v>16861111018</v>
      </c>
      <c r="I137" s="6">
        <f t="shared" si="100"/>
        <v>1.3776336</v>
      </c>
      <c r="J137" s="6">
        <f>VLOOKUP(LEFT(A137,8)*1,Hilfstabelle!$A$35:$E$38,5,FALSE)</f>
        <v>0.4</v>
      </c>
      <c r="K137" s="6">
        <f t="shared" si="101"/>
        <v>171.5</v>
      </c>
      <c r="L137" s="6">
        <f t="shared" si="102"/>
        <v>118.5</v>
      </c>
      <c r="M137" s="6">
        <f t="shared" si="103"/>
        <v>52</v>
      </c>
      <c r="N137" s="19">
        <f t="shared" si="88"/>
        <v>60.5</v>
      </c>
      <c r="O137" s="19">
        <f t="shared" si="89"/>
        <v>60.5</v>
      </c>
      <c r="P137" s="19">
        <f t="shared" si="90"/>
        <v>57.5</v>
      </c>
      <c r="Q137" s="6">
        <f>VLOOKUP(LEFT(A137,8)*1,Hilfstabelle!$A$35:$E$38,2,FALSE)</f>
        <v>222</v>
      </c>
      <c r="R137" s="6">
        <f>VLOOKUP(LEFT(A137,8)*1,Hilfstabelle!$A$35:$E$38,3,FALSE)</f>
        <v>152</v>
      </c>
      <c r="S137" s="6">
        <f>VLOOKUP(LEFT(A137,8)*1,Hilfstabelle!$A$35:$E$38,4,FALSE)</f>
        <v>77</v>
      </c>
      <c r="T137" s="94">
        <f>VLOOKUP(H137,Preise!A:E,4,FALSE)</f>
        <v>298.7</v>
      </c>
      <c r="U137" s="7" t="str">
        <f>IF(V137=50,"I",VLOOKUP(V137,Hilfstabelle!$A$3:$B$6,2))</f>
        <v>I</v>
      </c>
      <c r="V137" s="7">
        <f t="shared" si="104"/>
        <v>40</v>
      </c>
      <c r="W137" s="7" t="str">
        <f>IF(U137="I","I",VLOOKUP(V137,Hilfstabelle!$A$3:$B$6,2))</f>
        <v>I</v>
      </c>
      <c r="X137" s="7">
        <f>VLOOKUP(W137,Hilfstabelle!$B$10:$M$13,12,FALSE)</f>
        <v>0.53917080000000006</v>
      </c>
      <c r="Y137" s="7">
        <f>VLOOKUP(W137,Hilfstabelle!$B$10:$D$13,3,FALSE)</f>
        <v>26</v>
      </c>
      <c r="Z137" s="7">
        <f>VLOOKUP(W137,Hilfstabelle!$B$10:$E$13,4,FALSE)</f>
        <v>38.5</v>
      </c>
      <c r="AA137" s="7">
        <f>VLOOKUP(W137,Hilfstabelle!$B$10:$F$13,5,FALSE)</f>
        <v>38.5</v>
      </c>
      <c r="AB137" s="7">
        <f>VLOOKUP(W137,Hilfstabelle!$B$10:$G$13,6,FALSE)</f>
        <v>38.5</v>
      </c>
      <c r="AC137" s="7" t="str">
        <f>IF(AG137="50I","I",VLOOKUP(C137,Hilfstabelle!$A$3:$B$6,2))</f>
        <v>I</v>
      </c>
      <c r="AD137" s="7" t="str">
        <f>IF(U137="I","I",VLOOKUP(C137,Hilfstabelle!$A$3:$B$6,2))</f>
        <v>I</v>
      </c>
      <c r="AE137" s="7" t="str">
        <f t="shared" si="91"/>
        <v>40I</v>
      </c>
      <c r="AF137" s="7" t="str">
        <f t="shared" si="105"/>
        <v>40I</v>
      </c>
      <c r="AG137" s="106" t="b">
        <f t="shared" si="106"/>
        <v>0</v>
      </c>
      <c r="AH137" s="7">
        <f>VLOOKUP('Grundgerüst Konfigurator'!AE137,Hilfstabelle!$B$14:$M$25,12,FALSE)</f>
        <v>0.33348840000000002</v>
      </c>
      <c r="AI137" s="7">
        <f>VLOOKUP(AE137,Hilfstabelle!$B$14:$J$25,9,FALSE)</f>
        <v>24.5</v>
      </c>
      <c r="AJ137" s="7">
        <f>VLOOKUP(AE137,Hilfstabelle!$B$14:$K$25,10,FALSE)</f>
        <v>54</v>
      </c>
      <c r="AK137" s="7">
        <f>VLOOKUP(AE137,Hilfstabelle!$B$14:$I$25,8,FALSE)</f>
        <v>22</v>
      </c>
      <c r="AL137" s="7" t="str">
        <f>IF(AP137="50I","I",VLOOKUP(D137,Hilfstabelle!$A$3:$B$6,2))</f>
        <v>I</v>
      </c>
      <c r="AM137" s="7" t="str">
        <f>IF(U137="I","I",VLOOKUP(D137,Hilfstabelle!$A$3:$B$6,2))</f>
        <v>I</v>
      </c>
      <c r="AN137" s="7" t="str">
        <f t="shared" si="92"/>
        <v>40I</v>
      </c>
      <c r="AO137" s="7" t="str">
        <f t="shared" si="107"/>
        <v>40I</v>
      </c>
      <c r="AP137" s="106" t="b">
        <f t="shared" si="108"/>
        <v>0</v>
      </c>
      <c r="AQ137" s="7">
        <f>VLOOKUP('Grundgerüst Konfigurator'!AN137,Hilfstabelle!$B$14:$M$25,12,FALSE)</f>
        <v>0.33348840000000002</v>
      </c>
      <c r="AR137" s="7">
        <f>VLOOKUP(AN137,Hilfstabelle!$B$14:$J$25,9,FALSE)</f>
        <v>24.5</v>
      </c>
      <c r="AS137" s="7">
        <f>VLOOKUP(AN137,Hilfstabelle!$B$14:$K$25,10,FALSE)</f>
        <v>54</v>
      </c>
      <c r="AT137" s="7">
        <f>VLOOKUP(AN137,Hilfstabelle!$B$14:$I$25,8,FALSE)</f>
        <v>22</v>
      </c>
      <c r="AU137" s="7" t="str">
        <f>IF(AY137="50I","I",VLOOKUP(E137,Hilfstabelle!$A$3:$B$6,2))</f>
        <v>I</v>
      </c>
      <c r="AV137" s="7" t="str">
        <f>IF(U137="I","I",VLOOKUP(E137,Hilfstabelle!$A$3:$B$6,2))</f>
        <v>I</v>
      </c>
      <c r="AW137" s="7" t="str">
        <f t="shared" si="93"/>
        <v>25I</v>
      </c>
      <c r="AX137" s="7" t="str">
        <f t="shared" si="109"/>
        <v>25I</v>
      </c>
      <c r="AY137" s="106" t="b">
        <f t="shared" si="110"/>
        <v>0</v>
      </c>
      <c r="AZ137" s="7">
        <f>VLOOKUP('Grundgerüst Konfigurator'!AW137,Hilfstabelle!$B$14:$M$25,12,FALSE)</f>
        <v>0.171486</v>
      </c>
      <c r="BA137" s="7">
        <f>VLOOKUP(AW137,Hilfstabelle!$B$14:$J$25,9,FALSE)</f>
        <v>15.25</v>
      </c>
      <c r="BB137" s="7">
        <f>VLOOKUP(AW137,Hilfstabelle!$B$14:$K$25,10,FALSE)</f>
        <v>40.5</v>
      </c>
      <c r="BC137" s="7">
        <f>VLOOKUP(AW137,Hilfstabelle!$B$14:$I$25,8,FALSE)</f>
        <v>19</v>
      </c>
      <c r="BD137" s="7" t="str">
        <f t="shared" si="111"/>
        <v/>
      </c>
      <c r="BE137" s="7" t="str">
        <f t="shared" si="94"/>
        <v/>
      </c>
      <c r="BF137" s="7">
        <f>IFERROR(VLOOKUP(BD137,Hilfstabelle!$B$26:$M$31,12,FALSE),0)</f>
        <v>0</v>
      </c>
      <c r="BG137" s="7">
        <f>IFERROR(VLOOKUP(BD137,Hilfstabelle!$B$26:$H$31,7,FALSE),0)</f>
        <v>0</v>
      </c>
      <c r="BH137" s="7" t="str">
        <f t="shared" si="112"/>
        <v/>
      </c>
      <c r="BI137" s="7" t="str">
        <f t="shared" si="95"/>
        <v/>
      </c>
      <c r="BJ137" s="7">
        <f>IFERROR(VLOOKUP(BH137,Hilfstabelle!$B$26:$M$31,12,FALSE),0)</f>
        <v>0</v>
      </c>
      <c r="BK137" s="7">
        <f>IFERROR(VLOOKUP(BH137,Hilfstabelle!$B$26:$H$31,7,FALSE),0)</f>
        <v>0</v>
      </c>
      <c r="BL137" s="7" t="str">
        <f t="shared" si="113"/>
        <v/>
      </c>
      <c r="BM137" s="7" t="str">
        <f t="shared" si="96"/>
        <v/>
      </c>
      <c r="BN137" s="7">
        <f>IFERROR(VLOOKUP(BL137,Hilfstabelle!$B$26:$M$31,12,FALSE),0)</f>
        <v>0</v>
      </c>
      <c r="BO137" s="7">
        <f>IFERROR(VLOOKUP(BL137,Hilfstabelle!$B$26:$H$31,7,FALSE),0)</f>
        <v>0</v>
      </c>
      <c r="BP137" s="162" t="s">
        <v>3902</v>
      </c>
    </row>
    <row r="138" spans="1:69" ht="15" thickBot="1" x14ac:dyDescent="0.25">
      <c r="A138" s="7">
        <v>16861111019</v>
      </c>
      <c r="B138" s="160" t="s">
        <v>98</v>
      </c>
      <c r="C138" s="8">
        <v>40</v>
      </c>
      <c r="D138" s="8">
        <v>40</v>
      </c>
      <c r="E138" s="8">
        <v>32</v>
      </c>
      <c r="F138" s="8" t="str">
        <f t="shared" si="97"/>
        <v>40 - 40 - 32</v>
      </c>
      <c r="G138" s="8" t="str">
        <f t="shared" si="98"/>
        <v>40-40-32</v>
      </c>
      <c r="H138" s="8">
        <f t="shared" si="99"/>
        <v>16861111019</v>
      </c>
      <c r="I138" s="6">
        <f t="shared" si="100"/>
        <v>1.4300328</v>
      </c>
      <c r="J138" s="6">
        <f>VLOOKUP(LEFT(A138,8)*1,Hilfstabelle!$A$35:$E$38,5,FALSE)</f>
        <v>0.4</v>
      </c>
      <c r="K138" s="6">
        <f t="shared" si="101"/>
        <v>178</v>
      </c>
      <c r="L138" s="6">
        <f t="shared" si="102"/>
        <v>118.5</v>
      </c>
      <c r="M138" s="6">
        <f t="shared" si="103"/>
        <v>52</v>
      </c>
      <c r="N138" s="19">
        <f t="shared" si="88"/>
        <v>60.5</v>
      </c>
      <c r="O138" s="19">
        <f t="shared" si="89"/>
        <v>60.5</v>
      </c>
      <c r="P138" s="19">
        <f t="shared" si="90"/>
        <v>58.5</v>
      </c>
      <c r="Q138" s="6">
        <f>VLOOKUP(LEFT(A138,8)*1,Hilfstabelle!$A$35:$E$38,2,FALSE)</f>
        <v>222</v>
      </c>
      <c r="R138" s="6">
        <f>VLOOKUP(LEFT(A138,8)*1,Hilfstabelle!$A$35:$E$38,3,FALSE)</f>
        <v>152</v>
      </c>
      <c r="S138" s="6">
        <f>VLOOKUP(LEFT(A138,8)*1,Hilfstabelle!$A$35:$E$38,4,FALSE)</f>
        <v>77</v>
      </c>
      <c r="T138" s="94">
        <f>VLOOKUP(H138,Preise!A:E,4,FALSE)</f>
        <v>304.02999999999997</v>
      </c>
      <c r="U138" s="7" t="str">
        <f>IF(V138=50,"I",VLOOKUP(V138,Hilfstabelle!$A$3:$B$6,2))</f>
        <v>I</v>
      </c>
      <c r="V138" s="7">
        <f t="shared" si="104"/>
        <v>40</v>
      </c>
      <c r="W138" s="7" t="str">
        <f>IF(U138="I","I",VLOOKUP(V138,Hilfstabelle!$A$3:$B$6,2))</f>
        <v>I</v>
      </c>
      <c r="X138" s="7">
        <f>VLOOKUP(W138,Hilfstabelle!$B$10:$M$13,12,FALSE)</f>
        <v>0.53917080000000006</v>
      </c>
      <c r="Y138" s="7">
        <f>VLOOKUP(W138,Hilfstabelle!$B$10:$D$13,3,FALSE)</f>
        <v>26</v>
      </c>
      <c r="Z138" s="7">
        <f>VLOOKUP(W138,Hilfstabelle!$B$10:$E$13,4,FALSE)</f>
        <v>38.5</v>
      </c>
      <c r="AA138" s="7">
        <f>VLOOKUP(W138,Hilfstabelle!$B$10:$F$13,5,FALSE)</f>
        <v>38.5</v>
      </c>
      <c r="AB138" s="7">
        <f>VLOOKUP(W138,Hilfstabelle!$B$10:$G$13,6,FALSE)</f>
        <v>38.5</v>
      </c>
      <c r="AC138" s="7" t="str">
        <f>IF(AG138="50I","I",VLOOKUP(C138,Hilfstabelle!$A$3:$B$6,2))</f>
        <v>I</v>
      </c>
      <c r="AD138" s="7" t="str">
        <f>IF(U138="I","I",VLOOKUP(C138,Hilfstabelle!$A$3:$B$6,2))</f>
        <v>I</v>
      </c>
      <c r="AE138" s="7" t="str">
        <f t="shared" si="91"/>
        <v>40I</v>
      </c>
      <c r="AF138" s="7" t="str">
        <f t="shared" si="105"/>
        <v>40I</v>
      </c>
      <c r="AG138" s="106" t="b">
        <f t="shared" si="106"/>
        <v>0</v>
      </c>
      <c r="AH138" s="7">
        <f>VLOOKUP('Grundgerüst Konfigurator'!AE138,Hilfstabelle!$B$14:$M$25,12,FALSE)</f>
        <v>0.33348840000000002</v>
      </c>
      <c r="AI138" s="7">
        <f>VLOOKUP(AE138,Hilfstabelle!$B$14:$J$25,9,FALSE)</f>
        <v>24.5</v>
      </c>
      <c r="AJ138" s="7">
        <f>VLOOKUP(AE138,Hilfstabelle!$B$14:$K$25,10,FALSE)</f>
        <v>54</v>
      </c>
      <c r="AK138" s="7">
        <f>VLOOKUP(AE138,Hilfstabelle!$B$14:$I$25,8,FALSE)</f>
        <v>22</v>
      </c>
      <c r="AL138" s="7" t="str">
        <f>IF(AP138="50I","I",VLOOKUP(D138,Hilfstabelle!$A$3:$B$6,2))</f>
        <v>I</v>
      </c>
      <c r="AM138" s="7" t="str">
        <f>IF(U138="I","I",VLOOKUP(D138,Hilfstabelle!$A$3:$B$6,2))</f>
        <v>I</v>
      </c>
      <c r="AN138" s="7" t="str">
        <f t="shared" si="92"/>
        <v>40I</v>
      </c>
      <c r="AO138" s="7" t="str">
        <f t="shared" si="107"/>
        <v>40I</v>
      </c>
      <c r="AP138" s="106" t="b">
        <f t="shared" si="108"/>
        <v>0</v>
      </c>
      <c r="AQ138" s="7">
        <f>VLOOKUP('Grundgerüst Konfigurator'!AN138,Hilfstabelle!$B$14:$M$25,12,FALSE)</f>
        <v>0.33348840000000002</v>
      </c>
      <c r="AR138" s="7">
        <f>VLOOKUP(AN138,Hilfstabelle!$B$14:$J$25,9,FALSE)</f>
        <v>24.5</v>
      </c>
      <c r="AS138" s="7">
        <f>VLOOKUP(AN138,Hilfstabelle!$B$14:$K$25,10,FALSE)</f>
        <v>54</v>
      </c>
      <c r="AT138" s="7">
        <f>VLOOKUP(AN138,Hilfstabelle!$B$14:$I$25,8,FALSE)</f>
        <v>22</v>
      </c>
      <c r="AU138" s="7" t="str">
        <f>IF(AY138="50I","I",VLOOKUP(E138,Hilfstabelle!$A$3:$B$6,2))</f>
        <v>I</v>
      </c>
      <c r="AV138" s="7" t="str">
        <f>IF(U138="I","I",VLOOKUP(E138,Hilfstabelle!$A$3:$B$6,2))</f>
        <v>I</v>
      </c>
      <c r="AW138" s="7" t="str">
        <f t="shared" si="93"/>
        <v>32I</v>
      </c>
      <c r="AX138" s="7" t="str">
        <f t="shared" si="109"/>
        <v>32I</v>
      </c>
      <c r="AY138" s="106" t="b">
        <f t="shared" si="110"/>
        <v>0</v>
      </c>
      <c r="AZ138" s="7">
        <f>VLOOKUP('Grundgerüst Konfigurator'!AW138,Hilfstabelle!$B$14:$M$25,12,FALSE)</f>
        <v>0.22388520000000001</v>
      </c>
      <c r="BA138" s="7">
        <f>VLOOKUP(AW138,Hilfstabelle!$B$14:$J$25,9,FALSE)</f>
        <v>20</v>
      </c>
      <c r="BB138" s="7">
        <f>VLOOKUP(AW138,Hilfstabelle!$B$14:$K$25,10,FALSE)</f>
        <v>47</v>
      </c>
      <c r="BC138" s="7">
        <f>VLOOKUP(AW138,Hilfstabelle!$B$14:$I$25,8,FALSE)</f>
        <v>20</v>
      </c>
      <c r="BD138" s="7" t="str">
        <f t="shared" si="111"/>
        <v/>
      </c>
      <c r="BE138" s="7" t="str">
        <f t="shared" si="94"/>
        <v/>
      </c>
      <c r="BF138" s="7">
        <f>IFERROR(VLOOKUP(BD138,Hilfstabelle!$B$26:$M$31,12,FALSE),0)</f>
        <v>0</v>
      </c>
      <c r="BG138" s="7">
        <f>IFERROR(VLOOKUP(BD138,Hilfstabelle!$B$26:$H$31,7,FALSE),0)</f>
        <v>0</v>
      </c>
      <c r="BH138" s="7" t="str">
        <f t="shared" si="112"/>
        <v/>
      </c>
      <c r="BI138" s="7" t="str">
        <f t="shared" si="95"/>
        <v/>
      </c>
      <c r="BJ138" s="7">
        <f>IFERROR(VLOOKUP(BH138,Hilfstabelle!$B$26:$M$31,12,FALSE),0)</f>
        <v>0</v>
      </c>
      <c r="BK138" s="7">
        <f>IFERROR(VLOOKUP(BH138,Hilfstabelle!$B$26:$H$31,7,FALSE),0)</f>
        <v>0</v>
      </c>
      <c r="BL138" s="7" t="str">
        <f t="shared" si="113"/>
        <v/>
      </c>
      <c r="BM138" s="7" t="str">
        <f t="shared" si="96"/>
        <v/>
      </c>
      <c r="BN138" s="7">
        <f>IFERROR(VLOOKUP(BL138,Hilfstabelle!$B$26:$M$31,12,FALSE),0)</f>
        <v>0</v>
      </c>
      <c r="BO138" s="7">
        <f>IFERROR(VLOOKUP(BL138,Hilfstabelle!$B$26:$H$31,7,FALSE),0)</f>
        <v>0</v>
      </c>
      <c r="BP138" s="162" t="s">
        <v>3902</v>
      </c>
    </row>
    <row r="139" spans="1:69" ht="15" thickBot="1" x14ac:dyDescent="0.25">
      <c r="A139" s="7">
        <v>16861111020</v>
      </c>
      <c r="B139" s="160" t="s">
        <v>98</v>
      </c>
      <c r="C139" s="8">
        <v>50</v>
      </c>
      <c r="D139" s="8">
        <v>50</v>
      </c>
      <c r="E139" s="8">
        <v>25</v>
      </c>
      <c r="F139" s="8" t="str">
        <f t="shared" si="97"/>
        <v>50 - 50 - 25</v>
      </c>
      <c r="G139" s="8" t="str">
        <f t="shared" si="98"/>
        <v>50-50-25</v>
      </c>
      <c r="H139" s="8">
        <f t="shared" si="99"/>
        <v>16861111020</v>
      </c>
      <c r="I139" s="6">
        <f t="shared" si="100"/>
        <v>1.6122624000000003</v>
      </c>
      <c r="J139" s="6">
        <f>VLOOKUP(LEFT(A139,8)*1,Hilfstabelle!$A$35:$E$38,5,FALSE)</f>
        <v>0.4</v>
      </c>
      <c r="K139" s="6">
        <f t="shared" si="101"/>
        <v>178.5</v>
      </c>
      <c r="L139" s="6">
        <f t="shared" si="102"/>
        <v>130</v>
      </c>
      <c r="M139" s="6">
        <f t="shared" si="103"/>
        <v>61</v>
      </c>
      <c r="N139" s="19">
        <f t="shared" si="88"/>
        <v>60.5</v>
      </c>
      <c r="O139" s="19">
        <f t="shared" si="89"/>
        <v>60.5</v>
      </c>
      <c r="P139" s="19">
        <f t="shared" si="90"/>
        <v>57.5</v>
      </c>
      <c r="Q139" s="6">
        <f>VLOOKUP(LEFT(A139,8)*1,Hilfstabelle!$A$35:$E$38,2,FALSE)</f>
        <v>222</v>
      </c>
      <c r="R139" s="6">
        <f>VLOOKUP(LEFT(A139,8)*1,Hilfstabelle!$A$35:$E$38,3,FALSE)</f>
        <v>152</v>
      </c>
      <c r="S139" s="6">
        <f>VLOOKUP(LEFT(A139,8)*1,Hilfstabelle!$A$35:$E$38,4,FALSE)</f>
        <v>77</v>
      </c>
      <c r="T139" s="94">
        <f>VLOOKUP(H139,Preise!A:E,4,FALSE)</f>
        <v>318.07</v>
      </c>
      <c r="U139" s="7" t="str">
        <f>IF(V139=50,"I",VLOOKUP(V139,Hilfstabelle!$A$3:$B$6,2))</f>
        <v>I</v>
      </c>
      <c r="V139" s="7">
        <f t="shared" si="104"/>
        <v>50</v>
      </c>
      <c r="W139" s="7" t="str">
        <f>IF(U139="I","I",VLOOKUP(V139,Hilfstabelle!$A$3:$B$6,2))</f>
        <v>I</v>
      </c>
      <c r="X139" s="7">
        <f>VLOOKUP(W139,Hilfstabelle!$B$10:$M$13,12,FALSE)</f>
        <v>0.53917080000000006</v>
      </c>
      <c r="Y139" s="7">
        <f>VLOOKUP(W139,Hilfstabelle!$B$10:$D$13,3,FALSE)</f>
        <v>26</v>
      </c>
      <c r="Z139" s="7">
        <f>VLOOKUP(W139,Hilfstabelle!$B$10:$E$13,4,FALSE)</f>
        <v>38.5</v>
      </c>
      <c r="AA139" s="7">
        <f>VLOOKUP(W139,Hilfstabelle!$B$10:$F$13,5,FALSE)</f>
        <v>38.5</v>
      </c>
      <c r="AB139" s="7">
        <f>VLOOKUP(W139,Hilfstabelle!$B$10:$G$13,6,FALSE)</f>
        <v>38.5</v>
      </c>
      <c r="AC139" s="7" t="str">
        <f>IF(AG139="50I","I",VLOOKUP(C139,Hilfstabelle!$A$3:$B$6,2))</f>
        <v>II</v>
      </c>
      <c r="AD139" s="7" t="str">
        <f>IF(U139="I","I",VLOOKUP(C139,Hilfstabelle!$A$3:$B$6,2))</f>
        <v>I</v>
      </c>
      <c r="AE139" s="7" t="str">
        <f t="shared" si="91"/>
        <v>50I</v>
      </c>
      <c r="AF139" s="7" t="str">
        <f t="shared" si="105"/>
        <v>50I</v>
      </c>
      <c r="AG139" s="106" t="b">
        <f t="shared" si="106"/>
        <v>0</v>
      </c>
      <c r="AH139" s="7">
        <f>VLOOKUP('Grundgerüst Konfigurator'!AE139,Hilfstabelle!$B$14:$M$25,12,FALSE)</f>
        <v>0.45080280000000006</v>
      </c>
      <c r="AI139" s="7">
        <f>VLOOKUP(AE139,Hilfstabelle!$B$14:$J$25,9,FALSE)</f>
        <v>30.5</v>
      </c>
      <c r="AJ139" s="7">
        <f>VLOOKUP(AE139,Hilfstabelle!$B$14:$K$25,10,FALSE)</f>
        <v>61</v>
      </c>
      <c r="AK139" s="7">
        <f>VLOOKUP(AE139,Hilfstabelle!$B$14:$I$25,8,FALSE)</f>
        <v>22</v>
      </c>
      <c r="AL139" s="7" t="str">
        <f>IF(AP139="50I","I",VLOOKUP(D139,Hilfstabelle!$A$3:$B$6,2))</f>
        <v>II</v>
      </c>
      <c r="AM139" s="7" t="str">
        <f>IF(U139="I","I",VLOOKUP(D139,Hilfstabelle!$A$3:$B$6,2))</f>
        <v>I</v>
      </c>
      <c r="AN139" s="7" t="str">
        <f t="shared" si="92"/>
        <v>50I</v>
      </c>
      <c r="AO139" s="7" t="str">
        <f t="shared" si="107"/>
        <v>50I</v>
      </c>
      <c r="AP139" s="106" t="b">
        <f t="shared" si="108"/>
        <v>0</v>
      </c>
      <c r="AQ139" s="7">
        <f>VLOOKUP('Grundgerüst Konfigurator'!AN139,Hilfstabelle!$B$14:$M$25,12,FALSE)</f>
        <v>0.45080280000000006</v>
      </c>
      <c r="AR139" s="7">
        <f>VLOOKUP(AN139,Hilfstabelle!$B$14:$J$25,9,FALSE)</f>
        <v>30.5</v>
      </c>
      <c r="AS139" s="7">
        <f>VLOOKUP(AN139,Hilfstabelle!$B$14:$K$25,10,FALSE)</f>
        <v>61</v>
      </c>
      <c r="AT139" s="7">
        <f>VLOOKUP(AN139,Hilfstabelle!$B$14:$I$25,8,FALSE)</f>
        <v>22</v>
      </c>
      <c r="AU139" s="7" t="str">
        <f>IF(AY139="50I","I",VLOOKUP(E139,Hilfstabelle!$A$3:$B$6,2))</f>
        <v>I</v>
      </c>
      <c r="AV139" s="7" t="str">
        <f>IF(U139="I","I",VLOOKUP(E139,Hilfstabelle!$A$3:$B$6,2))</f>
        <v>I</v>
      </c>
      <c r="AW139" s="7" t="str">
        <f t="shared" si="93"/>
        <v>25I</v>
      </c>
      <c r="AX139" s="7" t="str">
        <f t="shared" si="109"/>
        <v>25I</v>
      </c>
      <c r="AY139" s="106" t="b">
        <f t="shared" si="110"/>
        <v>0</v>
      </c>
      <c r="AZ139" s="7">
        <f>VLOOKUP('Grundgerüst Konfigurator'!AW139,Hilfstabelle!$B$14:$M$25,12,FALSE)</f>
        <v>0.171486</v>
      </c>
      <c r="BA139" s="7">
        <f>VLOOKUP(AW139,Hilfstabelle!$B$14:$J$25,9,FALSE)</f>
        <v>15.25</v>
      </c>
      <c r="BB139" s="7">
        <f>VLOOKUP(AW139,Hilfstabelle!$B$14:$K$25,10,FALSE)</f>
        <v>40.5</v>
      </c>
      <c r="BC139" s="7">
        <f>VLOOKUP(AW139,Hilfstabelle!$B$14:$I$25,8,FALSE)</f>
        <v>19</v>
      </c>
      <c r="BD139" s="7" t="str">
        <f t="shared" si="111"/>
        <v>I-II</v>
      </c>
      <c r="BE139" s="7" t="str">
        <f t="shared" si="94"/>
        <v/>
      </c>
      <c r="BF139" s="7">
        <f>IFERROR(VLOOKUP(BD139,Hilfstabelle!$B$26:$M$31,12,FALSE),0)</f>
        <v>0</v>
      </c>
      <c r="BG139" s="7">
        <f>IFERROR(VLOOKUP(BD139,Hilfstabelle!$B$26:$H$31,7,FALSE),0)</f>
        <v>0</v>
      </c>
      <c r="BH139" s="7" t="str">
        <f t="shared" si="112"/>
        <v>I-II</v>
      </c>
      <c r="BI139" s="7" t="str">
        <f t="shared" si="95"/>
        <v/>
      </c>
      <c r="BJ139" s="7">
        <f>IFERROR(VLOOKUP(BH139,Hilfstabelle!$B$26:$M$31,12,FALSE),0)</f>
        <v>0</v>
      </c>
      <c r="BK139" s="7">
        <f>IFERROR(VLOOKUP(BH139,Hilfstabelle!$B$26:$H$31,7,FALSE),0)</f>
        <v>0</v>
      </c>
      <c r="BL139" s="7" t="str">
        <f t="shared" si="113"/>
        <v/>
      </c>
      <c r="BM139" s="7" t="str">
        <f t="shared" si="96"/>
        <v/>
      </c>
      <c r="BN139" s="7">
        <f>IFERROR(VLOOKUP(BL139,Hilfstabelle!$B$26:$M$31,12,FALSE),0)</f>
        <v>0</v>
      </c>
      <c r="BO139" s="7">
        <f>IFERROR(VLOOKUP(BL139,Hilfstabelle!$B$26:$H$31,7,FALSE),0)</f>
        <v>0</v>
      </c>
      <c r="BP139" s="162" t="s">
        <v>3902</v>
      </c>
    </row>
    <row r="140" spans="1:69" ht="15" thickBot="1" x14ac:dyDescent="0.25">
      <c r="A140" s="7">
        <v>16861111021</v>
      </c>
      <c r="B140" s="160" t="s">
        <v>98</v>
      </c>
      <c r="C140" s="8">
        <v>50</v>
      </c>
      <c r="D140" s="8">
        <v>50</v>
      </c>
      <c r="E140" s="8">
        <v>32</v>
      </c>
      <c r="F140" s="8" t="str">
        <f t="shared" si="97"/>
        <v>50 - 50 - 32</v>
      </c>
      <c r="G140" s="8" t="str">
        <f t="shared" si="98"/>
        <v>50-50-32</v>
      </c>
      <c r="H140" s="8">
        <f t="shared" si="99"/>
        <v>16861111021</v>
      </c>
      <c r="I140" s="6">
        <f t="shared" si="100"/>
        <v>1.6646616000000003</v>
      </c>
      <c r="J140" s="6">
        <f>VLOOKUP(LEFT(A140,8)*1,Hilfstabelle!$A$35:$E$38,5,FALSE)</f>
        <v>0.4</v>
      </c>
      <c r="K140" s="6">
        <f t="shared" si="101"/>
        <v>185</v>
      </c>
      <c r="L140" s="6">
        <f t="shared" si="102"/>
        <v>130</v>
      </c>
      <c r="M140" s="6">
        <f t="shared" si="103"/>
        <v>61</v>
      </c>
      <c r="N140" s="19">
        <f t="shared" si="88"/>
        <v>60.5</v>
      </c>
      <c r="O140" s="19">
        <f t="shared" si="89"/>
        <v>60.5</v>
      </c>
      <c r="P140" s="19">
        <f t="shared" si="90"/>
        <v>58.5</v>
      </c>
      <c r="Q140" s="6">
        <f>VLOOKUP(LEFT(A140,8)*1,Hilfstabelle!$A$35:$E$38,2,FALSE)</f>
        <v>222</v>
      </c>
      <c r="R140" s="6">
        <f>VLOOKUP(LEFT(A140,8)*1,Hilfstabelle!$A$35:$E$38,3,FALSE)</f>
        <v>152</v>
      </c>
      <c r="S140" s="6">
        <f>VLOOKUP(LEFT(A140,8)*1,Hilfstabelle!$A$35:$E$38,4,FALSE)</f>
        <v>77</v>
      </c>
      <c r="T140" s="94">
        <f>VLOOKUP(H140,Preise!A:E,4,FALSE)</f>
        <v>323.41000000000003</v>
      </c>
      <c r="U140" s="7" t="str">
        <f>IF(V140=50,"I",VLOOKUP(V140,Hilfstabelle!$A$3:$B$6,2))</f>
        <v>I</v>
      </c>
      <c r="V140" s="7">
        <f t="shared" si="104"/>
        <v>50</v>
      </c>
      <c r="W140" s="7" t="str">
        <f>IF(U140="I","I",VLOOKUP(V140,Hilfstabelle!$A$3:$B$6,2))</f>
        <v>I</v>
      </c>
      <c r="X140" s="7">
        <f>VLOOKUP(W140,Hilfstabelle!$B$10:$M$13,12,FALSE)</f>
        <v>0.53917080000000006</v>
      </c>
      <c r="Y140" s="7">
        <f>VLOOKUP(W140,Hilfstabelle!$B$10:$D$13,3,FALSE)</f>
        <v>26</v>
      </c>
      <c r="Z140" s="7">
        <f>VLOOKUP(W140,Hilfstabelle!$B$10:$E$13,4,FALSE)</f>
        <v>38.5</v>
      </c>
      <c r="AA140" s="7">
        <f>VLOOKUP(W140,Hilfstabelle!$B$10:$F$13,5,FALSE)</f>
        <v>38.5</v>
      </c>
      <c r="AB140" s="7">
        <f>VLOOKUP(W140,Hilfstabelle!$B$10:$G$13,6,FALSE)</f>
        <v>38.5</v>
      </c>
      <c r="AC140" s="7" t="str">
        <f>IF(AG140="50I","I",VLOOKUP(C140,Hilfstabelle!$A$3:$B$6,2))</f>
        <v>II</v>
      </c>
      <c r="AD140" s="7" t="str">
        <f>IF(U140="I","I",VLOOKUP(C140,Hilfstabelle!$A$3:$B$6,2))</f>
        <v>I</v>
      </c>
      <c r="AE140" s="7" t="str">
        <f t="shared" si="91"/>
        <v>50I</v>
      </c>
      <c r="AF140" s="7" t="str">
        <f t="shared" si="105"/>
        <v>50I</v>
      </c>
      <c r="AG140" s="106" t="b">
        <f t="shared" si="106"/>
        <v>0</v>
      </c>
      <c r="AH140" s="7">
        <f>VLOOKUP('Grundgerüst Konfigurator'!AE140,Hilfstabelle!$B$14:$M$25,12,FALSE)</f>
        <v>0.45080280000000006</v>
      </c>
      <c r="AI140" s="7">
        <f>VLOOKUP(AE140,Hilfstabelle!$B$14:$J$25,9,FALSE)</f>
        <v>30.5</v>
      </c>
      <c r="AJ140" s="7">
        <f>VLOOKUP(AE140,Hilfstabelle!$B$14:$K$25,10,FALSE)</f>
        <v>61</v>
      </c>
      <c r="AK140" s="7">
        <f>VLOOKUP(AE140,Hilfstabelle!$B$14:$I$25,8,FALSE)</f>
        <v>22</v>
      </c>
      <c r="AL140" s="7" t="str">
        <f>IF(AP140="50I","I",VLOOKUP(D140,Hilfstabelle!$A$3:$B$6,2))</f>
        <v>II</v>
      </c>
      <c r="AM140" s="7" t="str">
        <f>IF(U140="I","I",VLOOKUP(D140,Hilfstabelle!$A$3:$B$6,2))</f>
        <v>I</v>
      </c>
      <c r="AN140" s="7" t="str">
        <f t="shared" si="92"/>
        <v>50I</v>
      </c>
      <c r="AO140" s="7" t="str">
        <f t="shared" si="107"/>
        <v>50I</v>
      </c>
      <c r="AP140" s="106" t="b">
        <f t="shared" si="108"/>
        <v>0</v>
      </c>
      <c r="AQ140" s="7">
        <f>VLOOKUP('Grundgerüst Konfigurator'!AN140,Hilfstabelle!$B$14:$M$25,12,FALSE)</f>
        <v>0.45080280000000006</v>
      </c>
      <c r="AR140" s="7">
        <f>VLOOKUP(AN140,Hilfstabelle!$B$14:$J$25,9,FALSE)</f>
        <v>30.5</v>
      </c>
      <c r="AS140" s="7">
        <f>VLOOKUP(AN140,Hilfstabelle!$B$14:$K$25,10,FALSE)</f>
        <v>61</v>
      </c>
      <c r="AT140" s="7">
        <f>VLOOKUP(AN140,Hilfstabelle!$B$14:$I$25,8,FALSE)</f>
        <v>22</v>
      </c>
      <c r="AU140" s="7" t="str">
        <f>IF(AY140="50I","I",VLOOKUP(E140,Hilfstabelle!$A$3:$B$6,2))</f>
        <v>I</v>
      </c>
      <c r="AV140" s="7" t="str">
        <f>IF(U140="I","I",VLOOKUP(E140,Hilfstabelle!$A$3:$B$6,2))</f>
        <v>I</v>
      </c>
      <c r="AW140" s="7" t="str">
        <f t="shared" si="93"/>
        <v>32I</v>
      </c>
      <c r="AX140" s="7" t="str">
        <f t="shared" si="109"/>
        <v>32I</v>
      </c>
      <c r="AY140" s="106" t="b">
        <f t="shared" si="110"/>
        <v>0</v>
      </c>
      <c r="AZ140" s="7">
        <f>VLOOKUP('Grundgerüst Konfigurator'!AW140,Hilfstabelle!$B$14:$M$25,12,FALSE)</f>
        <v>0.22388520000000001</v>
      </c>
      <c r="BA140" s="7">
        <f>VLOOKUP(AW140,Hilfstabelle!$B$14:$J$25,9,FALSE)</f>
        <v>20</v>
      </c>
      <c r="BB140" s="7">
        <f>VLOOKUP(AW140,Hilfstabelle!$B$14:$K$25,10,FALSE)</f>
        <v>47</v>
      </c>
      <c r="BC140" s="7">
        <f>VLOOKUP(AW140,Hilfstabelle!$B$14:$I$25,8,FALSE)</f>
        <v>20</v>
      </c>
      <c r="BD140" s="7" t="str">
        <f t="shared" si="111"/>
        <v>I-II</v>
      </c>
      <c r="BE140" s="7" t="str">
        <f t="shared" si="94"/>
        <v/>
      </c>
      <c r="BF140" s="7">
        <f>IFERROR(VLOOKUP(BD140,Hilfstabelle!$B$26:$M$31,12,FALSE),0)</f>
        <v>0</v>
      </c>
      <c r="BG140" s="7">
        <f>IFERROR(VLOOKUP(BD140,Hilfstabelle!$B$26:$H$31,7,FALSE),0)</f>
        <v>0</v>
      </c>
      <c r="BH140" s="7" t="str">
        <f t="shared" si="112"/>
        <v>I-II</v>
      </c>
      <c r="BI140" s="7" t="str">
        <f t="shared" si="95"/>
        <v/>
      </c>
      <c r="BJ140" s="7">
        <f>IFERROR(VLOOKUP(BH140,Hilfstabelle!$B$26:$M$31,12,FALSE),0)</f>
        <v>0</v>
      </c>
      <c r="BK140" s="7">
        <f>IFERROR(VLOOKUP(BH140,Hilfstabelle!$B$26:$H$31,7,FALSE),0)</f>
        <v>0</v>
      </c>
      <c r="BL140" s="7" t="str">
        <f t="shared" si="113"/>
        <v/>
      </c>
      <c r="BM140" s="7" t="str">
        <f t="shared" si="96"/>
        <v/>
      </c>
      <c r="BN140" s="7">
        <f>IFERROR(VLOOKUP(BL140,Hilfstabelle!$B$26:$M$31,12,FALSE),0)</f>
        <v>0</v>
      </c>
      <c r="BO140" s="7">
        <f>IFERROR(VLOOKUP(BL140,Hilfstabelle!$B$26:$H$31,7,FALSE),0)</f>
        <v>0</v>
      </c>
      <c r="BP140" s="162" t="s">
        <v>3902</v>
      </c>
    </row>
    <row r="141" spans="1:69" ht="15" thickBot="1" x14ac:dyDescent="0.25">
      <c r="A141" s="7">
        <v>16861111022</v>
      </c>
      <c r="B141" s="160" t="s">
        <v>98</v>
      </c>
      <c r="C141" s="8">
        <v>50</v>
      </c>
      <c r="D141" s="8">
        <v>50</v>
      </c>
      <c r="E141" s="8">
        <v>40</v>
      </c>
      <c r="F141" s="8" t="str">
        <f t="shared" si="97"/>
        <v>50 - 50 - 40</v>
      </c>
      <c r="G141" s="8" t="str">
        <f t="shared" si="98"/>
        <v>50-50-40</v>
      </c>
      <c r="H141" s="8">
        <f t="shared" si="99"/>
        <v>16861111022</v>
      </c>
      <c r="I141" s="6">
        <f t="shared" si="100"/>
        <v>1.7742648000000003</v>
      </c>
      <c r="J141" s="6">
        <f>VLOOKUP(LEFT(A141,8)*1,Hilfstabelle!$A$35:$E$38,5,FALSE)</f>
        <v>0.4</v>
      </c>
      <c r="K141" s="6">
        <f t="shared" si="101"/>
        <v>192</v>
      </c>
      <c r="L141" s="6">
        <f t="shared" si="102"/>
        <v>130</v>
      </c>
      <c r="M141" s="6">
        <f t="shared" si="103"/>
        <v>61</v>
      </c>
      <c r="N141" s="19">
        <f t="shared" si="88"/>
        <v>60.5</v>
      </c>
      <c r="O141" s="19">
        <f t="shared" si="89"/>
        <v>60.5</v>
      </c>
      <c r="P141" s="19">
        <f t="shared" si="90"/>
        <v>60.5</v>
      </c>
      <c r="Q141" s="6">
        <f>VLOOKUP(LEFT(A141,8)*1,Hilfstabelle!$A$35:$E$38,2,FALSE)</f>
        <v>222</v>
      </c>
      <c r="R141" s="6">
        <f>VLOOKUP(LEFT(A141,8)*1,Hilfstabelle!$A$35:$E$38,3,FALSE)</f>
        <v>152</v>
      </c>
      <c r="S141" s="6">
        <f>VLOOKUP(LEFT(A141,8)*1,Hilfstabelle!$A$35:$E$38,4,FALSE)</f>
        <v>77</v>
      </c>
      <c r="T141" s="94">
        <f>VLOOKUP(H141,Preise!A:E,4,FALSE)</f>
        <v>330.8</v>
      </c>
      <c r="U141" s="7" t="str">
        <f>IF(V141=50,"I",VLOOKUP(V141,Hilfstabelle!$A$3:$B$6,2))</f>
        <v>I</v>
      </c>
      <c r="V141" s="7">
        <f t="shared" si="104"/>
        <v>50</v>
      </c>
      <c r="W141" s="7" t="str">
        <f>IF(U141="I","I",VLOOKUP(V141,Hilfstabelle!$A$3:$B$6,2))</f>
        <v>I</v>
      </c>
      <c r="X141" s="7">
        <f>VLOOKUP(W141,Hilfstabelle!$B$10:$M$13,12,FALSE)</f>
        <v>0.53917080000000006</v>
      </c>
      <c r="Y141" s="7">
        <f>VLOOKUP(W141,Hilfstabelle!$B$10:$D$13,3,FALSE)</f>
        <v>26</v>
      </c>
      <c r="Z141" s="7">
        <f>VLOOKUP(W141,Hilfstabelle!$B$10:$E$13,4,FALSE)</f>
        <v>38.5</v>
      </c>
      <c r="AA141" s="7">
        <f>VLOOKUP(W141,Hilfstabelle!$B$10:$F$13,5,FALSE)</f>
        <v>38.5</v>
      </c>
      <c r="AB141" s="7">
        <f>VLOOKUP(W141,Hilfstabelle!$B$10:$G$13,6,FALSE)</f>
        <v>38.5</v>
      </c>
      <c r="AC141" s="7" t="str">
        <f>IF(AG141="50I","I",VLOOKUP(C141,Hilfstabelle!$A$3:$B$6,2))</f>
        <v>II</v>
      </c>
      <c r="AD141" s="7" t="str">
        <f>IF(U141="I","I",VLOOKUP(C141,Hilfstabelle!$A$3:$B$6,2))</f>
        <v>I</v>
      </c>
      <c r="AE141" s="7" t="str">
        <f t="shared" si="91"/>
        <v>50I</v>
      </c>
      <c r="AF141" s="7" t="str">
        <f t="shared" si="105"/>
        <v>50I</v>
      </c>
      <c r="AG141" s="106" t="b">
        <f t="shared" si="106"/>
        <v>0</v>
      </c>
      <c r="AH141" s="7">
        <f>VLOOKUP('Grundgerüst Konfigurator'!AE141,Hilfstabelle!$B$14:$M$25,12,FALSE)</f>
        <v>0.45080280000000006</v>
      </c>
      <c r="AI141" s="7">
        <f>VLOOKUP(AE141,Hilfstabelle!$B$14:$J$25,9,FALSE)</f>
        <v>30.5</v>
      </c>
      <c r="AJ141" s="7">
        <f>VLOOKUP(AE141,Hilfstabelle!$B$14:$K$25,10,FALSE)</f>
        <v>61</v>
      </c>
      <c r="AK141" s="7">
        <f>VLOOKUP(AE141,Hilfstabelle!$B$14:$I$25,8,FALSE)</f>
        <v>22</v>
      </c>
      <c r="AL141" s="7" t="str">
        <f>IF(AP141="50I","I",VLOOKUP(D141,Hilfstabelle!$A$3:$B$6,2))</f>
        <v>II</v>
      </c>
      <c r="AM141" s="7" t="str">
        <f>IF(U141="I","I",VLOOKUP(D141,Hilfstabelle!$A$3:$B$6,2))</f>
        <v>I</v>
      </c>
      <c r="AN141" s="7" t="str">
        <f t="shared" si="92"/>
        <v>50I</v>
      </c>
      <c r="AO141" s="7" t="str">
        <f t="shared" si="107"/>
        <v>50I</v>
      </c>
      <c r="AP141" s="106" t="b">
        <f t="shared" si="108"/>
        <v>0</v>
      </c>
      <c r="AQ141" s="7">
        <f>VLOOKUP('Grundgerüst Konfigurator'!AN141,Hilfstabelle!$B$14:$M$25,12,FALSE)</f>
        <v>0.45080280000000006</v>
      </c>
      <c r="AR141" s="7">
        <f>VLOOKUP(AN141,Hilfstabelle!$B$14:$J$25,9,FALSE)</f>
        <v>30.5</v>
      </c>
      <c r="AS141" s="7">
        <f>VLOOKUP(AN141,Hilfstabelle!$B$14:$K$25,10,FALSE)</f>
        <v>61</v>
      </c>
      <c r="AT141" s="7">
        <f>VLOOKUP(AN141,Hilfstabelle!$B$14:$I$25,8,FALSE)</f>
        <v>22</v>
      </c>
      <c r="AU141" s="7" t="str">
        <f>IF(AY141="50I","I",VLOOKUP(E141,Hilfstabelle!$A$3:$B$6,2))</f>
        <v>I</v>
      </c>
      <c r="AV141" s="7" t="str">
        <f>IF(U141="I","I",VLOOKUP(E141,Hilfstabelle!$A$3:$B$6,2))</f>
        <v>I</v>
      </c>
      <c r="AW141" s="7" t="str">
        <f t="shared" si="93"/>
        <v>40I</v>
      </c>
      <c r="AX141" s="7" t="str">
        <f t="shared" si="109"/>
        <v>40I</v>
      </c>
      <c r="AY141" s="106" t="b">
        <f t="shared" si="110"/>
        <v>0</v>
      </c>
      <c r="AZ141" s="7">
        <f>VLOOKUP('Grundgerüst Konfigurator'!AW141,Hilfstabelle!$B$14:$M$25,12,FALSE)</f>
        <v>0.33348840000000002</v>
      </c>
      <c r="BA141" s="7">
        <f>VLOOKUP(AW141,Hilfstabelle!$B$14:$J$25,9,FALSE)</f>
        <v>24.5</v>
      </c>
      <c r="BB141" s="7">
        <f>VLOOKUP(AW141,Hilfstabelle!$B$14:$K$25,10,FALSE)</f>
        <v>54</v>
      </c>
      <c r="BC141" s="7">
        <f>VLOOKUP(AW141,Hilfstabelle!$B$14:$I$25,8,FALSE)</f>
        <v>22</v>
      </c>
      <c r="BD141" s="7" t="str">
        <f t="shared" si="111"/>
        <v>I-II</v>
      </c>
      <c r="BE141" s="7" t="str">
        <f t="shared" si="94"/>
        <v/>
      </c>
      <c r="BF141" s="7">
        <f>IFERROR(VLOOKUP(BD141,Hilfstabelle!$B$26:$M$31,12,FALSE),0)</f>
        <v>0</v>
      </c>
      <c r="BG141" s="7">
        <f>IFERROR(VLOOKUP(BD141,Hilfstabelle!$B$26:$H$31,7,FALSE),0)</f>
        <v>0</v>
      </c>
      <c r="BH141" s="7" t="str">
        <f t="shared" si="112"/>
        <v>I-II</v>
      </c>
      <c r="BI141" s="7" t="str">
        <f t="shared" si="95"/>
        <v/>
      </c>
      <c r="BJ141" s="7">
        <f>IFERROR(VLOOKUP(BH141,Hilfstabelle!$B$26:$M$31,12,FALSE),0)</f>
        <v>0</v>
      </c>
      <c r="BK141" s="7">
        <f>IFERROR(VLOOKUP(BH141,Hilfstabelle!$B$26:$H$31,7,FALSE),0)</f>
        <v>0</v>
      </c>
      <c r="BL141" s="7" t="str">
        <f t="shared" si="113"/>
        <v/>
      </c>
      <c r="BM141" s="7" t="str">
        <f t="shared" si="96"/>
        <v/>
      </c>
      <c r="BN141" s="7">
        <f>IFERROR(VLOOKUP(BL141,Hilfstabelle!$B$26:$M$31,12,FALSE),0)</f>
        <v>0</v>
      </c>
      <c r="BO141" s="7">
        <f>IFERROR(VLOOKUP(BL141,Hilfstabelle!$B$26:$H$31,7,FALSE),0)</f>
        <v>0</v>
      </c>
      <c r="BP141" s="162" t="s">
        <v>3902</v>
      </c>
    </row>
    <row r="142" spans="1:69" ht="15" thickBot="1" x14ac:dyDescent="0.25">
      <c r="A142" s="7">
        <v>16862221021</v>
      </c>
      <c r="B142" s="160" t="s">
        <v>98</v>
      </c>
      <c r="C142" s="8">
        <v>63</v>
      </c>
      <c r="D142" s="8">
        <v>63</v>
      </c>
      <c r="E142" s="8">
        <v>25</v>
      </c>
      <c r="F142" s="8" t="str">
        <f t="shared" si="97"/>
        <v>63 - 63 - 25</v>
      </c>
      <c r="G142" s="8" t="str">
        <f t="shared" si="98"/>
        <v>63-63-25</v>
      </c>
      <c r="H142" s="8">
        <f t="shared" si="99"/>
        <v>16862221021</v>
      </c>
      <c r="I142" s="6">
        <f t="shared" si="100"/>
        <v>4.3251684000000008</v>
      </c>
      <c r="J142" s="6">
        <f>VLOOKUP(LEFT(A142,8)*1,Hilfstabelle!$A$35:$E$38,5,FALSE)</f>
        <v>0.85</v>
      </c>
      <c r="K142" s="6">
        <f t="shared" si="101"/>
        <v>258</v>
      </c>
      <c r="L142" s="6">
        <f t="shared" si="102"/>
        <v>175</v>
      </c>
      <c r="M142" s="6">
        <f t="shared" si="103"/>
        <v>87</v>
      </c>
      <c r="N142" s="19">
        <f t="shared" si="88"/>
        <v>85.5</v>
      </c>
      <c r="O142" s="19">
        <f t="shared" si="89"/>
        <v>85.5</v>
      </c>
      <c r="P142" s="19">
        <f t="shared" si="90"/>
        <v>105</v>
      </c>
      <c r="Q142" s="6">
        <f>VLOOKUP(LEFT(A142,8)*1,Hilfstabelle!$A$35:$E$38,2,FALSE)</f>
        <v>310</v>
      </c>
      <c r="R142" s="6">
        <f>VLOOKUP(LEFT(A142,8)*1,Hilfstabelle!$A$35:$E$38,3,FALSE)</f>
        <v>220</v>
      </c>
      <c r="S142" s="6">
        <f>VLOOKUP(LEFT(A142,8)*1,Hilfstabelle!$A$35:$E$38,4,FALSE)</f>
        <v>107</v>
      </c>
      <c r="T142" s="94">
        <f>VLOOKUP(H142,Preise!A:E,4,FALSE)</f>
        <v>615.33000000000004</v>
      </c>
      <c r="U142" s="7" t="str">
        <f>IF(V142=50,"I",VLOOKUP(V142,Hilfstabelle!$A$3:$B$6,2))</f>
        <v>II</v>
      </c>
      <c r="V142" s="7">
        <f t="shared" si="104"/>
        <v>63</v>
      </c>
      <c r="W142" s="7" t="str">
        <f>IF(U142="I","I",VLOOKUP(V142,Hilfstabelle!$A$3:$B$6,2))</f>
        <v>II</v>
      </c>
      <c r="X142" s="7">
        <f>VLOOKUP(W142,Hilfstabelle!$B$10:$M$13,12,FALSE)</f>
        <v>1.7994396000000001</v>
      </c>
      <c r="Y142" s="7">
        <f>VLOOKUP(W142,Hilfstabelle!$B$10:$D$13,3,FALSE)</f>
        <v>43.5</v>
      </c>
      <c r="Z142" s="7">
        <f>VLOOKUP(W142,Hilfstabelle!$B$10:$E$13,4,FALSE)</f>
        <v>63</v>
      </c>
      <c r="AA142" s="7">
        <f>VLOOKUP(W142,Hilfstabelle!$B$10:$F$13,5,FALSE)</f>
        <v>63</v>
      </c>
      <c r="AB142" s="7">
        <f>VLOOKUP(W142,Hilfstabelle!$B$10:$G$13,6,FALSE)</f>
        <v>63</v>
      </c>
      <c r="AC142" s="7" t="str">
        <f>IF(AG142="50I","I",VLOOKUP(C142,Hilfstabelle!$A$3:$B$6,2))</f>
        <v>II</v>
      </c>
      <c r="AD142" s="7" t="str">
        <f>IF(U142="I","I",VLOOKUP(C142,Hilfstabelle!$A$3:$B$6,2))</f>
        <v>II</v>
      </c>
      <c r="AE142" s="7" t="str">
        <f t="shared" si="91"/>
        <v>63II</v>
      </c>
      <c r="AF142" s="7" t="str">
        <f t="shared" si="105"/>
        <v>63II</v>
      </c>
      <c r="AG142" s="106" t="b">
        <f t="shared" si="106"/>
        <v>0</v>
      </c>
      <c r="AH142" s="7">
        <f>VLOOKUP('Grundgerüst Konfigurator'!AE142,Hilfstabelle!$B$14:$M$25,12,FALSE)</f>
        <v>0.84948360000000012</v>
      </c>
      <c r="AI142" s="7">
        <f>VLOOKUP(AE142,Hilfstabelle!$B$14:$J$25,9,FALSE)</f>
        <v>37</v>
      </c>
      <c r="AJ142" s="7">
        <f>VLOOKUP(AE142,Hilfstabelle!$B$14:$K$25,10,FALSE)</f>
        <v>68.5</v>
      </c>
      <c r="AK142" s="7">
        <f>VLOOKUP(AE142,Hilfstabelle!$B$14:$I$25,8,FALSE)</f>
        <v>22.5</v>
      </c>
      <c r="AL142" s="7" t="str">
        <f>IF(AP142="50I","I",VLOOKUP(D142,Hilfstabelle!$A$3:$B$6,2))</f>
        <v>II</v>
      </c>
      <c r="AM142" s="7" t="str">
        <f>IF(U142="I","I",VLOOKUP(D142,Hilfstabelle!$A$3:$B$6,2))</f>
        <v>II</v>
      </c>
      <c r="AN142" s="7" t="str">
        <f t="shared" si="92"/>
        <v>63II</v>
      </c>
      <c r="AO142" s="7" t="str">
        <f t="shared" si="107"/>
        <v>63II</v>
      </c>
      <c r="AP142" s="106" t="b">
        <f t="shared" si="108"/>
        <v>0</v>
      </c>
      <c r="AQ142" s="7">
        <f>VLOOKUP('Grundgerüst Konfigurator'!AN142,Hilfstabelle!$B$14:$M$25,12,FALSE)</f>
        <v>0.84948360000000012</v>
      </c>
      <c r="AR142" s="7">
        <f>VLOOKUP(AN142,Hilfstabelle!$B$14:$J$25,9,FALSE)</f>
        <v>37</v>
      </c>
      <c r="AS142" s="7">
        <f>VLOOKUP(AN142,Hilfstabelle!$B$14:$K$25,10,FALSE)</f>
        <v>68.5</v>
      </c>
      <c r="AT142" s="7">
        <f>VLOOKUP(AN142,Hilfstabelle!$B$14:$I$25,8,FALSE)</f>
        <v>22.5</v>
      </c>
      <c r="AU142" s="7" t="str">
        <f>IF(AY142="50I","I",VLOOKUP(E142,Hilfstabelle!$A$3:$B$6,2))</f>
        <v>I</v>
      </c>
      <c r="AV142" s="7" t="str">
        <f>IF(U142="I","I",VLOOKUP(E142,Hilfstabelle!$A$3:$B$6,2))</f>
        <v>I</v>
      </c>
      <c r="AW142" s="7" t="str">
        <f t="shared" si="93"/>
        <v>25I</v>
      </c>
      <c r="AX142" s="7" t="str">
        <f t="shared" si="109"/>
        <v>25I</v>
      </c>
      <c r="AY142" s="106" t="b">
        <f t="shared" si="110"/>
        <v>0</v>
      </c>
      <c r="AZ142" s="7">
        <f>VLOOKUP('Grundgerüst Konfigurator'!AW142,Hilfstabelle!$B$14:$M$25,12,FALSE)</f>
        <v>0.171486</v>
      </c>
      <c r="BA142" s="7">
        <f>VLOOKUP(AW142,Hilfstabelle!$B$14:$J$25,9,FALSE)</f>
        <v>15.25</v>
      </c>
      <c r="BB142" s="7">
        <f>VLOOKUP(AW142,Hilfstabelle!$B$14:$K$25,10,FALSE)</f>
        <v>40.5</v>
      </c>
      <c r="BC142" s="7">
        <f>VLOOKUP(AW142,Hilfstabelle!$B$14:$I$25,8,FALSE)</f>
        <v>19</v>
      </c>
      <c r="BD142" s="7" t="str">
        <f t="shared" si="111"/>
        <v/>
      </c>
      <c r="BE142" s="7" t="str">
        <f t="shared" si="94"/>
        <v/>
      </c>
      <c r="BF142" s="7">
        <f>IFERROR(VLOOKUP(BD142,Hilfstabelle!$B$26:$M$31,12,FALSE),0)</f>
        <v>0</v>
      </c>
      <c r="BG142" s="7">
        <f>IFERROR(VLOOKUP(BD142,Hilfstabelle!$B$26:$H$31,7,FALSE),0)</f>
        <v>0</v>
      </c>
      <c r="BH142" s="7" t="str">
        <f t="shared" si="112"/>
        <v/>
      </c>
      <c r="BI142" s="7" t="str">
        <f t="shared" si="95"/>
        <v/>
      </c>
      <c r="BJ142" s="7">
        <f>IFERROR(VLOOKUP(BH142,Hilfstabelle!$B$26:$M$31,12,FALSE),0)</f>
        <v>0</v>
      </c>
      <c r="BK142" s="7">
        <f>IFERROR(VLOOKUP(BH142,Hilfstabelle!$B$26:$H$31,7,FALSE),0)</f>
        <v>0</v>
      </c>
      <c r="BL142" s="7" t="str">
        <f t="shared" si="113"/>
        <v>II-I</v>
      </c>
      <c r="BM142" s="7" t="str">
        <f t="shared" si="96"/>
        <v>II-I</v>
      </c>
      <c r="BN142" s="7">
        <f>IFERROR(VLOOKUP(BL142,Hilfstabelle!$B$26:$M$31,12,FALSE),0)</f>
        <v>0.65527559999999996</v>
      </c>
      <c r="BO142" s="7">
        <f>IFERROR(VLOOKUP(BL142,Hilfstabelle!$B$26:$H$31,7,FALSE),0)</f>
        <v>23</v>
      </c>
      <c r="BP142" s="162" t="s">
        <v>3902</v>
      </c>
    </row>
    <row r="143" spans="1:69" ht="15" thickBot="1" x14ac:dyDescent="0.25">
      <c r="A143" s="7">
        <v>16862221022</v>
      </c>
      <c r="B143" s="160" t="s">
        <v>98</v>
      </c>
      <c r="C143" s="8">
        <v>63</v>
      </c>
      <c r="D143" s="8">
        <v>63</v>
      </c>
      <c r="E143" s="8">
        <v>32</v>
      </c>
      <c r="F143" s="8" t="str">
        <f t="shared" si="97"/>
        <v>63 - 63 - 32</v>
      </c>
      <c r="G143" s="8" t="str">
        <f t="shared" si="98"/>
        <v>63-63-32</v>
      </c>
      <c r="H143" s="8">
        <f t="shared" si="99"/>
        <v>16862221022</v>
      </c>
      <c r="I143" s="6">
        <f t="shared" si="100"/>
        <v>4.3775676000000008</v>
      </c>
      <c r="J143" s="6">
        <f>VLOOKUP(LEFT(A143,8)*1,Hilfstabelle!$A$35:$E$38,5,FALSE)</f>
        <v>0.85</v>
      </c>
      <c r="K143" s="6">
        <f t="shared" si="101"/>
        <v>264.5</v>
      </c>
      <c r="L143" s="6">
        <f t="shared" si="102"/>
        <v>175</v>
      </c>
      <c r="M143" s="6">
        <f t="shared" si="103"/>
        <v>87</v>
      </c>
      <c r="N143" s="19">
        <f t="shared" si="88"/>
        <v>85.5</v>
      </c>
      <c r="O143" s="19">
        <f t="shared" si="89"/>
        <v>85.5</v>
      </c>
      <c r="P143" s="19">
        <f t="shared" si="90"/>
        <v>106</v>
      </c>
      <c r="Q143" s="6">
        <f>VLOOKUP(LEFT(A143,8)*1,Hilfstabelle!$A$35:$E$38,2,FALSE)</f>
        <v>310</v>
      </c>
      <c r="R143" s="6">
        <f>VLOOKUP(LEFT(A143,8)*1,Hilfstabelle!$A$35:$E$38,3,FALSE)</f>
        <v>220</v>
      </c>
      <c r="S143" s="6">
        <f>VLOOKUP(LEFT(A143,8)*1,Hilfstabelle!$A$35:$E$38,4,FALSE)</f>
        <v>107</v>
      </c>
      <c r="T143" s="94">
        <f>VLOOKUP(H143,Preise!A:E,4,FALSE)</f>
        <v>620.66999999999996</v>
      </c>
      <c r="U143" s="7" t="str">
        <f>IF(V143=50,"I",VLOOKUP(V143,Hilfstabelle!$A$3:$B$6,2))</f>
        <v>II</v>
      </c>
      <c r="V143" s="7">
        <f t="shared" si="104"/>
        <v>63</v>
      </c>
      <c r="W143" s="7" t="str">
        <f>IF(U143="I","I",VLOOKUP(V143,Hilfstabelle!$A$3:$B$6,2))</f>
        <v>II</v>
      </c>
      <c r="X143" s="7">
        <f>VLOOKUP(W143,Hilfstabelle!$B$10:$M$13,12,FALSE)</f>
        <v>1.7994396000000001</v>
      </c>
      <c r="Y143" s="7">
        <f>VLOOKUP(W143,Hilfstabelle!$B$10:$D$13,3,FALSE)</f>
        <v>43.5</v>
      </c>
      <c r="Z143" s="7">
        <f>VLOOKUP(W143,Hilfstabelle!$B$10:$E$13,4,FALSE)</f>
        <v>63</v>
      </c>
      <c r="AA143" s="7">
        <f>VLOOKUP(W143,Hilfstabelle!$B$10:$F$13,5,FALSE)</f>
        <v>63</v>
      </c>
      <c r="AB143" s="7">
        <f>VLOOKUP(W143,Hilfstabelle!$B$10:$G$13,6,FALSE)</f>
        <v>63</v>
      </c>
      <c r="AC143" s="7" t="str">
        <f>IF(AG143="50I","I",VLOOKUP(C143,Hilfstabelle!$A$3:$B$6,2))</f>
        <v>II</v>
      </c>
      <c r="AD143" s="7" t="str">
        <f>IF(U143="I","I",VLOOKUP(C143,Hilfstabelle!$A$3:$B$6,2))</f>
        <v>II</v>
      </c>
      <c r="AE143" s="7" t="str">
        <f t="shared" si="91"/>
        <v>63II</v>
      </c>
      <c r="AF143" s="7" t="str">
        <f t="shared" si="105"/>
        <v>63II</v>
      </c>
      <c r="AG143" s="106" t="b">
        <f t="shared" si="106"/>
        <v>0</v>
      </c>
      <c r="AH143" s="7">
        <f>VLOOKUP('Grundgerüst Konfigurator'!AE143,Hilfstabelle!$B$14:$M$25,12,FALSE)</f>
        <v>0.84948360000000012</v>
      </c>
      <c r="AI143" s="7">
        <f>VLOOKUP(AE143,Hilfstabelle!$B$14:$J$25,9,FALSE)</f>
        <v>37</v>
      </c>
      <c r="AJ143" s="7">
        <f>VLOOKUP(AE143,Hilfstabelle!$B$14:$K$25,10,FALSE)</f>
        <v>68.5</v>
      </c>
      <c r="AK143" s="7">
        <f>VLOOKUP(AE143,Hilfstabelle!$B$14:$I$25,8,FALSE)</f>
        <v>22.5</v>
      </c>
      <c r="AL143" s="7" t="str">
        <f>IF(AP143="50I","I",VLOOKUP(D143,Hilfstabelle!$A$3:$B$6,2))</f>
        <v>II</v>
      </c>
      <c r="AM143" s="7" t="str">
        <f>IF(U143="I","I",VLOOKUP(D143,Hilfstabelle!$A$3:$B$6,2))</f>
        <v>II</v>
      </c>
      <c r="AN143" s="7" t="str">
        <f t="shared" si="92"/>
        <v>63II</v>
      </c>
      <c r="AO143" s="7" t="str">
        <f t="shared" si="107"/>
        <v>63II</v>
      </c>
      <c r="AP143" s="106" t="b">
        <f t="shared" si="108"/>
        <v>0</v>
      </c>
      <c r="AQ143" s="7">
        <f>VLOOKUP('Grundgerüst Konfigurator'!AN143,Hilfstabelle!$B$14:$M$25,12,FALSE)</f>
        <v>0.84948360000000012</v>
      </c>
      <c r="AR143" s="7">
        <f>VLOOKUP(AN143,Hilfstabelle!$B$14:$J$25,9,FALSE)</f>
        <v>37</v>
      </c>
      <c r="AS143" s="7">
        <f>VLOOKUP(AN143,Hilfstabelle!$B$14:$K$25,10,FALSE)</f>
        <v>68.5</v>
      </c>
      <c r="AT143" s="7">
        <f>VLOOKUP(AN143,Hilfstabelle!$B$14:$I$25,8,FALSE)</f>
        <v>22.5</v>
      </c>
      <c r="AU143" s="7" t="str">
        <f>IF(AY143="50I","I",VLOOKUP(E143,Hilfstabelle!$A$3:$B$6,2))</f>
        <v>I</v>
      </c>
      <c r="AV143" s="7" t="str">
        <f>IF(U143="I","I",VLOOKUP(E143,Hilfstabelle!$A$3:$B$6,2))</f>
        <v>I</v>
      </c>
      <c r="AW143" s="7" t="str">
        <f t="shared" si="93"/>
        <v>32I</v>
      </c>
      <c r="AX143" s="7" t="str">
        <f t="shared" si="109"/>
        <v>32I</v>
      </c>
      <c r="AY143" s="106" t="b">
        <f t="shared" si="110"/>
        <v>0</v>
      </c>
      <c r="AZ143" s="7">
        <f>VLOOKUP('Grundgerüst Konfigurator'!AW143,Hilfstabelle!$B$14:$M$25,12,FALSE)</f>
        <v>0.22388520000000001</v>
      </c>
      <c r="BA143" s="7">
        <f>VLOOKUP(AW143,Hilfstabelle!$B$14:$J$25,9,FALSE)</f>
        <v>20</v>
      </c>
      <c r="BB143" s="7">
        <f>VLOOKUP(AW143,Hilfstabelle!$B$14:$K$25,10,FALSE)</f>
        <v>47</v>
      </c>
      <c r="BC143" s="7">
        <f>VLOOKUP(AW143,Hilfstabelle!$B$14:$I$25,8,FALSE)</f>
        <v>20</v>
      </c>
      <c r="BD143" s="7" t="str">
        <f t="shared" si="111"/>
        <v/>
      </c>
      <c r="BE143" s="7" t="str">
        <f t="shared" si="94"/>
        <v/>
      </c>
      <c r="BF143" s="7">
        <f>IFERROR(VLOOKUP(BD143,Hilfstabelle!$B$26:$M$31,12,FALSE),0)</f>
        <v>0</v>
      </c>
      <c r="BG143" s="7">
        <f>IFERROR(VLOOKUP(BD143,Hilfstabelle!$B$26:$H$31,7,FALSE),0)</f>
        <v>0</v>
      </c>
      <c r="BH143" s="7" t="str">
        <f t="shared" si="112"/>
        <v/>
      </c>
      <c r="BI143" s="7" t="str">
        <f t="shared" si="95"/>
        <v/>
      </c>
      <c r="BJ143" s="7">
        <f>IFERROR(VLOOKUP(BH143,Hilfstabelle!$B$26:$M$31,12,FALSE),0)</f>
        <v>0</v>
      </c>
      <c r="BK143" s="7">
        <f>IFERROR(VLOOKUP(BH143,Hilfstabelle!$B$26:$H$31,7,FALSE),0)</f>
        <v>0</v>
      </c>
      <c r="BL143" s="7" t="str">
        <f t="shared" si="113"/>
        <v>II-I</v>
      </c>
      <c r="BM143" s="7" t="str">
        <f t="shared" si="96"/>
        <v>II-I</v>
      </c>
      <c r="BN143" s="7">
        <f>IFERROR(VLOOKUP(BL143,Hilfstabelle!$B$26:$M$31,12,FALSE),0)</f>
        <v>0.65527559999999996</v>
      </c>
      <c r="BO143" s="7">
        <f>IFERROR(VLOOKUP(BL143,Hilfstabelle!$B$26:$H$31,7,FALSE),0)</f>
        <v>23</v>
      </c>
      <c r="BP143" s="162" t="s">
        <v>3902</v>
      </c>
    </row>
    <row r="144" spans="1:69" ht="15" thickBot="1" x14ac:dyDescent="0.25">
      <c r="A144" s="7">
        <v>16862221023</v>
      </c>
      <c r="B144" s="160" t="s">
        <v>98</v>
      </c>
      <c r="C144" s="8">
        <v>63</v>
      </c>
      <c r="D144" s="8">
        <v>63</v>
      </c>
      <c r="E144" s="8">
        <v>40</v>
      </c>
      <c r="F144" s="8" t="str">
        <f t="shared" si="97"/>
        <v>63 - 63 - 40</v>
      </c>
      <c r="G144" s="8" t="str">
        <f t="shared" si="98"/>
        <v>63-63-40</v>
      </c>
      <c r="H144" s="8">
        <f t="shared" si="99"/>
        <v>16862221023</v>
      </c>
      <c r="I144" s="6">
        <f t="shared" si="100"/>
        <v>4.4871708000000012</v>
      </c>
      <c r="J144" s="6">
        <f>VLOOKUP(LEFT(A144,8)*1,Hilfstabelle!$A$35:$E$38,5,FALSE)</f>
        <v>0.85</v>
      </c>
      <c r="K144" s="6">
        <f t="shared" si="101"/>
        <v>271.5</v>
      </c>
      <c r="L144" s="6">
        <f t="shared" si="102"/>
        <v>175</v>
      </c>
      <c r="M144" s="6">
        <f t="shared" si="103"/>
        <v>87</v>
      </c>
      <c r="N144" s="19">
        <f t="shared" si="88"/>
        <v>85.5</v>
      </c>
      <c r="O144" s="19">
        <f t="shared" si="89"/>
        <v>85.5</v>
      </c>
      <c r="P144" s="19">
        <f t="shared" si="90"/>
        <v>108</v>
      </c>
      <c r="Q144" s="6">
        <f>VLOOKUP(LEFT(A144,8)*1,Hilfstabelle!$A$35:$E$38,2,FALSE)</f>
        <v>310</v>
      </c>
      <c r="R144" s="6">
        <f>VLOOKUP(LEFT(A144,8)*1,Hilfstabelle!$A$35:$E$38,3,FALSE)</f>
        <v>220</v>
      </c>
      <c r="S144" s="6">
        <f>VLOOKUP(LEFT(A144,8)*1,Hilfstabelle!$A$35:$E$38,4,FALSE)</f>
        <v>107</v>
      </c>
      <c r="T144" s="94">
        <f>VLOOKUP(H144,Preise!A:E,4,FALSE)</f>
        <v>628.04</v>
      </c>
      <c r="U144" s="7" t="str">
        <f>IF(V144=50,"I",VLOOKUP(V144,Hilfstabelle!$A$3:$B$6,2))</f>
        <v>II</v>
      </c>
      <c r="V144" s="7">
        <f t="shared" si="104"/>
        <v>63</v>
      </c>
      <c r="W144" s="7" t="str">
        <f>IF(U144="I","I",VLOOKUP(V144,Hilfstabelle!$A$3:$B$6,2))</f>
        <v>II</v>
      </c>
      <c r="X144" s="7">
        <f>VLOOKUP(W144,Hilfstabelle!$B$10:$M$13,12,FALSE)</f>
        <v>1.7994396000000001</v>
      </c>
      <c r="Y144" s="7">
        <f>VLOOKUP(W144,Hilfstabelle!$B$10:$D$13,3,FALSE)</f>
        <v>43.5</v>
      </c>
      <c r="Z144" s="7">
        <f>VLOOKUP(W144,Hilfstabelle!$B$10:$E$13,4,FALSE)</f>
        <v>63</v>
      </c>
      <c r="AA144" s="7">
        <f>VLOOKUP(W144,Hilfstabelle!$B$10:$F$13,5,FALSE)</f>
        <v>63</v>
      </c>
      <c r="AB144" s="7">
        <f>VLOOKUP(W144,Hilfstabelle!$B$10:$G$13,6,FALSE)</f>
        <v>63</v>
      </c>
      <c r="AC144" s="7" t="str">
        <f>IF(AG144="50I","I",VLOOKUP(C144,Hilfstabelle!$A$3:$B$6,2))</f>
        <v>II</v>
      </c>
      <c r="AD144" s="7" t="str">
        <f>IF(U144="I","I",VLOOKUP(C144,Hilfstabelle!$A$3:$B$6,2))</f>
        <v>II</v>
      </c>
      <c r="AE144" s="7" t="str">
        <f t="shared" si="91"/>
        <v>63II</v>
      </c>
      <c r="AF144" s="7" t="str">
        <f t="shared" si="105"/>
        <v>63II</v>
      </c>
      <c r="AG144" s="106" t="b">
        <f t="shared" si="106"/>
        <v>0</v>
      </c>
      <c r="AH144" s="7">
        <f>VLOOKUP('Grundgerüst Konfigurator'!AE144,Hilfstabelle!$B$14:$M$25,12,FALSE)</f>
        <v>0.84948360000000012</v>
      </c>
      <c r="AI144" s="7">
        <f>VLOOKUP(AE144,Hilfstabelle!$B$14:$J$25,9,FALSE)</f>
        <v>37</v>
      </c>
      <c r="AJ144" s="7">
        <f>VLOOKUP(AE144,Hilfstabelle!$B$14:$K$25,10,FALSE)</f>
        <v>68.5</v>
      </c>
      <c r="AK144" s="7">
        <f>VLOOKUP(AE144,Hilfstabelle!$B$14:$I$25,8,FALSE)</f>
        <v>22.5</v>
      </c>
      <c r="AL144" s="7" t="str">
        <f>IF(AP144="50I","I",VLOOKUP(D144,Hilfstabelle!$A$3:$B$6,2))</f>
        <v>II</v>
      </c>
      <c r="AM144" s="7" t="str">
        <f>IF(U144="I","I",VLOOKUP(D144,Hilfstabelle!$A$3:$B$6,2))</f>
        <v>II</v>
      </c>
      <c r="AN144" s="7" t="str">
        <f t="shared" si="92"/>
        <v>63II</v>
      </c>
      <c r="AO144" s="7" t="str">
        <f t="shared" si="107"/>
        <v>63II</v>
      </c>
      <c r="AP144" s="106" t="b">
        <f t="shared" si="108"/>
        <v>0</v>
      </c>
      <c r="AQ144" s="7">
        <f>VLOOKUP('Grundgerüst Konfigurator'!AN144,Hilfstabelle!$B$14:$M$25,12,FALSE)</f>
        <v>0.84948360000000012</v>
      </c>
      <c r="AR144" s="7">
        <f>VLOOKUP(AN144,Hilfstabelle!$B$14:$J$25,9,FALSE)</f>
        <v>37</v>
      </c>
      <c r="AS144" s="7">
        <f>VLOOKUP(AN144,Hilfstabelle!$B$14:$K$25,10,FALSE)</f>
        <v>68.5</v>
      </c>
      <c r="AT144" s="7">
        <f>VLOOKUP(AN144,Hilfstabelle!$B$14:$I$25,8,FALSE)</f>
        <v>22.5</v>
      </c>
      <c r="AU144" s="7" t="str">
        <f>IF(AY144="50I","I",VLOOKUP(E144,Hilfstabelle!$A$3:$B$6,2))</f>
        <v>I</v>
      </c>
      <c r="AV144" s="7" t="str">
        <f>IF(U144="I","I",VLOOKUP(E144,Hilfstabelle!$A$3:$B$6,2))</f>
        <v>I</v>
      </c>
      <c r="AW144" s="7" t="str">
        <f t="shared" si="93"/>
        <v>40I</v>
      </c>
      <c r="AX144" s="7" t="str">
        <f t="shared" si="109"/>
        <v>40I</v>
      </c>
      <c r="AY144" s="106" t="b">
        <f t="shared" si="110"/>
        <v>0</v>
      </c>
      <c r="AZ144" s="7">
        <f>VLOOKUP('Grundgerüst Konfigurator'!AW144,Hilfstabelle!$B$14:$M$25,12,FALSE)</f>
        <v>0.33348840000000002</v>
      </c>
      <c r="BA144" s="7">
        <f>VLOOKUP(AW144,Hilfstabelle!$B$14:$J$25,9,FALSE)</f>
        <v>24.5</v>
      </c>
      <c r="BB144" s="7">
        <f>VLOOKUP(AW144,Hilfstabelle!$B$14:$K$25,10,FALSE)</f>
        <v>54</v>
      </c>
      <c r="BC144" s="7">
        <f>VLOOKUP(AW144,Hilfstabelle!$B$14:$I$25,8,FALSE)</f>
        <v>22</v>
      </c>
      <c r="BD144" s="7" t="str">
        <f t="shared" si="111"/>
        <v/>
      </c>
      <c r="BE144" s="7" t="str">
        <f t="shared" si="94"/>
        <v/>
      </c>
      <c r="BF144" s="7">
        <f>IFERROR(VLOOKUP(BD144,Hilfstabelle!$B$26:$M$31,12,FALSE),0)</f>
        <v>0</v>
      </c>
      <c r="BG144" s="7">
        <f>IFERROR(VLOOKUP(BD144,Hilfstabelle!$B$26:$H$31,7,FALSE),0)</f>
        <v>0</v>
      </c>
      <c r="BH144" s="7" t="str">
        <f t="shared" si="112"/>
        <v/>
      </c>
      <c r="BI144" s="7" t="str">
        <f t="shared" si="95"/>
        <v/>
      </c>
      <c r="BJ144" s="7">
        <f>IFERROR(VLOOKUP(BH144,Hilfstabelle!$B$26:$M$31,12,FALSE),0)</f>
        <v>0</v>
      </c>
      <c r="BK144" s="7">
        <f>IFERROR(VLOOKUP(BH144,Hilfstabelle!$B$26:$H$31,7,FALSE),0)</f>
        <v>0</v>
      </c>
      <c r="BL144" s="7" t="str">
        <f t="shared" si="113"/>
        <v>II-I</v>
      </c>
      <c r="BM144" s="7" t="str">
        <f t="shared" si="96"/>
        <v>II-I</v>
      </c>
      <c r="BN144" s="7">
        <f>IFERROR(VLOOKUP(BL144,Hilfstabelle!$B$26:$M$31,12,FALSE),0)</f>
        <v>0.65527559999999996</v>
      </c>
      <c r="BO144" s="7">
        <f>IFERROR(VLOOKUP(BL144,Hilfstabelle!$B$26:$H$31,7,FALSE),0)</f>
        <v>23</v>
      </c>
      <c r="BP144" s="162" t="s">
        <v>3902</v>
      </c>
    </row>
    <row r="145" spans="1:68" ht="15" thickBot="1" x14ac:dyDescent="0.25">
      <c r="A145" s="7">
        <v>16862221024</v>
      </c>
      <c r="B145" s="160" t="s">
        <v>98</v>
      </c>
      <c r="C145" s="8">
        <v>63</v>
      </c>
      <c r="D145" s="8">
        <v>63</v>
      </c>
      <c r="E145" s="8">
        <v>50</v>
      </c>
      <c r="F145" s="8" t="str">
        <f t="shared" si="97"/>
        <v>63 - 63 - 50</v>
      </c>
      <c r="G145" s="8" t="str">
        <f t="shared" si="98"/>
        <v>63-63-50</v>
      </c>
      <c r="H145" s="8">
        <f t="shared" si="99"/>
        <v>16862221024</v>
      </c>
      <c r="I145" s="6">
        <f t="shared" si="100"/>
        <v>4.1954388000000007</v>
      </c>
      <c r="J145" s="6">
        <f>VLOOKUP(LEFT(A145,8)*1,Hilfstabelle!$A$35:$E$38,5,FALSE)</f>
        <v>0.85</v>
      </c>
      <c r="K145" s="6">
        <f t="shared" si="101"/>
        <v>255.6</v>
      </c>
      <c r="L145" s="6">
        <f t="shared" si="102"/>
        <v>175</v>
      </c>
      <c r="M145" s="6">
        <f t="shared" si="103"/>
        <v>87</v>
      </c>
      <c r="N145" s="19">
        <f t="shared" si="88"/>
        <v>85.5</v>
      </c>
      <c r="O145" s="19">
        <f t="shared" si="89"/>
        <v>85.5</v>
      </c>
      <c r="P145" s="19">
        <f t="shared" si="90"/>
        <v>85.1</v>
      </c>
      <c r="Q145" s="6">
        <f>VLOOKUP(LEFT(A145,8)*1,Hilfstabelle!$A$35:$E$38,2,FALSE)</f>
        <v>310</v>
      </c>
      <c r="R145" s="6">
        <f>VLOOKUP(LEFT(A145,8)*1,Hilfstabelle!$A$35:$E$38,3,FALSE)</f>
        <v>220</v>
      </c>
      <c r="S145" s="6">
        <f>VLOOKUP(LEFT(A145,8)*1,Hilfstabelle!$A$35:$E$38,4,FALSE)</f>
        <v>107</v>
      </c>
      <c r="T145" s="94">
        <f>VLOOKUP(H145,Preise!A:E,4,FALSE)</f>
        <v>582.57000000000005</v>
      </c>
      <c r="U145" s="7" t="str">
        <f>IF(V145=50,"I",VLOOKUP(V145,Hilfstabelle!$A$3:$B$6,2))</f>
        <v>II</v>
      </c>
      <c r="V145" s="7">
        <f t="shared" si="104"/>
        <v>63</v>
      </c>
      <c r="W145" s="7" t="str">
        <f>IF(U145="I","I",VLOOKUP(V145,Hilfstabelle!$A$3:$B$6,2))</f>
        <v>II</v>
      </c>
      <c r="X145" s="7">
        <f>VLOOKUP(W145,Hilfstabelle!$B$10:$M$13,12,FALSE)</f>
        <v>1.7994396000000001</v>
      </c>
      <c r="Y145" s="7">
        <f>VLOOKUP(W145,Hilfstabelle!$B$10:$D$13,3,FALSE)</f>
        <v>43.5</v>
      </c>
      <c r="Z145" s="7">
        <f>VLOOKUP(W145,Hilfstabelle!$B$10:$E$13,4,FALSE)</f>
        <v>63</v>
      </c>
      <c r="AA145" s="7">
        <f>VLOOKUP(W145,Hilfstabelle!$B$10:$F$13,5,FALSE)</f>
        <v>63</v>
      </c>
      <c r="AB145" s="7">
        <f>VLOOKUP(W145,Hilfstabelle!$B$10:$G$13,6,FALSE)</f>
        <v>63</v>
      </c>
      <c r="AC145" s="7" t="str">
        <f>IF(AG145="50I","I",VLOOKUP(C145,Hilfstabelle!$A$3:$B$6,2))</f>
        <v>II</v>
      </c>
      <c r="AD145" s="7" t="str">
        <f>IF(U145="I","I",VLOOKUP(C145,Hilfstabelle!$A$3:$B$6,2))</f>
        <v>II</v>
      </c>
      <c r="AE145" s="7" t="str">
        <f t="shared" si="91"/>
        <v>63II</v>
      </c>
      <c r="AF145" s="7" t="str">
        <f t="shared" si="105"/>
        <v>63II</v>
      </c>
      <c r="AG145" s="106" t="b">
        <f t="shared" si="106"/>
        <v>0</v>
      </c>
      <c r="AH145" s="7">
        <f>VLOOKUP('Grundgerüst Konfigurator'!AE145,Hilfstabelle!$B$14:$M$25,12,FALSE)</f>
        <v>0.84948360000000012</v>
      </c>
      <c r="AI145" s="7">
        <f>VLOOKUP(AE145,Hilfstabelle!$B$14:$J$25,9,FALSE)</f>
        <v>37</v>
      </c>
      <c r="AJ145" s="7">
        <f>VLOOKUP(AE145,Hilfstabelle!$B$14:$K$25,10,FALSE)</f>
        <v>68.5</v>
      </c>
      <c r="AK145" s="7">
        <f>VLOOKUP(AE145,Hilfstabelle!$B$14:$I$25,8,FALSE)</f>
        <v>22.5</v>
      </c>
      <c r="AL145" s="7" t="str">
        <f>IF(AP145="50I","I",VLOOKUP(D145,Hilfstabelle!$A$3:$B$6,2))</f>
        <v>II</v>
      </c>
      <c r="AM145" s="7" t="str">
        <f>IF(U145="I","I",VLOOKUP(D145,Hilfstabelle!$A$3:$B$6,2))</f>
        <v>II</v>
      </c>
      <c r="AN145" s="7" t="str">
        <f t="shared" si="92"/>
        <v>63II</v>
      </c>
      <c r="AO145" s="7" t="str">
        <f t="shared" si="107"/>
        <v>63II</v>
      </c>
      <c r="AP145" s="106" t="b">
        <f t="shared" si="108"/>
        <v>0</v>
      </c>
      <c r="AQ145" s="7">
        <f>VLOOKUP('Grundgerüst Konfigurator'!AN145,Hilfstabelle!$B$14:$M$25,12,FALSE)</f>
        <v>0.84948360000000012</v>
      </c>
      <c r="AR145" s="7">
        <f>VLOOKUP(AN145,Hilfstabelle!$B$14:$J$25,9,FALSE)</f>
        <v>37</v>
      </c>
      <c r="AS145" s="7">
        <f>VLOOKUP(AN145,Hilfstabelle!$B$14:$K$25,10,FALSE)</f>
        <v>68.5</v>
      </c>
      <c r="AT145" s="7">
        <f>VLOOKUP(AN145,Hilfstabelle!$B$14:$I$25,8,FALSE)</f>
        <v>22.5</v>
      </c>
      <c r="AU145" s="7" t="str">
        <f>IF(AY145="50I","I",VLOOKUP(E145,Hilfstabelle!$A$3:$B$6,2))</f>
        <v>II</v>
      </c>
      <c r="AV145" s="7" t="str">
        <f>IF(U145="I","I",VLOOKUP(E145,Hilfstabelle!$A$3:$B$6,2))</f>
        <v>II</v>
      </c>
      <c r="AW145" s="7" t="str">
        <f t="shared" si="93"/>
        <v>50II</v>
      </c>
      <c r="AX145" s="7" t="str">
        <f t="shared" si="109"/>
        <v>50II</v>
      </c>
      <c r="AY145" s="106" t="str">
        <f t="shared" si="110"/>
        <v>50II</v>
      </c>
      <c r="AZ145" s="7">
        <f>VLOOKUP('Grundgerüst Konfigurator'!AW145,Hilfstabelle!$B$14:$M$25,12,FALSE)</f>
        <v>0.69703199999999998</v>
      </c>
      <c r="BA145" s="7">
        <f>VLOOKUP(AW145,Hilfstabelle!$B$14:$J$25,9,FALSE)</f>
        <v>30.5</v>
      </c>
      <c r="BB145" s="7">
        <f>VLOOKUP(AW145,Hilfstabelle!$B$14:$K$25,10,FALSE)</f>
        <v>61.1</v>
      </c>
      <c r="BC145" s="7">
        <f>VLOOKUP(AW145,Hilfstabelle!$B$14:$I$25,8,FALSE)</f>
        <v>22.1</v>
      </c>
      <c r="BD145" s="7" t="str">
        <f t="shared" si="111"/>
        <v/>
      </c>
      <c r="BE145" s="7" t="str">
        <f t="shared" si="94"/>
        <v/>
      </c>
      <c r="BF145" s="7">
        <f>IFERROR(VLOOKUP(BD145,Hilfstabelle!$B$26:$M$31,12,FALSE),0)</f>
        <v>0</v>
      </c>
      <c r="BG145" s="7">
        <f>IFERROR(VLOOKUP(BD145,Hilfstabelle!$B$26:$H$31,7,FALSE),0)</f>
        <v>0</v>
      </c>
      <c r="BH145" s="7" t="str">
        <f t="shared" si="112"/>
        <v/>
      </c>
      <c r="BI145" s="7" t="str">
        <f t="shared" si="95"/>
        <v/>
      </c>
      <c r="BJ145" s="7">
        <f>IFERROR(VLOOKUP(BH145,Hilfstabelle!$B$26:$M$31,12,FALSE),0)</f>
        <v>0</v>
      </c>
      <c r="BK145" s="7">
        <f>IFERROR(VLOOKUP(BH145,Hilfstabelle!$B$26:$H$31,7,FALSE),0)</f>
        <v>0</v>
      </c>
      <c r="BL145" s="7" t="str">
        <f t="shared" si="113"/>
        <v/>
      </c>
      <c r="BM145" s="7" t="str">
        <f t="shared" si="96"/>
        <v/>
      </c>
      <c r="BN145" s="7">
        <f>IFERROR(VLOOKUP(BL145,Hilfstabelle!$B$26:$M$31,12,FALSE),0)</f>
        <v>0</v>
      </c>
      <c r="BO145" s="7">
        <f>IFERROR(VLOOKUP(BL145,Hilfstabelle!$B$26:$H$31,7,FALSE),0)</f>
        <v>0</v>
      </c>
      <c r="BP145" s="162" t="s">
        <v>3902</v>
      </c>
    </row>
    <row r="146" spans="1:68" ht="15" thickBot="1" x14ac:dyDescent="0.25">
      <c r="A146" s="7">
        <v>16862221025</v>
      </c>
      <c r="B146" s="160" t="s">
        <v>98</v>
      </c>
      <c r="C146" s="8">
        <v>75</v>
      </c>
      <c r="D146" s="8">
        <v>75</v>
      </c>
      <c r="E146" s="8">
        <v>25</v>
      </c>
      <c r="F146" s="8" t="str">
        <f t="shared" si="97"/>
        <v>75 - 75 - 25</v>
      </c>
      <c r="G146" s="8" t="str">
        <f t="shared" si="98"/>
        <v>75-75-25</v>
      </c>
      <c r="H146" s="8">
        <f t="shared" si="99"/>
        <v>16862221025</v>
      </c>
      <c r="I146" s="6">
        <f t="shared" si="100"/>
        <v>4.7639340000000008</v>
      </c>
      <c r="J146" s="6">
        <f>VLOOKUP(LEFT(A146,8)*1,Hilfstabelle!$A$35:$E$38,5,FALSE)</f>
        <v>0.85</v>
      </c>
      <c r="K146" s="6">
        <f t="shared" si="101"/>
        <v>261.5</v>
      </c>
      <c r="L146" s="6">
        <f t="shared" si="102"/>
        <v>180</v>
      </c>
      <c r="M146" s="6">
        <f t="shared" si="103"/>
        <v>90</v>
      </c>
      <c r="N146" s="19">
        <f t="shared" si="88"/>
        <v>85</v>
      </c>
      <c r="O146" s="19">
        <f t="shared" si="89"/>
        <v>85</v>
      </c>
      <c r="P146" s="19">
        <f t="shared" si="90"/>
        <v>105</v>
      </c>
      <c r="Q146" s="6">
        <f>VLOOKUP(LEFT(A146,8)*1,Hilfstabelle!$A$35:$E$38,2,FALSE)</f>
        <v>310</v>
      </c>
      <c r="R146" s="6">
        <f>VLOOKUP(LEFT(A146,8)*1,Hilfstabelle!$A$35:$E$38,3,FALSE)</f>
        <v>220</v>
      </c>
      <c r="S146" s="6">
        <f>VLOOKUP(LEFT(A146,8)*1,Hilfstabelle!$A$35:$E$38,4,FALSE)</f>
        <v>107</v>
      </c>
      <c r="T146" s="94">
        <f>VLOOKUP(H146,Preise!A:E,4,FALSE)</f>
        <v>652.74</v>
      </c>
      <c r="U146" s="7" t="str">
        <f>IF(V146=50,"I",VLOOKUP(V146,Hilfstabelle!$A$3:$B$6,2))</f>
        <v>II</v>
      </c>
      <c r="V146" s="7">
        <f t="shared" si="104"/>
        <v>75</v>
      </c>
      <c r="W146" s="7" t="str">
        <f>IF(U146="I","I",VLOOKUP(V146,Hilfstabelle!$A$3:$B$6,2))</f>
        <v>II</v>
      </c>
      <c r="X146" s="7">
        <f>VLOOKUP(W146,Hilfstabelle!$B$10:$M$13,12,FALSE)</f>
        <v>1.7994396000000001</v>
      </c>
      <c r="Y146" s="7">
        <f>VLOOKUP(W146,Hilfstabelle!$B$10:$D$13,3,FALSE)</f>
        <v>43.5</v>
      </c>
      <c r="Z146" s="7">
        <f>VLOOKUP(W146,Hilfstabelle!$B$10:$E$13,4,FALSE)</f>
        <v>63</v>
      </c>
      <c r="AA146" s="7">
        <f>VLOOKUP(W146,Hilfstabelle!$B$10:$F$13,5,FALSE)</f>
        <v>63</v>
      </c>
      <c r="AB146" s="7">
        <f>VLOOKUP(W146,Hilfstabelle!$B$10:$G$13,6,FALSE)</f>
        <v>63</v>
      </c>
      <c r="AC146" s="7" t="str">
        <f>IF(AG146="50I","I",VLOOKUP(C146,Hilfstabelle!$A$3:$B$6,2))</f>
        <v>II</v>
      </c>
      <c r="AD146" s="7" t="str">
        <f>IF(U146="I","I",VLOOKUP(C146,Hilfstabelle!$A$3:$B$6,2))</f>
        <v>II</v>
      </c>
      <c r="AE146" s="7" t="str">
        <f t="shared" si="91"/>
        <v>75II</v>
      </c>
      <c r="AF146" s="7" t="str">
        <f t="shared" si="105"/>
        <v>75II</v>
      </c>
      <c r="AG146" s="106" t="b">
        <f t="shared" si="106"/>
        <v>0</v>
      </c>
      <c r="AH146" s="7">
        <f>VLOOKUP('Grundgerüst Konfigurator'!AE146,Hilfstabelle!$B$14:$M$25,12,FALSE)</f>
        <v>1.0688664000000001</v>
      </c>
      <c r="AI146" s="7">
        <f>VLOOKUP(AE146,Hilfstabelle!$B$14:$J$25,9,FALSE)</f>
        <v>45</v>
      </c>
      <c r="AJ146" s="7">
        <f>VLOOKUP(AE146,Hilfstabelle!$B$14:$K$25,10,FALSE)</f>
        <v>72</v>
      </c>
      <c r="AK146" s="7">
        <f>VLOOKUP(AE146,Hilfstabelle!$B$14:$I$25,8,FALSE)</f>
        <v>22</v>
      </c>
      <c r="AL146" s="7" t="str">
        <f>IF(AP146="50I","I",VLOOKUP(D146,Hilfstabelle!$A$3:$B$6,2))</f>
        <v>II</v>
      </c>
      <c r="AM146" s="7" t="str">
        <f>IF(U146="I","I",VLOOKUP(D146,Hilfstabelle!$A$3:$B$6,2))</f>
        <v>II</v>
      </c>
      <c r="AN146" s="7" t="str">
        <f t="shared" si="92"/>
        <v>75II</v>
      </c>
      <c r="AO146" s="7" t="str">
        <f t="shared" si="107"/>
        <v>75II</v>
      </c>
      <c r="AP146" s="106" t="b">
        <f t="shared" si="108"/>
        <v>0</v>
      </c>
      <c r="AQ146" s="7">
        <f>VLOOKUP('Grundgerüst Konfigurator'!AN146,Hilfstabelle!$B$14:$M$25,12,FALSE)</f>
        <v>1.0688664000000001</v>
      </c>
      <c r="AR146" s="7">
        <f>VLOOKUP(AN146,Hilfstabelle!$B$14:$J$25,9,FALSE)</f>
        <v>45</v>
      </c>
      <c r="AS146" s="7">
        <f>VLOOKUP(AN146,Hilfstabelle!$B$14:$K$25,10,FALSE)</f>
        <v>72</v>
      </c>
      <c r="AT146" s="7">
        <f>VLOOKUP(AN146,Hilfstabelle!$B$14:$I$25,8,FALSE)</f>
        <v>22</v>
      </c>
      <c r="AU146" s="7" t="str">
        <f>IF(AY146="50I","I",VLOOKUP(E146,Hilfstabelle!$A$3:$B$6,2))</f>
        <v>I</v>
      </c>
      <c r="AV146" s="7" t="str">
        <f>IF(U146="I","I",VLOOKUP(E146,Hilfstabelle!$A$3:$B$6,2))</f>
        <v>I</v>
      </c>
      <c r="AW146" s="7" t="str">
        <f t="shared" si="93"/>
        <v>25I</v>
      </c>
      <c r="AX146" s="7" t="str">
        <f t="shared" si="109"/>
        <v>25I</v>
      </c>
      <c r="AY146" s="106" t="b">
        <f t="shared" si="110"/>
        <v>0</v>
      </c>
      <c r="AZ146" s="7">
        <f>VLOOKUP('Grundgerüst Konfigurator'!AW146,Hilfstabelle!$B$14:$M$25,12,FALSE)</f>
        <v>0.171486</v>
      </c>
      <c r="BA146" s="7">
        <f>VLOOKUP(AW146,Hilfstabelle!$B$14:$J$25,9,FALSE)</f>
        <v>15.25</v>
      </c>
      <c r="BB146" s="7">
        <f>VLOOKUP(AW146,Hilfstabelle!$B$14:$K$25,10,FALSE)</f>
        <v>40.5</v>
      </c>
      <c r="BC146" s="7">
        <f>VLOOKUP(AW146,Hilfstabelle!$B$14:$I$25,8,FALSE)</f>
        <v>19</v>
      </c>
      <c r="BD146" s="7" t="str">
        <f t="shared" si="111"/>
        <v/>
      </c>
      <c r="BE146" s="7" t="str">
        <f t="shared" si="94"/>
        <v/>
      </c>
      <c r="BF146" s="7">
        <f>IFERROR(VLOOKUP(BD146,Hilfstabelle!$B$26:$M$31,12,FALSE),0)</f>
        <v>0</v>
      </c>
      <c r="BG146" s="7">
        <f>IFERROR(VLOOKUP(BD146,Hilfstabelle!$B$26:$H$31,7,FALSE),0)</f>
        <v>0</v>
      </c>
      <c r="BH146" s="7" t="str">
        <f t="shared" si="112"/>
        <v/>
      </c>
      <c r="BI146" s="7" t="str">
        <f t="shared" si="95"/>
        <v/>
      </c>
      <c r="BJ146" s="7">
        <f>IFERROR(VLOOKUP(BH146,Hilfstabelle!$B$26:$M$31,12,FALSE),0)</f>
        <v>0</v>
      </c>
      <c r="BK146" s="7">
        <f>IFERROR(VLOOKUP(BH146,Hilfstabelle!$B$26:$H$31,7,FALSE),0)</f>
        <v>0</v>
      </c>
      <c r="BL146" s="7" t="str">
        <f t="shared" si="113"/>
        <v>II-I</v>
      </c>
      <c r="BM146" s="7" t="str">
        <f t="shared" si="96"/>
        <v>II-I</v>
      </c>
      <c r="BN146" s="7">
        <f>IFERROR(VLOOKUP(BL146,Hilfstabelle!$B$26:$M$31,12,FALSE),0)</f>
        <v>0.65527559999999996</v>
      </c>
      <c r="BO146" s="7">
        <f>IFERROR(VLOOKUP(BL146,Hilfstabelle!$B$26:$H$31,7,FALSE),0)</f>
        <v>23</v>
      </c>
      <c r="BP146" s="162" t="s">
        <v>3902</v>
      </c>
    </row>
    <row r="147" spans="1:68" ht="15" thickBot="1" x14ac:dyDescent="0.25">
      <c r="A147" s="7">
        <v>16862221026</v>
      </c>
      <c r="B147" s="160" t="s">
        <v>98</v>
      </c>
      <c r="C147" s="8">
        <v>75</v>
      </c>
      <c r="D147" s="8">
        <v>75</v>
      </c>
      <c r="E147" s="8">
        <v>32</v>
      </c>
      <c r="F147" s="8" t="str">
        <f t="shared" si="97"/>
        <v>75 - 75 - 32</v>
      </c>
      <c r="G147" s="8" t="str">
        <f t="shared" si="98"/>
        <v>75-75-32</v>
      </c>
      <c r="H147" s="8">
        <f t="shared" si="99"/>
        <v>16862221026</v>
      </c>
      <c r="I147" s="6">
        <f t="shared" si="100"/>
        <v>4.8163332000000008</v>
      </c>
      <c r="J147" s="6">
        <f>VLOOKUP(LEFT(A147,8)*1,Hilfstabelle!$A$35:$E$38,5,FALSE)</f>
        <v>0.85</v>
      </c>
      <c r="K147" s="6">
        <f t="shared" si="101"/>
        <v>268</v>
      </c>
      <c r="L147" s="6">
        <f t="shared" si="102"/>
        <v>180</v>
      </c>
      <c r="M147" s="6">
        <f t="shared" si="103"/>
        <v>90</v>
      </c>
      <c r="N147" s="19">
        <f t="shared" si="88"/>
        <v>85</v>
      </c>
      <c r="O147" s="19">
        <f t="shared" si="89"/>
        <v>85</v>
      </c>
      <c r="P147" s="19">
        <f t="shared" si="90"/>
        <v>106</v>
      </c>
      <c r="Q147" s="6">
        <f>VLOOKUP(LEFT(A147,8)*1,Hilfstabelle!$A$35:$E$38,2,FALSE)</f>
        <v>310</v>
      </c>
      <c r="R147" s="6">
        <f>VLOOKUP(LEFT(A147,8)*1,Hilfstabelle!$A$35:$E$38,3,FALSE)</f>
        <v>220</v>
      </c>
      <c r="S147" s="6">
        <f>VLOOKUP(LEFT(A147,8)*1,Hilfstabelle!$A$35:$E$38,4,FALSE)</f>
        <v>107</v>
      </c>
      <c r="T147" s="94">
        <f>VLOOKUP(H147,Preise!A:E,4,FALSE)</f>
        <v>658.08</v>
      </c>
      <c r="U147" s="7" t="str">
        <f>IF(V147=50,"I",VLOOKUP(V147,Hilfstabelle!$A$3:$B$6,2))</f>
        <v>II</v>
      </c>
      <c r="V147" s="7">
        <f t="shared" si="104"/>
        <v>75</v>
      </c>
      <c r="W147" s="7" t="str">
        <f>IF(U147="I","I",VLOOKUP(V147,Hilfstabelle!$A$3:$B$6,2))</f>
        <v>II</v>
      </c>
      <c r="X147" s="7">
        <f>VLOOKUP(W147,Hilfstabelle!$B$10:$M$13,12,FALSE)</f>
        <v>1.7994396000000001</v>
      </c>
      <c r="Y147" s="7">
        <f>VLOOKUP(W147,Hilfstabelle!$B$10:$D$13,3,FALSE)</f>
        <v>43.5</v>
      </c>
      <c r="Z147" s="7">
        <f>VLOOKUP(W147,Hilfstabelle!$B$10:$E$13,4,FALSE)</f>
        <v>63</v>
      </c>
      <c r="AA147" s="7">
        <f>VLOOKUP(W147,Hilfstabelle!$B$10:$F$13,5,FALSE)</f>
        <v>63</v>
      </c>
      <c r="AB147" s="7">
        <f>VLOOKUP(W147,Hilfstabelle!$B$10:$G$13,6,FALSE)</f>
        <v>63</v>
      </c>
      <c r="AC147" s="7" t="str">
        <f>IF(AG147="50I","I",VLOOKUP(C147,Hilfstabelle!$A$3:$B$6,2))</f>
        <v>II</v>
      </c>
      <c r="AD147" s="7" t="str">
        <f>IF(U147="I","I",VLOOKUP(C147,Hilfstabelle!$A$3:$B$6,2))</f>
        <v>II</v>
      </c>
      <c r="AE147" s="7" t="str">
        <f t="shared" si="91"/>
        <v>75II</v>
      </c>
      <c r="AF147" s="7" t="str">
        <f t="shared" si="105"/>
        <v>75II</v>
      </c>
      <c r="AG147" s="106" t="b">
        <f t="shared" si="106"/>
        <v>0</v>
      </c>
      <c r="AH147" s="7">
        <f>VLOOKUP('Grundgerüst Konfigurator'!AE147,Hilfstabelle!$B$14:$M$25,12,FALSE)</f>
        <v>1.0688664000000001</v>
      </c>
      <c r="AI147" s="7">
        <f>VLOOKUP(AE147,Hilfstabelle!$B$14:$J$25,9,FALSE)</f>
        <v>45</v>
      </c>
      <c r="AJ147" s="7">
        <f>VLOOKUP(AE147,Hilfstabelle!$B$14:$K$25,10,FALSE)</f>
        <v>72</v>
      </c>
      <c r="AK147" s="7">
        <f>VLOOKUP(AE147,Hilfstabelle!$B$14:$I$25,8,FALSE)</f>
        <v>22</v>
      </c>
      <c r="AL147" s="7" t="str">
        <f>IF(AP147="50I","I",VLOOKUP(D147,Hilfstabelle!$A$3:$B$6,2))</f>
        <v>II</v>
      </c>
      <c r="AM147" s="7" t="str">
        <f>IF(U147="I","I",VLOOKUP(D147,Hilfstabelle!$A$3:$B$6,2))</f>
        <v>II</v>
      </c>
      <c r="AN147" s="7" t="str">
        <f t="shared" si="92"/>
        <v>75II</v>
      </c>
      <c r="AO147" s="7" t="str">
        <f t="shared" si="107"/>
        <v>75II</v>
      </c>
      <c r="AP147" s="106" t="b">
        <f t="shared" si="108"/>
        <v>0</v>
      </c>
      <c r="AQ147" s="7">
        <f>VLOOKUP('Grundgerüst Konfigurator'!AN147,Hilfstabelle!$B$14:$M$25,12,FALSE)</f>
        <v>1.0688664000000001</v>
      </c>
      <c r="AR147" s="7">
        <f>VLOOKUP(AN147,Hilfstabelle!$B$14:$J$25,9,FALSE)</f>
        <v>45</v>
      </c>
      <c r="AS147" s="7">
        <f>VLOOKUP(AN147,Hilfstabelle!$B$14:$K$25,10,FALSE)</f>
        <v>72</v>
      </c>
      <c r="AT147" s="7">
        <f>VLOOKUP(AN147,Hilfstabelle!$B$14:$I$25,8,FALSE)</f>
        <v>22</v>
      </c>
      <c r="AU147" s="7" t="str">
        <f>IF(AY147="50I","I",VLOOKUP(E147,Hilfstabelle!$A$3:$B$6,2))</f>
        <v>I</v>
      </c>
      <c r="AV147" s="7" t="str">
        <f>IF(U147="I","I",VLOOKUP(E147,Hilfstabelle!$A$3:$B$6,2))</f>
        <v>I</v>
      </c>
      <c r="AW147" s="7" t="str">
        <f t="shared" si="93"/>
        <v>32I</v>
      </c>
      <c r="AX147" s="7" t="str">
        <f t="shared" si="109"/>
        <v>32I</v>
      </c>
      <c r="AY147" s="106" t="b">
        <f t="shared" si="110"/>
        <v>0</v>
      </c>
      <c r="AZ147" s="7">
        <f>VLOOKUP('Grundgerüst Konfigurator'!AW147,Hilfstabelle!$B$14:$M$25,12,FALSE)</f>
        <v>0.22388520000000001</v>
      </c>
      <c r="BA147" s="7">
        <f>VLOOKUP(AW147,Hilfstabelle!$B$14:$J$25,9,FALSE)</f>
        <v>20</v>
      </c>
      <c r="BB147" s="7">
        <f>VLOOKUP(AW147,Hilfstabelle!$B$14:$K$25,10,FALSE)</f>
        <v>47</v>
      </c>
      <c r="BC147" s="7">
        <f>VLOOKUP(AW147,Hilfstabelle!$B$14:$I$25,8,FALSE)</f>
        <v>20</v>
      </c>
      <c r="BD147" s="7" t="str">
        <f t="shared" si="111"/>
        <v/>
      </c>
      <c r="BE147" s="7" t="str">
        <f t="shared" si="94"/>
        <v/>
      </c>
      <c r="BF147" s="7">
        <f>IFERROR(VLOOKUP(BD147,Hilfstabelle!$B$26:$M$31,12,FALSE),0)</f>
        <v>0</v>
      </c>
      <c r="BG147" s="7">
        <f>IFERROR(VLOOKUP(BD147,Hilfstabelle!$B$26:$H$31,7,FALSE),0)</f>
        <v>0</v>
      </c>
      <c r="BH147" s="7" t="str">
        <f t="shared" si="112"/>
        <v/>
      </c>
      <c r="BI147" s="7" t="str">
        <f t="shared" si="95"/>
        <v/>
      </c>
      <c r="BJ147" s="7">
        <f>IFERROR(VLOOKUP(BH147,Hilfstabelle!$B$26:$M$31,12,FALSE),0)</f>
        <v>0</v>
      </c>
      <c r="BK147" s="7">
        <f>IFERROR(VLOOKUP(BH147,Hilfstabelle!$B$26:$H$31,7,FALSE),0)</f>
        <v>0</v>
      </c>
      <c r="BL147" s="7" t="str">
        <f t="shared" si="113"/>
        <v>II-I</v>
      </c>
      <c r="BM147" s="7" t="str">
        <f t="shared" si="96"/>
        <v>II-I</v>
      </c>
      <c r="BN147" s="7">
        <f>IFERROR(VLOOKUP(BL147,Hilfstabelle!$B$26:$M$31,12,FALSE),0)</f>
        <v>0.65527559999999996</v>
      </c>
      <c r="BO147" s="7">
        <f>IFERROR(VLOOKUP(BL147,Hilfstabelle!$B$26:$H$31,7,FALSE),0)</f>
        <v>23</v>
      </c>
      <c r="BP147" s="162" t="s">
        <v>3902</v>
      </c>
    </row>
    <row r="148" spans="1:68" ht="15" thickBot="1" x14ac:dyDescent="0.25">
      <c r="A148" s="7">
        <v>16862221027</v>
      </c>
      <c r="B148" s="160" t="s">
        <v>98</v>
      </c>
      <c r="C148" s="8">
        <v>75</v>
      </c>
      <c r="D148" s="8">
        <v>75</v>
      </c>
      <c r="E148" s="8">
        <v>40</v>
      </c>
      <c r="F148" s="8" t="str">
        <f t="shared" si="97"/>
        <v>75 - 75 - 40</v>
      </c>
      <c r="G148" s="8" t="str">
        <f t="shared" si="98"/>
        <v>75-75-40</v>
      </c>
      <c r="H148" s="8">
        <f t="shared" si="99"/>
        <v>16862221027</v>
      </c>
      <c r="I148" s="6">
        <f t="shared" si="100"/>
        <v>4.9259364000000012</v>
      </c>
      <c r="J148" s="6">
        <f>VLOOKUP(LEFT(A148,8)*1,Hilfstabelle!$A$35:$E$38,5,FALSE)</f>
        <v>0.85</v>
      </c>
      <c r="K148" s="6">
        <f t="shared" si="101"/>
        <v>275</v>
      </c>
      <c r="L148" s="6">
        <f t="shared" si="102"/>
        <v>180</v>
      </c>
      <c r="M148" s="6">
        <f t="shared" si="103"/>
        <v>90</v>
      </c>
      <c r="N148" s="19">
        <f t="shared" si="88"/>
        <v>85</v>
      </c>
      <c r="O148" s="19">
        <f t="shared" si="89"/>
        <v>85</v>
      </c>
      <c r="P148" s="19">
        <f t="shared" si="90"/>
        <v>108</v>
      </c>
      <c r="Q148" s="6">
        <f>VLOOKUP(LEFT(A148,8)*1,Hilfstabelle!$A$35:$E$38,2,FALSE)</f>
        <v>310</v>
      </c>
      <c r="R148" s="6">
        <f>VLOOKUP(LEFT(A148,8)*1,Hilfstabelle!$A$35:$E$38,3,FALSE)</f>
        <v>220</v>
      </c>
      <c r="S148" s="6">
        <f>VLOOKUP(LEFT(A148,8)*1,Hilfstabelle!$A$35:$E$38,4,FALSE)</f>
        <v>107</v>
      </c>
      <c r="T148" s="94">
        <f>VLOOKUP(H148,Preise!A:E,4,FALSE)</f>
        <v>665.48</v>
      </c>
      <c r="U148" s="7" t="str">
        <f>IF(V148=50,"I",VLOOKUP(V148,Hilfstabelle!$A$3:$B$6,2))</f>
        <v>II</v>
      </c>
      <c r="V148" s="7">
        <f t="shared" si="104"/>
        <v>75</v>
      </c>
      <c r="W148" s="7" t="str">
        <f>IF(U148="I","I",VLOOKUP(V148,Hilfstabelle!$A$3:$B$6,2))</f>
        <v>II</v>
      </c>
      <c r="X148" s="7">
        <f>VLOOKUP(W148,Hilfstabelle!$B$10:$M$13,12,FALSE)</f>
        <v>1.7994396000000001</v>
      </c>
      <c r="Y148" s="7">
        <f>VLOOKUP(W148,Hilfstabelle!$B$10:$D$13,3,FALSE)</f>
        <v>43.5</v>
      </c>
      <c r="Z148" s="7">
        <f>VLOOKUP(W148,Hilfstabelle!$B$10:$E$13,4,FALSE)</f>
        <v>63</v>
      </c>
      <c r="AA148" s="7">
        <f>VLOOKUP(W148,Hilfstabelle!$B$10:$F$13,5,FALSE)</f>
        <v>63</v>
      </c>
      <c r="AB148" s="7">
        <f>VLOOKUP(W148,Hilfstabelle!$B$10:$G$13,6,FALSE)</f>
        <v>63</v>
      </c>
      <c r="AC148" s="7" t="str">
        <f>IF(AG148="50I","I",VLOOKUP(C148,Hilfstabelle!$A$3:$B$6,2))</f>
        <v>II</v>
      </c>
      <c r="AD148" s="7" t="str">
        <f>IF(U148="I","I",VLOOKUP(C148,Hilfstabelle!$A$3:$B$6,2))</f>
        <v>II</v>
      </c>
      <c r="AE148" s="7" t="str">
        <f t="shared" si="91"/>
        <v>75II</v>
      </c>
      <c r="AF148" s="7" t="str">
        <f t="shared" si="105"/>
        <v>75II</v>
      </c>
      <c r="AG148" s="106" t="b">
        <f t="shared" si="106"/>
        <v>0</v>
      </c>
      <c r="AH148" s="7">
        <f>VLOOKUP('Grundgerüst Konfigurator'!AE148,Hilfstabelle!$B$14:$M$25,12,FALSE)</f>
        <v>1.0688664000000001</v>
      </c>
      <c r="AI148" s="7">
        <f>VLOOKUP(AE148,Hilfstabelle!$B$14:$J$25,9,FALSE)</f>
        <v>45</v>
      </c>
      <c r="AJ148" s="7">
        <f>VLOOKUP(AE148,Hilfstabelle!$B$14:$K$25,10,FALSE)</f>
        <v>72</v>
      </c>
      <c r="AK148" s="7">
        <f>VLOOKUP(AE148,Hilfstabelle!$B$14:$I$25,8,FALSE)</f>
        <v>22</v>
      </c>
      <c r="AL148" s="7" t="str">
        <f>IF(AP148="50I","I",VLOOKUP(D148,Hilfstabelle!$A$3:$B$6,2))</f>
        <v>II</v>
      </c>
      <c r="AM148" s="7" t="str">
        <f>IF(U148="I","I",VLOOKUP(D148,Hilfstabelle!$A$3:$B$6,2))</f>
        <v>II</v>
      </c>
      <c r="AN148" s="7" t="str">
        <f t="shared" si="92"/>
        <v>75II</v>
      </c>
      <c r="AO148" s="7" t="str">
        <f t="shared" si="107"/>
        <v>75II</v>
      </c>
      <c r="AP148" s="106" t="b">
        <f t="shared" si="108"/>
        <v>0</v>
      </c>
      <c r="AQ148" s="7">
        <f>VLOOKUP('Grundgerüst Konfigurator'!AN148,Hilfstabelle!$B$14:$M$25,12,FALSE)</f>
        <v>1.0688664000000001</v>
      </c>
      <c r="AR148" s="7">
        <f>VLOOKUP(AN148,Hilfstabelle!$B$14:$J$25,9,FALSE)</f>
        <v>45</v>
      </c>
      <c r="AS148" s="7">
        <f>VLOOKUP(AN148,Hilfstabelle!$B$14:$K$25,10,FALSE)</f>
        <v>72</v>
      </c>
      <c r="AT148" s="7">
        <f>VLOOKUP(AN148,Hilfstabelle!$B$14:$I$25,8,FALSE)</f>
        <v>22</v>
      </c>
      <c r="AU148" s="7" t="str">
        <f>IF(AY148="50I","I",VLOOKUP(E148,Hilfstabelle!$A$3:$B$6,2))</f>
        <v>I</v>
      </c>
      <c r="AV148" s="7" t="str">
        <f>IF(U148="I","I",VLOOKUP(E148,Hilfstabelle!$A$3:$B$6,2))</f>
        <v>I</v>
      </c>
      <c r="AW148" s="7" t="str">
        <f t="shared" si="93"/>
        <v>40I</v>
      </c>
      <c r="AX148" s="7" t="str">
        <f t="shared" si="109"/>
        <v>40I</v>
      </c>
      <c r="AY148" s="106" t="b">
        <f t="shared" si="110"/>
        <v>0</v>
      </c>
      <c r="AZ148" s="7">
        <f>VLOOKUP('Grundgerüst Konfigurator'!AW148,Hilfstabelle!$B$14:$M$25,12,FALSE)</f>
        <v>0.33348840000000002</v>
      </c>
      <c r="BA148" s="7">
        <f>VLOOKUP(AW148,Hilfstabelle!$B$14:$J$25,9,FALSE)</f>
        <v>24.5</v>
      </c>
      <c r="BB148" s="7">
        <f>VLOOKUP(AW148,Hilfstabelle!$B$14:$K$25,10,FALSE)</f>
        <v>54</v>
      </c>
      <c r="BC148" s="7">
        <f>VLOOKUP(AW148,Hilfstabelle!$B$14:$I$25,8,FALSE)</f>
        <v>22</v>
      </c>
      <c r="BD148" s="7" t="str">
        <f t="shared" si="111"/>
        <v/>
      </c>
      <c r="BE148" s="7" t="str">
        <f t="shared" si="94"/>
        <v/>
      </c>
      <c r="BF148" s="7">
        <f>IFERROR(VLOOKUP(BD148,Hilfstabelle!$B$26:$M$31,12,FALSE),0)</f>
        <v>0</v>
      </c>
      <c r="BG148" s="7">
        <f>IFERROR(VLOOKUP(BD148,Hilfstabelle!$B$26:$H$31,7,FALSE),0)</f>
        <v>0</v>
      </c>
      <c r="BH148" s="7" t="str">
        <f t="shared" si="112"/>
        <v/>
      </c>
      <c r="BI148" s="7" t="str">
        <f t="shared" si="95"/>
        <v/>
      </c>
      <c r="BJ148" s="7">
        <f>IFERROR(VLOOKUP(BH148,Hilfstabelle!$B$26:$M$31,12,FALSE),0)</f>
        <v>0</v>
      </c>
      <c r="BK148" s="7">
        <f>IFERROR(VLOOKUP(BH148,Hilfstabelle!$B$26:$H$31,7,FALSE),0)</f>
        <v>0</v>
      </c>
      <c r="BL148" s="7" t="str">
        <f t="shared" si="113"/>
        <v>II-I</v>
      </c>
      <c r="BM148" s="7" t="str">
        <f t="shared" si="96"/>
        <v>II-I</v>
      </c>
      <c r="BN148" s="7">
        <f>IFERROR(VLOOKUP(BL148,Hilfstabelle!$B$26:$M$31,12,FALSE),0)</f>
        <v>0.65527559999999996</v>
      </c>
      <c r="BO148" s="7">
        <f>IFERROR(VLOOKUP(BL148,Hilfstabelle!$B$26:$H$31,7,FALSE),0)</f>
        <v>23</v>
      </c>
      <c r="BP148" s="162" t="s">
        <v>3902</v>
      </c>
    </row>
    <row r="149" spans="1:68" ht="15" thickBot="1" x14ac:dyDescent="0.25">
      <c r="A149" s="7">
        <v>16862221028</v>
      </c>
      <c r="B149" s="160" t="s">
        <v>98</v>
      </c>
      <c r="C149" s="8">
        <v>75</v>
      </c>
      <c r="D149" s="8">
        <v>75</v>
      </c>
      <c r="E149" s="8">
        <v>50</v>
      </c>
      <c r="F149" s="8" t="str">
        <f t="shared" si="97"/>
        <v>75 - 75 - 50</v>
      </c>
      <c r="G149" s="8" t="str">
        <f t="shared" si="98"/>
        <v>75-75-50</v>
      </c>
      <c r="H149" s="8">
        <f t="shared" si="99"/>
        <v>16862221028</v>
      </c>
      <c r="I149" s="6">
        <f t="shared" si="100"/>
        <v>4.6342044000000007</v>
      </c>
      <c r="J149" s="6">
        <f>VLOOKUP(LEFT(A149,8)*1,Hilfstabelle!$A$35:$E$38,5,FALSE)</f>
        <v>0.85</v>
      </c>
      <c r="K149" s="6">
        <f t="shared" si="101"/>
        <v>259.10000000000002</v>
      </c>
      <c r="L149" s="6">
        <f t="shared" si="102"/>
        <v>180</v>
      </c>
      <c r="M149" s="6">
        <f t="shared" si="103"/>
        <v>90</v>
      </c>
      <c r="N149" s="19">
        <f t="shared" si="88"/>
        <v>85</v>
      </c>
      <c r="O149" s="19">
        <f t="shared" si="89"/>
        <v>85</v>
      </c>
      <c r="P149" s="19">
        <f t="shared" si="90"/>
        <v>85.1</v>
      </c>
      <c r="Q149" s="6">
        <f>VLOOKUP(LEFT(A149,8)*1,Hilfstabelle!$A$35:$E$38,2,FALSE)</f>
        <v>310</v>
      </c>
      <c r="R149" s="6">
        <f>VLOOKUP(LEFT(A149,8)*1,Hilfstabelle!$A$35:$E$38,3,FALSE)</f>
        <v>220</v>
      </c>
      <c r="S149" s="6">
        <f>VLOOKUP(LEFT(A149,8)*1,Hilfstabelle!$A$35:$E$38,4,FALSE)</f>
        <v>107</v>
      </c>
      <c r="T149" s="94">
        <f>VLOOKUP(H149,Preise!A:E,4,FALSE)</f>
        <v>620</v>
      </c>
      <c r="U149" s="7" t="str">
        <f>IF(V149=50,"I",VLOOKUP(V149,Hilfstabelle!$A$3:$B$6,2))</f>
        <v>II</v>
      </c>
      <c r="V149" s="7">
        <f t="shared" si="104"/>
        <v>75</v>
      </c>
      <c r="W149" s="7" t="str">
        <f>IF(U149="I","I",VLOOKUP(V149,Hilfstabelle!$A$3:$B$6,2))</f>
        <v>II</v>
      </c>
      <c r="X149" s="7">
        <f>VLOOKUP(W149,Hilfstabelle!$B$10:$M$13,12,FALSE)</f>
        <v>1.7994396000000001</v>
      </c>
      <c r="Y149" s="7">
        <f>VLOOKUP(W149,Hilfstabelle!$B$10:$D$13,3,FALSE)</f>
        <v>43.5</v>
      </c>
      <c r="Z149" s="7">
        <f>VLOOKUP(W149,Hilfstabelle!$B$10:$E$13,4,FALSE)</f>
        <v>63</v>
      </c>
      <c r="AA149" s="7">
        <f>VLOOKUP(W149,Hilfstabelle!$B$10:$F$13,5,FALSE)</f>
        <v>63</v>
      </c>
      <c r="AB149" s="7">
        <f>VLOOKUP(W149,Hilfstabelle!$B$10:$G$13,6,FALSE)</f>
        <v>63</v>
      </c>
      <c r="AC149" s="7" t="str">
        <f>IF(AG149="50I","I",VLOOKUP(C149,Hilfstabelle!$A$3:$B$6,2))</f>
        <v>II</v>
      </c>
      <c r="AD149" s="7" t="str">
        <f>IF(U149="I","I",VLOOKUP(C149,Hilfstabelle!$A$3:$B$6,2))</f>
        <v>II</v>
      </c>
      <c r="AE149" s="7" t="str">
        <f t="shared" si="91"/>
        <v>75II</v>
      </c>
      <c r="AF149" s="7" t="str">
        <f t="shared" si="105"/>
        <v>75II</v>
      </c>
      <c r="AG149" s="106" t="b">
        <f t="shared" si="106"/>
        <v>0</v>
      </c>
      <c r="AH149" s="7">
        <f>VLOOKUP('Grundgerüst Konfigurator'!AE149,Hilfstabelle!$B$14:$M$25,12,FALSE)</f>
        <v>1.0688664000000001</v>
      </c>
      <c r="AI149" s="7">
        <f>VLOOKUP(AE149,Hilfstabelle!$B$14:$J$25,9,FALSE)</f>
        <v>45</v>
      </c>
      <c r="AJ149" s="7">
        <f>VLOOKUP(AE149,Hilfstabelle!$B$14:$K$25,10,FALSE)</f>
        <v>72</v>
      </c>
      <c r="AK149" s="7">
        <f>VLOOKUP(AE149,Hilfstabelle!$B$14:$I$25,8,FALSE)</f>
        <v>22</v>
      </c>
      <c r="AL149" s="7" t="str">
        <f>IF(AP149="50I","I",VLOOKUP(D149,Hilfstabelle!$A$3:$B$6,2))</f>
        <v>II</v>
      </c>
      <c r="AM149" s="7" t="str">
        <f>IF(U149="I","I",VLOOKUP(D149,Hilfstabelle!$A$3:$B$6,2))</f>
        <v>II</v>
      </c>
      <c r="AN149" s="7" t="str">
        <f t="shared" si="92"/>
        <v>75II</v>
      </c>
      <c r="AO149" s="7" t="str">
        <f t="shared" si="107"/>
        <v>75II</v>
      </c>
      <c r="AP149" s="106" t="b">
        <f t="shared" si="108"/>
        <v>0</v>
      </c>
      <c r="AQ149" s="7">
        <f>VLOOKUP('Grundgerüst Konfigurator'!AN149,Hilfstabelle!$B$14:$M$25,12,FALSE)</f>
        <v>1.0688664000000001</v>
      </c>
      <c r="AR149" s="7">
        <f>VLOOKUP(AN149,Hilfstabelle!$B$14:$J$25,9,FALSE)</f>
        <v>45</v>
      </c>
      <c r="AS149" s="7">
        <f>VLOOKUP(AN149,Hilfstabelle!$B$14:$K$25,10,FALSE)</f>
        <v>72</v>
      </c>
      <c r="AT149" s="7">
        <f>VLOOKUP(AN149,Hilfstabelle!$B$14:$I$25,8,FALSE)</f>
        <v>22</v>
      </c>
      <c r="AU149" s="7" t="str">
        <f>IF(AY149="50I","I",VLOOKUP(E149,Hilfstabelle!$A$3:$B$6,2))</f>
        <v>II</v>
      </c>
      <c r="AV149" s="7" t="str">
        <f>IF(U149="I","I",VLOOKUP(E149,Hilfstabelle!$A$3:$B$6,2))</f>
        <v>II</v>
      </c>
      <c r="AW149" s="7" t="str">
        <f t="shared" si="93"/>
        <v>50II</v>
      </c>
      <c r="AX149" s="7" t="str">
        <f t="shared" si="109"/>
        <v>50II</v>
      </c>
      <c r="AY149" s="106" t="str">
        <f t="shared" si="110"/>
        <v>50II</v>
      </c>
      <c r="AZ149" s="7">
        <f>VLOOKUP('Grundgerüst Konfigurator'!AW149,Hilfstabelle!$B$14:$M$25,12,FALSE)</f>
        <v>0.69703199999999998</v>
      </c>
      <c r="BA149" s="7">
        <f>VLOOKUP(AW149,Hilfstabelle!$B$14:$J$25,9,FALSE)</f>
        <v>30.5</v>
      </c>
      <c r="BB149" s="7">
        <f>VLOOKUP(AW149,Hilfstabelle!$B$14:$K$25,10,FALSE)</f>
        <v>61.1</v>
      </c>
      <c r="BC149" s="7">
        <f>VLOOKUP(AW149,Hilfstabelle!$B$14:$I$25,8,FALSE)</f>
        <v>22.1</v>
      </c>
      <c r="BD149" s="7" t="str">
        <f t="shared" si="111"/>
        <v/>
      </c>
      <c r="BE149" s="7" t="str">
        <f t="shared" si="94"/>
        <v/>
      </c>
      <c r="BF149" s="7">
        <f>IFERROR(VLOOKUP(BD149,Hilfstabelle!$B$26:$M$31,12,FALSE),0)</f>
        <v>0</v>
      </c>
      <c r="BG149" s="7">
        <f>IFERROR(VLOOKUP(BD149,Hilfstabelle!$B$26:$H$31,7,FALSE),0)</f>
        <v>0</v>
      </c>
      <c r="BH149" s="7" t="str">
        <f t="shared" si="112"/>
        <v/>
      </c>
      <c r="BI149" s="7" t="str">
        <f t="shared" si="95"/>
        <v/>
      </c>
      <c r="BJ149" s="7">
        <f>IFERROR(VLOOKUP(BH149,Hilfstabelle!$B$26:$M$31,12,FALSE),0)</f>
        <v>0</v>
      </c>
      <c r="BK149" s="7">
        <f>IFERROR(VLOOKUP(BH149,Hilfstabelle!$B$26:$H$31,7,FALSE),0)</f>
        <v>0</v>
      </c>
      <c r="BL149" s="7" t="str">
        <f t="shared" si="113"/>
        <v/>
      </c>
      <c r="BM149" s="7" t="str">
        <f t="shared" si="96"/>
        <v/>
      </c>
      <c r="BN149" s="7">
        <f>IFERROR(VLOOKUP(BL149,Hilfstabelle!$B$26:$M$31,12,FALSE),0)</f>
        <v>0</v>
      </c>
      <c r="BO149" s="7">
        <f>IFERROR(VLOOKUP(BL149,Hilfstabelle!$B$26:$H$31,7,FALSE),0)</f>
        <v>0</v>
      </c>
      <c r="BP149" s="162" t="s">
        <v>3902</v>
      </c>
    </row>
    <row r="150" spans="1:68" ht="15" thickBot="1" x14ac:dyDescent="0.25">
      <c r="A150" s="7">
        <v>16862221029</v>
      </c>
      <c r="B150" s="160" t="s">
        <v>98</v>
      </c>
      <c r="C150" s="8">
        <v>75</v>
      </c>
      <c r="D150" s="8">
        <v>75</v>
      </c>
      <c r="E150" s="8">
        <v>63</v>
      </c>
      <c r="F150" s="8" t="str">
        <f t="shared" si="97"/>
        <v>75 - 75 - 63</v>
      </c>
      <c r="G150" s="8" t="str">
        <f t="shared" si="98"/>
        <v>75-75-63</v>
      </c>
      <c r="H150" s="8">
        <f t="shared" si="99"/>
        <v>16862221029</v>
      </c>
      <c r="I150" s="6">
        <f t="shared" si="100"/>
        <v>4.7866560000000007</v>
      </c>
      <c r="J150" s="6">
        <f>VLOOKUP(LEFT(A150,8)*1,Hilfstabelle!$A$35:$E$38,5,FALSE)</f>
        <v>0.85</v>
      </c>
      <c r="K150" s="6">
        <f t="shared" si="101"/>
        <v>266.5</v>
      </c>
      <c r="L150" s="6">
        <f t="shared" si="102"/>
        <v>180</v>
      </c>
      <c r="M150" s="6">
        <f t="shared" si="103"/>
        <v>90</v>
      </c>
      <c r="N150" s="19">
        <f t="shared" si="88"/>
        <v>85</v>
      </c>
      <c r="O150" s="19">
        <f t="shared" si="89"/>
        <v>85</v>
      </c>
      <c r="P150" s="19">
        <f t="shared" si="90"/>
        <v>85.5</v>
      </c>
      <c r="Q150" s="6">
        <f>VLOOKUP(LEFT(A150,8)*1,Hilfstabelle!$A$35:$E$38,2,FALSE)</f>
        <v>310</v>
      </c>
      <c r="R150" s="6">
        <f>VLOOKUP(LEFT(A150,8)*1,Hilfstabelle!$A$35:$E$38,3,FALSE)</f>
        <v>220</v>
      </c>
      <c r="S150" s="6">
        <f>VLOOKUP(LEFT(A150,8)*1,Hilfstabelle!$A$35:$E$38,4,FALSE)</f>
        <v>107</v>
      </c>
      <c r="T150" s="94">
        <f>VLOOKUP(H150,Preise!A:E,4,FALSE)</f>
        <v>628.83000000000004</v>
      </c>
      <c r="U150" s="7" t="str">
        <f>IF(V150=50,"I",VLOOKUP(V150,Hilfstabelle!$A$3:$B$6,2))</f>
        <v>II</v>
      </c>
      <c r="V150" s="7">
        <f t="shared" si="104"/>
        <v>75</v>
      </c>
      <c r="W150" s="7" t="str">
        <f>IF(U150="I","I",VLOOKUP(V150,Hilfstabelle!$A$3:$B$6,2))</f>
        <v>II</v>
      </c>
      <c r="X150" s="7">
        <f>VLOOKUP(W150,Hilfstabelle!$B$10:$M$13,12,FALSE)</f>
        <v>1.7994396000000001</v>
      </c>
      <c r="Y150" s="7">
        <f>VLOOKUP(W150,Hilfstabelle!$B$10:$D$13,3,FALSE)</f>
        <v>43.5</v>
      </c>
      <c r="Z150" s="7">
        <f>VLOOKUP(W150,Hilfstabelle!$B$10:$E$13,4,FALSE)</f>
        <v>63</v>
      </c>
      <c r="AA150" s="7">
        <f>VLOOKUP(W150,Hilfstabelle!$B$10:$F$13,5,FALSE)</f>
        <v>63</v>
      </c>
      <c r="AB150" s="7">
        <f>VLOOKUP(W150,Hilfstabelle!$B$10:$G$13,6,FALSE)</f>
        <v>63</v>
      </c>
      <c r="AC150" s="7" t="str">
        <f>IF(AG150="50I","I",VLOOKUP(C150,Hilfstabelle!$A$3:$B$6,2))</f>
        <v>II</v>
      </c>
      <c r="AD150" s="7" t="str">
        <f>IF(U150="I","I",VLOOKUP(C150,Hilfstabelle!$A$3:$B$6,2))</f>
        <v>II</v>
      </c>
      <c r="AE150" s="7" t="str">
        <f t="shared" si="91"/>
        <v>75II</v>
      </c>
      <c r="AF150" s="7" t="str">
        <f t="shared" si="105"/>
        <v>75II</v>
      </c>
      <c r="AG150" s="106" t="b">
        <f t="shared" si="106"/>
        <v>0</v>
      </c>
      <c r="AH150" s="7">
        <f>VLOOKUP('Grundgerüst Konfigurator'!AE150,Hilfstabelle!$B$14:$M$25,12,FALSE)</f>
        <v>1.0688664000000001</v>
      </c>
      <c r="AI150" s="7">
        <f>VLOOKUP(AE150,Hilfstabelle!$B$14:$J$25,9,FALSE)</f>
        <v>45</v>
      </c>
      <c r="AJ150" s="7">
        <f>VLOOKUP(AE150,Hilfstabelle!$B$14:$K$25,10,FALSE)</f>
        <v>72</v>
      </c>
      <c r="AK150" s="7">
        <f>VLOOKUP(AE150,Hilfstabelle!$B$14:$I$25,8,FALSE)</f>
        <v>22</v>
      </c>
      <c r="AL150" s="7" t="str">
        <f>IF(AP150="50I","I",VLOOKUP(D150,Hilfstabelle!$A$3:$B$6,2))</f>
        <v>II</v>
      </c>
      <c r="AM150" s="7" t="str">
        <f>IF(U150="I","I",VLOOKUP(D150,Hilfstabelle!$A$3:$B$6,2))</f>
        <v>II</v>
      </c>
      <c r="AN150" s="7" t="str">
        <f t="shared" si="92"/>
        <v>75II</v>
      </c>
      <c r="AO150" s="7" t="str">
        <f t="shared" si="107"/>
        <v>75II</v>
      </c>
      <c r="AP150" s="106" t="b">
        <f t="shared" si="108"/>
        <v>0</v>
      </c>
      <c r="AQ150" s="7">
        <f>VLOOKUP('Grundgerüst Konfigurator'!AN150,Hilfstabelle!$B$14:$M$25,12,FALSE)</f>
        <v>1.0688664000000001</v>
      </c>
      <c r="AR150" s="7">
        <f>VLOOKUP(AN150,Hilfstabelle!$B$14:$J$25,9,FALSE)</f>
        <v>45</v>
      </c>
      <c r="AS150" s="7">
        <f>VLOOKUP(AN150,Hilfstabelle!$B$14:$K$25,10,FALSE)</f>
        <v>72</v>
      </c>
      <c r="AT150" s="7">
        <f>VLOOKUP(AN150,Hilfstabelle!$B$14:$I$25,8,FALSE)</f>
        <v>22</v>
      </c>
      <c r="AU150" s="7" t="str">
        <f>IF(AY150="50I","I",VLOOKUP(E150,Hilfstabelle!$A$3:$B$6,2))</f>
        <v>II</v>
      </c>
      <c r="AV150" s="7" t="str">
        <f>IF(U150="I","I",VLOOKUP(E150,Hilfstabelle!$A$3:$B$6,2))</f>
        <v>II</v>
      </c>
      <c r="AW150" s="7" t="str">
        <f t="shared" si="93"/>
        <v>63II</v>
      </c>
      <c r="AX150" s="7" t="str">
        <f t="shared" si="109"/>
        <v>63II</v>
      </c>
      <c r="AY150" s="106" t="b">
        <f t="shared" si="110"/>
        <v>0</v>
      </c>
      <c r="AZ150" s="7">
        <f>VLOOKUP('Grundgerüst Konfigurator'!AW150,Hilfstabelle!$B$14:$M$25,12,FALSE)</f>
        <v>0.84948360000000012</v>
      </c>
      <c r="BA150" s="7">
        <f>VLOOKUP(AW150,Hilfstabelle!$B$14:$J$25,9,FALSE)</f>
        <v>37</v>
      </c>
      <c r="BB150" s="7">
        <f>VLOOKUP(AW150,Hilfstabelle!$B$14:$K$25,10,FALSE)</f>
        <v>68.5</v>
      </c>
      <c r="BC150" s="7">
        <f>VLOOKUP(AW150,Hilfstabelle!$B$14:$I$25,8,FALSE)</f>
        <v>22.5</v>
      </c>
      <c r="BD150" s="7" t="str">
        <f t="shared" si="111"/>
        <v/>
      </c>
      <c r="BE150" s="7" t="str">
        <f t="shared" si="94"/>
        <v/>
      </c>
      <c r="BF150" s="7">
        <f>IFERROR(VLOOKUP(BD150,Hilfstabelle!$B$26:$M$31,12,FALSE),0)</f>
        <v>0</v>
      </c>
      <c r="BG150" s="7">
        <f>IFERROR(VLOOKUP(BD150,Hilfstabelle!$B$26:$H$31,7,FALSE),0)</f>
        <v>0</v>
      </c>
      <c r="BH150" s="7" t="str">
        <f t="shared" si="112"/>
        <v/>
      </c>
      <c r="BI150" s="7" t="str">
        <f t="shared" si="95"/>
        <v/>
      </c>
      <c r="BJ150" s="7">
        <f>IFERROR(VLOOKUP(BH150,Hilfstabelle!$B$26:$M$31,12,FALSE),0)</f>
        <v>0</v>
      </c>
      <c r="BK150" s="7">
        <f>IFERROR(VLOOKUP(BH150,Hilfstabelle!$B$26:$H$31,7,FALSE),0)</f>
        <v>0</v>
      </c>
      <c r="BL150" s="7" t="str">
        <f t="shared" si="113"/>
        <v/>
      </c>
      <c r="BM150" s="7" t="str">
        <f t="shared" si="96"/>
        <v/>
      </c>
      <c r="BN150" s="7">
        <f>IFERROR(VLOOKUP(BL150,Hilfstabelle!$B$26:$M$31,12,FALSE),0)</f>
        <v>0</v>
      </c>
      <c r="BO150" s="7">
        <f>IFERROR(VLOOKUP(BL150,Hilfstabelle!$B$26:$H$31,7,FALSE),0)</f>
        <v>0</v>
      </c>
      <c r="BP150" s="162" t="s">
        <v>3902</v>
      </c>
    </row>
    <row r="151" spans="1:68" ht="15" thickBot="1" x14ac:dyDescent="0.25">
      <c r="A151" s="7">
        <v>16863331029</v>
      </c>
      <c r="B151" s="160" t="s">
        <v>98</v>
      </c>
      <c r="C151" s="8">
        <v>90</v>
      </c>
      <c r="D151" s="8">
        <v>90</v>
      </c>
      <c r="E151" s="8">
        <v>25</v>
      </c>
      <c r="F151" s="8" t="str">
        <f t="shared" si="97"/>
        <v>90 - 90 - 25</v>
      </c>
      <c r="G151" s="8" t="str">
        <f t="shared" si="98"/>
        <v>90-90-25</v>
      </c>
      <c r="H151" s="8">
        <f t="shared" si="99"/>
        <v>16863331029</v>
      </c>
      <c r="I151" s="6">
        <f t="shared" si="100"/>
        <v>8.8606643999999992</v>
      </c>
      <c r="J151" s="6">
        <f>VLOOKUP(LEFT(A151,8)*1,Hilfstabelle!$A$35:$E$38,5,FALSE)</f>
        <v>1</v>
      </c>
      <c r="K151" s="6">
        <f t="shared" si="101"/>
        <v>295.5</v>
      </c>
      <c r="L151" s="6">
        <f t="shared" si="102"/>
        <v>224</v>
      </c>
      <c r="M151" s="6">
        <f t="shared" si="103"/>
        <v>126</v>
      </c>
      <c r="N151" s="19">
        <f t="shared" si="88"/>
        <v>111</v>
      </c>
      <c r="O151" s="19">
        <f t="shared" si="89"/>
        <v>111</v>
      </c>
      <c r="P151" s="19">
        <f t="shared" si="90"/>
        <v>113</v>
      </c>
      <c r="Q151" s="6">
        <f>VLOOKUP(LEFT(A151,8)*1,Hilfstabelle!$A$35:$E$38,2,FALSE)</f>
        <v>400</v>
      </c>
      <c r="R151" s="6">
        <f>VLOOKUP(LEFT(A151,8)*1,Hilfstabelle!$A$35:$E$38,3,FALSE)</f>
        <v>285</v>
      </c>
      <c r="S151" s="6">
        <f>VLOOKUP(LEFT(A151,8)*1,Hilfstabelle!$A$35:$E$38,4,FALSE)</f>
        <v>146</v>
      </c>
      <c r="T151" s="94">
        <f>VLOOKUP(H151,Preise!A:E,4,FALSE)</f>
        <v>1003.59</v>
      </c>
      <c r="U151" s="7" t="str">
        <f>IF(V151=50,"I",VLOOKUP(V151,Hilfstabelle!$A$3:$B$6,2))</f>
        <v>III</v>
      </c>
      <c r="V151" s="7">
        <f t="shared" si="104"/>
        <v>90</v>
      </c>
      <c r="W151" s="7" t="str">
        <f>IF(U151="I","I",VLOOKUP(V151,Hilfstabelle!$A$3:$B$6,2))</f>
        <v>III</v>
      </c>
      <c r="X151" s="7">
        <f>VLOOKUP(W151,Hilfstabelle!$B$10:$M$13,12,FALSE)</f>
        <v>4.3940147999999999</v>
      </c>
      <c r="Y151" s="7">
        <f>VLOOKUP(W151,Hilfstabelle!$B$10:$D$13,3,FALSE)</f>
        <v>63</v>
      </c>
      <c r="Z151" s="7">
        <f>VLOOKUP(W151,Hilfstabelle!$B$10:$E$13,4,FALSE)</f>
        <v>89</v>
      </c>
      <c r="AA151" s="7">
        <f>VLOOKUP(W151,Hilfstabelle!$B$10:$F$13,5,FALSE)</f>
        <v>89</v>
      </c>
      <c r="AB151" s="7">
        <f>VLOOKUP(W151,Hilfstabelle!$B$10:$G$13,6,FALSE)</f>
        <v>89</v>
      </c>
      <c r="AC151" s="7" t="str">
        <f>IF(AG151="50I","I",VLOOKUP(C151,Hilfstabelle!$A$3:$B$6,2))</f>
        <v>III</v>
      </c>
      <c r="AD151" s="7" t="str">
        <f>IF(U151="I","I",VLOOKUP(C151,Hilfstabelle!$A$3:$B$6,2))</f>
        <v>III</v>
      </c>
      <c r="AE151" s="7" t="str">
        <f t="shared" si="91"/>
        <v>90III</v>
      </c>
      <c r="AF151" s="7" t="str">
        <f t="shared" si="105"/>
        <v>90III</v>
      </c>
      <c r="AG151" s="106" t="b">
        <f t="shared" si="106"/>
        <v>0</v>
      </c>
      <c r="AH151" s="7">
        <f>VLOOKUP('Grundgerüst Konfigurator'!AE151,Hilfstabelle!$B$14:$M$25,12,FALSE)</f>
        <v>1.6001664000000002</v>
      </c>
      <c r="AI151" s="7">
        <f>VLOOKUP(AE151,Hilfstabelle!$B$14:$J$25,9,FALSE)</f>
        <v>54</v>
      </c>
      <c r="AJ151" s="7">
        <f>VLOOKUP(AE151,Hilfstabelle!$B$14:$K$25,10,FALSE)</f>
        <v>72</v>
      </c>
      <c r="AK151" s="7">
        <f>VLOOKUP(AE151,Hilfstabelle!$B$14:$I$25,8,FALSE)</f>
        <v>22</v>
      </c>
      <c r="AL151" s="7" t="str">
        <f>IF(AP151="50I","I",VLOOKUP(D151,Hilfstabelle!$A$3:$B$6,2))</f>
        <v>III</v>
      </c>
      <c r="AM151" s="7" t="str">
        <f>IF(U151="I","I",VLOOKUP(D151,Hilfstabelle!$A$3:$B$6,2))</f>
        <v>III</v>
      </c>
      <c r="AN151" s="7" t="str">
        <f t="shared" si="92"/>
        <v>90III</v>
      </c>
      <c r="AO151" s="7" t="str">
        <f t="shared" si="107"/>
        <v>90III</v>
      </c>
      <c r="AP151" s="106" t="b">
        <f t="shared" si="108"/>
        <v>0</v>
      </c>
      <c r="AQ151" s="7">
        <f>VLOOKUP('Grundgerüst Konfigurator'!AN151,Hilfstabelle!$B$14:$M$25,12,FALSE)</f>
        <v>1.6001664000000002</v>
      </c>
      <c r="AR151" s="7">
        <f>VLOOKUP(AN151,Hilfstabelle!$B$14:$J$25,9,FALSE)</f>
        <v>54</v>
      </c>
      <c r="AS151" s="7">
        <f>VLOOKUP(AN151,Hilfstabelle!$B$14:$K$25,10,FALSE)</f>
        <v>72</v>
      </c>
      <c r="AT151" s="7">
        <f>VLOOKUP(AN151,Hilfstabelle!$B$14:$I$25,8,FALSE)</f>
        <v>22</v>
      </c>
      <c r="AU151" s="7" t="str">
        <f>IF(AY151="50I","I",VLOOKUP(E151,Hilfstabelle!$A$3:$B$6,2))</f>
        <v>I</v>
      </c>
      <c r="AV151" s="7" t="str">
        <f>IF(U151="I","I",VLOOKUP(E151,Hilfstabelle!$A$3:$B$6,2))</f>
        <v>I</v>
      </c>
      <c r="AW151" s="7" t="str">
        <f t="shared" si="93"/>
        <v>25I</v>
      </c>
      <c r="AX151" s="7" t="str">
        <f t="shared" si="109"/>
        <v>25I</v>
      </c>
      <c r="AY151" s="106" t="b">
        <f t="shared" si="110"/>
        <v>0</v>
      </c>
      <c r="AZ151" s="7">
        <f>VLOOKUP('Grundgerüst Konfigurator'!AW151,Hilfstabelle!$B$14:$M$25,12,FALSE)</f>
        <v>0.171486</v>
      </c>
      <c r="BA151" s="7">
        <f>VLOOKUP(AW151,Hilfstabelle!$B$14:$J$25,9,FALSE)</f>
        <v>15.25</v>
      </c>
      <c r="BB151" s="7">
        <f>VLOOKUP(AW151,Hilfstabelle!$B$14:$K$25,10,FALSE)</f>
        <v>40.5</v>
      </c>
      <c r="BC151" s="7">
        <f>VLOOKUP(AW151,Hilfstabelle!$B$14:$I$25,8,FALSE)</f>
        <v>19</v>
      </c>
      <c r="BD151" s="7" t="str">
        <f t="shared" si="111"/>
        <v/>
      </c>
      <c r="BE151" s="7" t="str">
        <f t="shared" si="94"/>
        <v/>
      </c>
      <c r="BF151" s="7">
        <f>IFERROR(VLOOKUP(BD151,Hilfstabelle!$B$26:$M$31,12,FALSE),0)</f>
        <v>0</v>
      </c>
      <c r="BG151" s="7">
        <f>IFERROR(VLOOKUP(BD151,Hilfstabelle!$B$26:$H$31,7,FALSE),0)</f>
        <v>0</v>
      </c>
      <c r="BH151" s="7" t="str">
        <f t="shared" si="112"/>
        <v/>
      </c>
      <c r="BI151" s="7" t="str">
        <f t="shared" si="95"/>
        <v/>
      </c>
      <c r="BJ151" s="7">
        <f>IFERROR(VLOOKUP(BH151,Hilfstabelle!$B$26:$M$31,12,FALSE),0)</f>
        <v>0</v>
      </c>
      <c r="BK151" s="7">
        <f>IFERROR(VLOOKUP(BH151,Hilfstabelle!$B$26:$H$31,7,FALSE),0)</f>
        <v>0</v>
      </c>
      <c r="BL151" s="7" t="str">
        <f t="shared" si="113"/>
        <v>III-I</v>
      </c>
      <c r="BM151" s="7" t="str">
        <f t="shared" si="96"/>
        <v>III-I</v>
      </c>
      <c r="BN151" s="7">
        <f>IFERROR(VLOOKUP(BL151,Hilfstabelle!$B$26:$M$31,12,FALSE),0)</f>
        <v>1.0948308</v>
      </c>
      <c r="BO151" s="7">
        <f>IFERROR(VLOOKUP(BL151,Hilfstabelle!$B$26:$H$31,7,FALSE),0)</f>
        <v>5</v>
      </c>
      <c r="BP151" s="162" t="s">
        <v>3902</v>
      </c>
    </row>
    <row r="152" spans="1:68" ht="15" thickBot="1" x14ac:dyDescent="0.25">
      <c r="A152" s="7">
        <v>16863331030</v>
      </c>
      <c r="B152" s="160" t="s">
        <v>98</v>
      </c>
      <c r="C152" s="8">
        <v>90</v>
      </c>
      <c r="D152" s="8">
        <v>90</v>
      </c>
      <c r="E152" s="8">
        <v>32</v>
      </c>
      <c r="F152" s="8" t="str">
        <f t="shared" si="97"/>
        <v>90 - 90 - 32</v>
      </c>
      <c r="G152" s="8" t="str">
        <f t="shared" si="98"/>
        <v>90-90-32</v>
      </c>
      <c r="H152" s="8">
        <f t="shared" si="99"/>
        <v>16863331030</v>
      </c>
      <c r="I152" s="6">
        <f t="shared" si="100"/>
        <v>8.9130635999999992</v>
      </c>
      <c r="J152" s="6">
        <f>VLOOKUP(LEFT(A152,8)*1,Hilfstabelle!$A$35:$E$38,5,FALSE)</f>
        <v>1</v>
      </c>
      <c r="K152" s="6">
        <f t="shared" si="101"/>
        <v>302</v>
      </c>
      <c r="L152" s="6">
        <f t="shared" si="102"/>
        <v>224</v>
      </c>
      <c r="M152" s="6">
        <f t="shared" si="103"/>
        <v>126</v>
      </c>
      <c r="N152" s="19">
        <f t="shared" si="88"/>
        <v>111</v>
      </c>
      <c r="O152" s="19">
        <f t="shared" si="89"/>
        <v>111</v>
      </c>
      <c r="P152" s="19">
        <f t="shared" si="90"/>
        <v>114</v>
      </c>
      <c r="Q152" s="6">
        <f>VLOOKUP(LEFT(A152,8)*1,Hilfstabelle!$A$35:$E$38,2,FALSE)</f>
        <v>400</v>
      </c>
      <c r="R152" s="6">
        <f>VLOOKUP(LEFT(A152,8)*1,Hilfstabelle!$A$35:$E$38,3,FALSE)</f>
        <v>285</v>
      </c>
      <c r="S152" s="6">
        <f>VLOOKUP(LEFT(A152,8)*1,Hilfstabelle!$A$35:$E$38,4,FALSE)</f>
        <v>146</v>
      </c>
      <c r="T152" s="94">
        <f>VLOOKUP(H152,Preise!A:E,4,FALSE)</f>
        <v>1008.93</v>
      </c>
      <c r="U152" s="7" t="str">
        <f>IF(V152=50,"I",VLOOKUP(V152,Hilfstabelle!$A$3:$B$6,2))</f>
        <v>III</v>
      </c>
      <c r="V152" s="7">
        <f t="shared" si="104"/>
        <v>90</v>
      </c>
      <c r="W152" s="7" t="str">
        <f>IF(U152="I","I",VLOOKUP(V152,Hilfstabelle!$A$3:$B$6,2))</f>
        <v>III</v>
      </c>
      <c r="X152" s="7">
        <f>VLOOKUP(W152,Hilfstabelle!$B$10:$M$13,12,FALSE)</f>
        <v>4.3940147999999999</v>
      </c>
      <c r="Y152" s="7">
        <f>VLOOKUP(W152,Hilfstabelle!$B$10:$D$13,3,FALSE)</f>
        <v>63</v>
      </c>
      <c r="Z152" s="7">
        <f>VLOOKUP(W152,Hilfstabelle!$B$10:$E$13,4,FALSE)</f>
        <v>89</v>
      </c>
      <c r="AA152" s="7">
        <f>VLOOKUP(W152,Hilfstabelle!$B$10:$F$13,5,FALSE)</f>
        <v>89</v>
      </c>
      <c r="AB152" s="7">
        <f>VLOOKUP(W152,Hilfstabelle!$B$10:$G$13,6,FALSE)</f>
        <v>89</v>
      </c>
      <c r="AC152" s="7" t="str">
        <f>IF(AG152="50I","I",VLOOKUP(C152,Hilfstabelle!$A$3:$B$6,2))</f>
        <v>III</v>
      </c>
      <c r="AD152" s="7" t="str">
        <f>IF(U152="I","I",VLOOKUP(C152,Hilfstabelle!$A$3:$B$6,2))</f>
        <v>III</v>
      </c>
      <c r="AE152" s="7" t="str">
        <f t="shared" si="91"/>
        <v>90III</v>
      </c>
      <c r="AF152" s="7" t="str">
        <f t="shared" si="105"/>
        <v>90III</v>
      </c>
      <c r="AG152" s="106" t="b">
        <f t="shared" si="106"/>
        <v>0</v>
      </c>
      <c r="AH152" s="7">
        <f>VLOOKUP('Grundgerüst Konfigurator'!AE152,Hilfstabelle!$B$14:$M$25,12,FALSE)</f>
        <v>1.6001664000000002</v>
      </c>
      <c r="AI152" s="7">
        <f>VLOOKUP(AE152,Hilfstabelle!$B$14:$J$25,9,FALSE)</f>
        <v>54</v>
      </c>
      <c r="AJ152" s="7">
        <f>VLOOKUP(AE152,Hilfstabelle!$B$14:$K$25,10,FALSE)</f>
        <v>72</v>
      </c>
      <c r="AK152" s="7">
        <f>VLOOKUP(AE152,Hilfstabelle!$B$14:$I$25,8,FALSE)</f>
        <v>22</v>
      </c>
      <c r="AL152" s="7" t="str">
        <f>IF(AP152="50I","I",VLOOKUP(D152,Hilfstabelle!$A$3:$B$6,2))</f>
        <v>III</v>
      </c>
      <c r="AM152" s="7" t="str">
        <f>IF(U152="I","I",VLOOKUP(D152,Hilfstabelle!$A$3:$B$6,2))</f>
        <v>III</v>
      </c>
      <c r="AN152" s="7" t="str">
        <f t="shared" si="92"/>
        <v>90III</v>
      </c>
      <c r="AO152" s="7" t="str">
        <f t="shared" si="107"/>
        <v>90III</v>
      </c>
      <c r="AP152" s="106" t="b">
        <f t="shared" si="108"/>
        <v>0</v>
      </c>
      <c r="AQ152" s="7">
        <f>VLOOKUP('Grundgerüst Konfigurator'!AN152,Hilfstabelle!$B$14:$M$25,12,FALSE)</f>
        <v>1.6001664000000002</v>
      </c>
      <c r="AR152" s="7">
        <f>VLOOKUP(AN152,Hilfstabelle!$B$14:$J$25,9,FALSE)</f>
        <v>54</v>
      </c>
      <c r="AS152" s="7">
        <f>VLOOKUP(AN152,Hilfstabelle!$B$14:$K$25,10,FALSE)</f>
        <v>72</v>
      </c>
      <c r="AT152" s="7">
        <f>VLOOKUP(AN152,Hilfstabelle!$B$14:$I$25,8,FALSE)</f>
        <v>22</v>
      </c>
      <c r="AU152" s="7" t="str">
        <f>IF(AY152="50I","I",VLOOKUP(E152,Hilfstabelle!$A$3:$B$6,2))</f>
        <v>I</v>
      </c>
      <c r="AV152" s="7" t="str">
        <f>IF(U152="I","I",VLOOKUP(E152,Hilfstabelle!$A$3:$B$6,2))</f>
        <v>I</v>
      </c>
      <c r="AW152" s="7" t="str">
        <f t="shared" si="93"/>
        <v>32I</v>
      </c>
      <c r="AX152" s="7" t="str">
        <f t="shared" si="109"/>
        <v>32I</v>
      </c>
      <c r="AY152" s="106" t="b">
        <f t="shared" si="110"/>
        <v>0</v>
      </c>
      <c r="AZ152" s="7">
        <f>VLOOKUP('Grundgerüst Konfigurator'!AW152,Hilfstabelle!$B$14:$M$25,12,FALSE)</f>
        <v>0.22388520000000001</v>
      </c>
      <c r="BA152" s="7">
        <f>VLOOKUP(AW152,Hilfstabelle!$B$14:$J$25,9,FALSE)</f>
        <v>20</v>
      </c>
      <c r="BB152" s="7">
        <f>VLOOKUP(AW152,Hilfstabelle!$B$14:$K$25,10,FALSE)</f>
        <v>47</v>
      </c>
      <c r="BC152" s="7">
        <f>VLOOKUP(AW152,Hilfstabelle!$B$14:$I$25,8,FALSE)</f>
        <v>20</v>
      </c>
      <c r="BD152" s="7" t="str">
        <f t="shared" si="111"/>
        <v/>
      </c>
      <c r="BE152" s="7" t="str">
        <f t="shared" si="94"/>
        <v/>
      </c>
      <c r="BF152" s="7">
        <f>IFERROR(VLOOKUP(BD152,Hilfstabelle!$B$26:$M$31,12,FALSE),0)</f>
        <v>0</v>
      </c>
      <c r="BG152" s="7">
        <f>IFERROR(VLOOKUP(BD152,Hilfstabelle!$B$26:$H$31,7,FALSE),0)</f>
        <v>0</v>
      </c>
      <c r="BH152" s="7" t="str">
        <f t="shared" si="112"/>
        <v/>
      </c>
      <c r="BI152" s="7" t="str">
        <f t="shared" si="95"/>
        <v/>
      </c>
      <c r="BJ152" s="7">
        <f>IFERROR(VLOOKUP(BH152,Hilfstabelle!$B$26:$M$31,12,FALSE),0)</f>
        <v>0</v>
      </c>
      <c r="BK152" s="7">
        <f>IFERROR(VLOOKUP(BH152,Hilfstabelle!$B$26:$H$31,7,FALSE),0)</f>
        <v>0</v>
      </c>
      <c r="BL152" s="7" t="str">
        <f t="shared" si="113"/>
        <v>III-I</v>
      </c>
      <c r="BM152" s="7" t="str">
        <f t="shared" si="96"/>
        <v>III-I</v>
      </c>
      <c r="BN152" s="7">
        <f>IFERROR(VLOOKUP(BL152,Hilfstabelle!$B$26:$M$31,12,FALSE),0)</f>
        <v>1.0948308</v>
      </c>
      <c r="BO152" s="7">
        <f>IFERROR(VLOOKUP(BL152,Hilfstabelle!$B$26:$H$31,7,FALSE),0)</f>
        <v>5</v>
      </c>
      <c r="BP152" s="162" t="s">
        <v>3902</v>
      </c>
    </row>
    <row r="153" spans="1:68" ht="15" thickBot="1" x14ac:dyDescent="0.25">
      <c r="A153" s="7">
        <v>16863331031</v>
      </c>
      <c r="B153" s="160" t="s">
        <v>98</v>
      </c>
      <c r="C153" s="8">
        <v>90</v>
      </c>
      <c r="D153" s="8">
        <v>90</v>
      </c>
      <c r="E153" s="8">
        <v>40</v>
      </c>
      <c r="F153" s="8" t="str">
        <f t="shared" si="97"/>
        <v>90 - 90 - 40</v>
      </c>
      <c r="G153" s="8" t="str">
        <f t="shared" si="98"/>
        <v>90-90-40</v>
      </c>
      <c r="H153" s="8">
        <f t="shared" si="99"/>
        <v>16863331031</v>
      </c>
      <c r="I153" s="6">
        <f t="shared" si="100"/>
        <v>9.0226667999999997</v>
      </c>
      <c r="J153" s="6">
        <f>VLOOKUP(LEFT(A153,8)*1,Hilfstabelle!$A$35:$E$38,5,FALSE)</f>
        <v>1</v>
      </c>
      <c r="K153" s="6">
        <f t="shared" si="101"/>
        <v>309</v>
      </c>
      <c r="L153" s="6">
        <f t="shared" si="102"/>
        <v>224</v>
      </c>
      <c r="M153" s="6">
        <f t="shared" si="103"/>
        <v>126</v>
      </c>
      <c r="N153" s="19">
        <f t="shared" si="88"/>
        <v>111</v>
      </c>
      <c r="O153" s="19">
        <f t="shared" si="89"/>
        <v>111</v>
      </c>
      <c r="P153" s="19">
        <f t="shared" si="90"/>
        <v>116</v>
      </c>
      <c r="Q153" s="6">
        <f>VLOOKUP(LEFT(A153,8)*1,Hilfstabelle!$A$35:$E$38,2,FALSE)</f>
        <v>400</v>
      </c>
      <c r="R153" s="6">
        <f>VLOOKUP(LEFT(A153,8)*1,Hilfstabelle!$A$35:$E$38,3,FALSE)</f>
        <v>285</v>
      </c>
      <c r="S153" s="6">
        <f>VLOOKUP(LEFT(A153,8)*1,Hilfstabelle!$A$35:$E$38,4,FALSE)</f>
        <v>146</v>
      </c>
      <c r="T153" s="94">
        <f>VLOOKUP(H153,Preise!A:E,4,FALSE)</f>
        <v>1016.31</v>
      </c>
      <c r="U153" s="7" t="str">
        <f>IF(V153=50,"I",VLOOKUP(V153,Hilfstabelle!$A$3:$B$6,2))</f>
        <v>III</v>
      </c>
      <c r="V153" s="7">
        <f t="shared" si="104"/>
        <v>90</v>
      </c>
      <c r="W153" s="7" t="str">
        <f>IF(U153="I","I",VLOOKUP(V153,Hilfstabelle!$A$3:$B$6,2))</f>
        <v>III</v>
      </c>
      <c r="X153" s="7">
        <f>VLOOKUP(W153,Hilfstabelle!$B$10:$M$13,12,FALSE)</f>
        <v>4.3940147999999999</v>
      </c>
      <c r="Y153" s="7">
        <f>VLOOKUP(W153,Hilfstabelle!$B$10:$D$13,3,FALSE)</f>
        <v>63</v>
      </c>
      <c r="Z153" s="7">
        <f>VLOOKUP(W153,Hilfstabelle!$B$10:$E$13,4,FALSE)</f>
        <v>89</v>
      </c>
      <c r="AA153" s="7">
        <f>VLOOKUP(W153,Hilfstabelle!$B$10:$F$13,5,FALSE)</f>
        <v>89</v>
      </c>
      <c r="AB153" s="7">
        <f>VLOOKUP(W153,Hilfstabelle!$B$10:$G$13,6,FALSE)</f>
        <v>89</v>
      </c>
      <c r="AC153" s="7" t="str">
        <f>IF(AG153="50I","I",VLOOKUP(C153,Hilfstabelle!$A$3:$B$6,2))</f>
        <v>III</v>
      </c>
      <c r="AD153" s="7" t="str">
        <f>IF(U153="I","I",VLOOKUP(C153,Hilfstabelle!$A$3:$B$6,2))</f>
        <v>III</v>
      </c>
      <c r="AE153" s="7" t="str">
        <f t="shared" si="91"/>
        <v>90III</v>
      </c>
      <c r="AF153" s="7" t="str">
        <f t="shared" si="105"/>
        <v>90III</v>
      </c>
      <c r="AG153" s="106" t="b">
        <f t="shared" si="106"/>
        <v>0</v>
      </c>
      <c r="AH153" s="7">
        <f>VLOOKUP('Grundgerüst Konfigurator'!AE153,Hilfstabelle!$B$14:$M$25,12,FALSE)</f>
        <v>1.6001664000000002</v>
      </c>
      <c r="AI153" s="7">
        <f>VLOOKUP(AE153,Hilfstabelle!$B$14:$J$25,9,FALSE)</f>
        <v>54</v>
      </c>
      <c r="AJ153" s="7">
        <f>VLOOKUP(AE153,Hilfstabelle!$B$14:$K$25,10,FALSE)</f>
        <v>72</v>
      </c>
      <c r="AK153" s="7">
        <f>VLOOKUP(AE153,Hilfstabelle!$B$14:$I$25,8,FALSE)</f>
        <v>22</v>
      </c>
      <c r="AL153" s="7" t="str">
        <f>IF(AP153="50I","I",VLOOKUP(D153,Hilfstabelle!$A$3:$B$6,2))</f>
        <v>III</v>
      </c>
      <c r="AM153" s="7" t="str">
        <f>IF(U153="I","I",VLOOKUP(D153,Hilfstabelle!$A$3:$B$6,2))</f>
        <v>III</v>
      </c>
      <c r="AN153" s="7" t="str">
        <f t="shared" si="92"/>
        <v>90III</v>
      </c>
      <c r="AO153" s="7" t="str">
        <f t="shared" si="107"/>
        <v>90III</v>
      </c>
      <c r="AP153" s="106" t="b">
        <f t="shared" si="108"/>
        <v>0</v>
      </c>
      <c r="AQ153" s="7">
        <f>VLOOKUP('Grundgerüst Konfigurator'!AN153,Hilfstabelle!$B$14:$M$25,12,FALSE)</f>
        <v>1.6001664000000002</v>
      </c>
      <c r="AR153" s="7">
        <f>VLOOKUP(AN153,Hilfstabelle!$B$14:$J$25,9,FALSE)</f>
        <v>54</v>
      </c>
      <c r="AS153" s="7">
        <f>VLOOKUP(AN153,Hilfstabelle!$B$14:$K$25,10,FALSE)</f>
        <v>72</v>
      </c>
      <c r="AT153" s="7">
        <f>VLOOKUP(AN153,Hilfstabelle!$B$14:$I$25,8,FALSE)</f>
        <v>22</v>
      </c>
      <c r="AU153" s="7" t="str">
        <f>IF(AY153="50I","I",VLOOKUP(E153,Hilfstabelle!$A$3:$B$6,2))</f>
        <v>I</v>
      </c>
      <c r="AV153" s="7" t="str">
        <f>IF(U153="I","I",VLOOKUP(E153,Hilfstabelle!$A$3:$B$6,2))</f>
        <v>I</v>
      </c>
      <c r="AW153" s="7" t="str">
        <f t="shared" si="93"/>
        <v>40I</v>
      </c>
      <c r="AX153" s="7" t="str">
        <f t="shared" si="109"/>
        <v>40I</v>
      </c>
      <c r="AY153" s="106" t="b">
        <f t="shared" si="110"/>
        <v>0</v>
      </c>
      <c r="AZ153" s="7">
        <f>VLOOKUP('Grundgerüst Konfigurator'!AW153,Hilfstabelle!$B$14:$M$25,12,FALSE)</f>
        <v>0.33348840000000002</v>
      </c>
      <c r="BA153" s="7">
        <f>VLOOKUP(AW153,Hilfstabelle!$B$14:$J$25,9,FALSE)</f>
        <v>24.5</v>
      </c>
      <c r="BB153" s="7">
        <f>VLOOKUP(AW153,Hilfstabelle!$B$14:$K$25,10,FALSE)</f>
        <v>54</v>
      </c>
      <c r="BC153" s="7">
        <f>VLOOKUP(AW153,Hilfstabelle!$B$14:$I$25,8,FALSE)</f>
        <v>22</v>
      </c>
      <c r="BD153" s="7" t="str">
        <f t="shared" si="111"/>
        <v/>
      </c>
      <c r="BE153" s="7" t="str">
        <f t="shared" si="94"/>
        <v/>
      </c>
      <c r="BF153" s="7">
        <f>IFERROR(VLOOKUP(BD153,Hilfstabelle!$B$26:$M$31,12,FALSE),0)</f>
        <v>0</v>
      </c>
      <c r="BG153" s="7">
        <f>IFERROR(VLOOKUP(BD153,Hilfstabelle!$B$26:$H$31,7,FALSE),0)</f>
        <v>0</v>
      </c>
      <c r="BH153" s="7" t="str">
        <f t="shared" si="112"/>
        <v/>
      </c>
      <c r="BI153" s="7" t="str">
        <f t="shared" si="95"/>
        <v/>
      </c>
      <c r="BJ153" s="7">
        <f>IFERROR(VLOOKUP(BH153,Hilfstabelle!$B$26:$M$31,12,FALSE),0)</f>
        <v>0</v>
      </c>
      <c r="BK153" s="7">
        <f>IFERROR(VLOOKUP(BH153,Hilfstabelle!$B$26:$H$31,7,FALSE),0)</f>
        <v>0</v>
      </c>
      <c r="BL153" s="7" t="str">
        <f t="shared" si="113"/>
        <v>III-I</v>
      </c>
      <c r="BM153" s="7" t="str">
        <f t="shared" si="96"/>
        <v>III-I</v>
      </c>
      <c r="BN153" s="7">
        <f>IFERROR(VLOOKUP(BL153,Hilfstabelle!$B$26:$M$31,12,FALSE),0)</f>
        <v>1.0948308</v>
      </c>
      <c r="BO153" s="7">
        <f>IFERROR(VLOOKUP(BL153,Hilfstabelle!$B$26:$H$31,7,FALSE),0)</f>
        <v>5</v>
      </c>
      <c r="BP153" s="162" t="s">
        <v>3902</v>
      </c>
    </row>
    <row r="154" spans="1:68" ht="15" thickBot="1" x14ac:dyDescent="0.25">
      <c r="A154" s="7">
        <v>16863331032</v>
      </c>
      <c r="B154" s="160" t="s">
        <v>98</v>
      </c>
      <c r="C154" s="8">
        <v>90</v>
      </c>
      <c r="D154" s="8">
        <v>90</v>
      </c>
      <c r="E154" s="8">
        <v>50</v>
      </c>
      <c r="F154" s="8" t="str">
        <f t="shared" si="97"/>
        <v>90 - 90 - 50</v>
      </c>
      <c r="G154" s="8" t="str">
        <f t="shared" si="98"/>
        <v>90-90-50</v>
      </c>
      <c r="H154" s="8">
        <f t="shared" si="99"/>
        <v>16863331032</v>
      </c>
      <c r="I154" s="6">
        <f t="shared" si="100"/>
        <v>9.1399812000000011</v>
      </c>
      <c r="J154" s="6">
        <f>VLOOKUP(LEFT(A154,8)*1,Hilfstabelle!$A$35:$E$38,5,FALSE)</f>
        <v>1</v>
      </c>
      <c r="K154" s="6">
        <f t="shared" si="101"/>
        <v>316</v>
      </c>
      <c r="L154" s="6">
        <f t="shared" si="102"/>
        <v>224</v>
      </c>
      <c r="M154" s="6">
        <f t="shared" si="103"/>
        <v>126</v>
      </c>
      <c r="N154" s="19">
        <f t="shared" si="88"/>
        <v>111</v>
      </c>
      <c r="O154" s="19">
        <f t="shared" si="89"/>
        <v>111</v>
      </c>
      <c r="P154" s="19">
        <f t="shared" si="90"/>
        <v>116</v>
      </c>
      <c r="Q154" s="6">
        <f>VLOOKUP(LEFT(A154,8)*1,Hilfstabelle!$A$35:$E$38,2,FALSE)</f>
        <v>400</v>
      </c>
      <c r="R154" s="6">
        <f>VLOOKUP(LEFT(A154,8)*1,Hilfstabelle!$A$35:$E$38,3,FALSE)</f>
        <v>285</v>
      </c>
      <c r="S154" s="6">
        <f>VLOOKUP(LEFT(A154,8)*1,Hilfstabelle!$A$35:$E$38,4,FALSE)</f>
        <v>146</v>
      </c>
      <c r="T154" s="94">
        <f>VLOOKUP(H154,Preise!A:E,4,FALSE)</f>
        <v>1026</v>
      </c>
      <c r="U154" s="7" t="str">
        <f>IF(V154=50,"I",VLOOKUP(V154,Hilfstabelle!$A$3:$B$6,2))</f>
        <v>III</v>
      </c>
      <c r="V154" s="7">
        <f t="shared" si="104"/>
        <v>90</v>
      </c>
      <c r="W154" s="7" t="str">
        <f>IF(U154="I","I",VLOOKUP(V154,Hilfstabelle!$A$3:$B$6,2))</f>
        <v>III</v>
      </c>
      <c r="X154" s="7">
        <f>VLOOKUP(W154,Hilfstabelle!$B$10:$M$13,12,FALSE)</f>
        <v>4.3940147999999999</v>
      </c>
      <c r="Y154" s="7">
        <f>VLOOKUP(W154,Hilfstabelle!$B$10:$D$13,3,FALSE)</f>
        <v>63</v>
      </c>
      <c r="Z154" s="7">
        <f>VLOOKUP(W154,Hilfstabelle!$B$10:$E$13,4,FALSE)</f>
        <v>89</v>
      </c>
      <c r="AA154" s="7">
        <f>VLOOKUP(W154,Hilfstabelle!$B$10:$F$13,5,FALSE)</f>
        <v>89</v>
      </c>
      <c r="AB154" s="7">
        <f>VLOOKUP(W154,Hilfstabelle!$B$10:$G$13,6,FALSE)</f>
        <v>89</v>
      </c>
      <c r="AC154" s="7" t="str">
        <f>IF(AG154="50I","I",VLOOKUP(C154,Hilfstabelle!$A$3:$B$6,2))</f>
        <v>III</v>
      </c>
      <c r="AD154" s="7" t="str">
        <f>IF(U154="I","I",VLOOKUP(C154,Hilfstabelle!$A$3:$B$6,2))</f>
        <v>III</v>
      </c>
      <c r="AE154" s="7" t="str">
        <f t="shared" si="91"/>
        <v>90III</v>
      </c>
      <c r="AF154" s="7" t="str">
        <f t="shared" si="105"/>
        <v>90III</v>
      </c>
      <c r="AG154" s="106" t="b">
        <f t="shared" si="106"/>
        <v>0</v>
      </c>
      <c r="AH154" s="7">
        <f>VLOOKUP('Grundgerüst Konfigurator'!AE154,Hilfstabelle!$B$14:$M$25,12,FALSE)</f>
        <v>1.6001664000000002</v>
      </c>
      <c r="AI154" s="7">
        <f>VLOOKUP(AE154,Hilfstabelle!$B$14:$J$25,9,FALSE)</f>
        <v>54</v>
      </c>
      <c r="AJ154" s="7">
        <f>VLOOKUP(AE154,Hilfstabelle!$B$14:$K$25,10,FALSE)</f>
        <v>72</v>
      </c>
      <c r="AK154" s="7">
        <f>VLOOKUP(AE154,Hilfstabelle!$B$14:$I$25,8,FALSE)</f>
        <v>22</v>
      </c>
      <c r="AL154" s="7" t="str">
        <f>IF(AP154="50I","I",VLOOKUP(D154,Hilfstabelle!$A$3:$B$6,2))</f>
        <v>III</v>
      </c>
      <c r="AM154" s="7" t="str">
        <f>IF(U154="I","I",VLOOKUP(D154,Hilfstabelle!$A$3:$B$6,2))</f>
        <v>III</v>
      </c>
      <c r="AN154" s="7" t="str">
        <f t="shared" si="92"/>
        <v>90III</v>
      </c>
      <c r="AO154" s="7" t="str">
        <f t="shared" si="107"/>
        <v>90III</v>
      </c>
      <c r="AP154" s="106" t="b">
        <f t="shared" si="108"/>
        <v>0</v>
      </c>
      <c r="AQ154" s="7">
        <f>VLOOKUP('Grundgerüst Konfigurator'!AN154,Hilfstabelle!$B$14:$M$25,12,FALSE)</f>
        <v>1.6001664000000002</v>
      </c>
      <c r="AR154" s="7">
        <f>VLOOKUP(AN154,Hilfstabelle!$B$14:$J$25,9,FALSE)</f>
        <v>54</v>
      </c>
      <c r="AS154" s="7">
        <f>VLOOKUP(AN154,Hilfstabelle!$B$14:$K$25,10,FALSE)</f>
        <v>72</v>
      </c>
      <c r="AT154" s="7">
        <f>VLOOKUP(AN154,Hilfstabelle!$B$14:$I$25,8,FALSE)</f>
        <v>22</v>
      </c>
      <c r="AU154" s="7" t="str">
        <f>IF(AY154="50I","I",VLOOKUP(E154,Hilfstabelle!$A$3:$B$6,2))</f>
        <v>I</v>
      </c>
      <c r="AV154" s="7" t="str">
        <f>IF(U154="I","I",VLOOKUP(E154,Hilfstabelle!$A$3:$B$6,2))</f>
        <v>II</v>
      </c>
      <c r="AW154" s="7" t="str">
        <f t="shared" si="93"/>
        <v>50I</v>
      </c>
      <c r="AX154" s="7" t="str">
        <f t="shared" si="109"/>
        <v>50II</v>
      </c>
      <c r="AY154" s="106" t="str">
        <f t="shared" si="110"/>
        <v>50I</v>
      </c>
      <c r="AZ154" s="7">
        <f>VLOOKUP('Grundgerüst Konfigurator'!AW154,Hilfstabelle!$B$14:$M$25,12,FALSE)</f>
        <v>0.45080280000000006</v>
      </c>
      <c r="BA154" s="7">
        <f>VLOOKUP(AW154,Hilfstabelle!$B$14:$J$25,9,FALSE)</f>
        <v>30.5</v>
      </c>
      <c r="BB154" s="7">
        <f>VLOOKUP(AW154,Hilfstabelle!$B$14:$K$25,10,FALSE)</f>
        <v>61</v>
      </c>
      <c r="BC154" s="7">
        <f>VLOOKUP(AW154,Hilfstabelle!$B$14:$I$25,8,FALSE)</f>
        <v>22</v>
      </c>
      <c r="BD154" s="7" t="str">
        <f t="shared" si="111"/>
        <v/>
      </c>
      <c r="BE154" s="7" t="str">
        <f t="shared" si="94"/>
        <v/>
      </c>
      <c r="BF154" s="7">
        <f>IFERROR(VLOOKUP(BD154,Hilfstabelle!$B$26:$M$31,12,FALSE),0)</f>
        <v>0</v>
      </c>
      <c r="BG154" s="7">
        <f>IFERROR(VLOOKUP(BD154,Hilfstabelle!$B$26:$H$31,7,FALSE),0)</f>
        <v>0</v>
      </c>
      <c r="BH154" s="7" t="str">
        <f t="shared" si="112"/>
        <v/>
      </c>
      <c r="BI154" s="7" t="str">
        <f t="shared" si="95"/>
        <v/>
      </c>
      <c r="BJ154" s="7">
        <f>IFERROR(VLOOKUP(BH154,Hilfstabelle!$B$26:$M$31,12,FALSE),0)</f>
        <v>0</v>
      </c>
      <c r="BK154" s="7">
        <f>IFERROR(VLOOKUP(BH154,Hilfstabelle!$B$26:$H$31,7,FALSE),0)</f>
        <v>0</v>
      </c>
      <c r="BL154" s="7" t="str">
        <f t="shared" si="113"/>
        <v>III-I</v>
      </c>
      <c r="BM154" s="7" t="str">
        <f t="shared" si="96"/>
        <v>III-I</v>
      </c>
      <c r="BN154" s="7">
        <f>IFERROR(VLOOKUP(BL154,Hilfstabelle!$B$26:$M$31,12,FALSE),0)</f>
        <v>1.0948308</v>
      </c>
      <c r="BO154" s="7">
        <f>IFERROR(VLOOKUP(BL154,Hilfstabelle!$B$26:$H$31,7,FALSE),0)</f>
        <v>5</v>
      </c>
      <c r="BP154" s="162" t="s">
        <v>3902</v>
      </c>
    </row>
    <row r="155" spans="1:68" ht="15" thickBot="1" x14ac:dyDescent="0.25">
      <c r="A155" s="7">
        <v>16863331033</v>
      </c>
      <c r="B155" s="160" t="s">
        <v>98</v>
      </c>
      <c r="C155" s="8">
        <v>90</v>
      </c>
      <c r="D155" s="8">
        <v>90</v>
      </c>
      <c r="E155" s="8">
        <v>63</v>
      </c>
      <c r="F155" s="8" t="str">
        <f t="shared" si="97"/>
        <v>90 - 90 - 63</v>
      </c>
      <c r="G155" s="8" t="str">
        <f t="shared" si="98"/>
        <v>90-90-63</v>
      </c>
      <c r="H155" s="8">
        <f t="shared" si="99"/>
        <v>16863331033</v>
      </c>
      <c r="I155" s="6">
        <f t="shared" si="100"/>
        <v>9.6329100000000007</v>
      </c>
      <c r="J155" s="6">
        <f>VLOOKUP(LEFT(A155,8)*1,Hilfstabelle!$A$35:$E$38,5,FALSE)</f>
        <v>1</v>
      </c>
      <c r="K155" s="6">
        <f t="shared" si="101"/>
        <v>348.5</v>
      </c>
      <c r="L155" s="6">
        <f t="shared" si="102"/>
        <v>224</v>
      </c>
      <c r="M155" s="6">
        <f t="shared" si="103"/>
        <v>126</v>
      </c>
      <c r="N155" s="19">
        <f t="shared" si="88"/>
        <v>111</v>
      </c>
      <c r="O155" s="19">
        <f t="shared" si="89"/>
        <v>111</v>
      </c>
      <c r="P155" s="19">
        <f t="shared" si="90"/>
        <v>141.5</v>
      </c>
      <c r="Q155" s="6">
        <f>VLOOKUP(LEFT(A155,8)*1,Hilfstabelle!$A$35:$E$38,2,FALSE)</f>
        <v>400</v>
      </c>
      <c r="R155" s="6">
        <f>VLOOKUP(LEFT(A155,8)*1,Hilfstabelle!$A$35:$E$38,3,FALSE)</f>
        <v>285</v>
      </c>
      <c r="S155" s="6">
        <f>VLOOKUP(LEFT(A155,8)*1,Hilfstabelle!$A$35:$E$38,4,FALSE)</f>
        <v>146</v>
      </c>
      <c r="T155" s="94">
        <f>VLOOKUP(H155,Preise!A:E,4,FALSE)</f>
        <v>1042.93</v>
      </c>
      <c r="U155" s="7" t="str">
        <f>IF(V155=50,"I",VLOOKUP(V155,Hilfstabelle!$A$3:$B$6,2))</f>
        <v>III</v>
      </c>
      <c r="V155" s="7">
        <f t="shared" si="104"/>
        <v>90</v>
      </c>
      <c r="W155" s="7" t="str">
        <f>IF(U155="I","I",VLOOKUP(V155,Hilfstabelle!$A$3:$B$6,2))</f>
        <v>III</v>
      </c>
      <c r="X155" s="7">
        <f>VLOOKUP(W155,Hilfstabelle!$B$10:$M$13,12,FALSE)</f>
        <v>4.3940147999999999</v>
      </c>
      <c r="Y155" s="7">
        <f>VLOOKUP(W155,Hilfstabelle!$B$10:$D$13,3,FALSE)</f>
        <v>63</v>
      </c>
      <c r="Z155" s="7">
        <f>VLOOKUP(W155,Hilfstabelle!$B$10:$E$13,4,FALSE)</f>
        <v>89</v>
      </c>
      <c r="AA155" s="7">
        <f>VLOOKUP(W155,Hilfstabelle!$B$10:$F$13,5,FALSE)</f>
        <v>89</v>
      </c>
      <c r="AB155" s="7">
        <f>VLOOKUP(W155,Hilfstabelle!$B$10:$G$13,6,FALSE)</f>
        <v>89</v>
      </c>
      <c r="AC155" s="7" t="str">
        <f>IF(AG155="50I","I",VLOOKUP(C155,Hilfstabelle!$A$3:$B$6,2))</f>
        <v>III</v>
      </c>
      <c r="AD155" s="7" t="str">
        <f>IF(U155="I","I",VLOOKUP(C155,Hilfstabelle!$A$3:$B$6,2))</f>
        <v>III</v>
      </c>
      <c r="AE155" s="7" t="str">
        <f t="shared" si="91"/>
        <v>90III</v>
      </c>
      <c r="AF155" s="7" t="str">
        <f t="shared" si="105"/>
        <v>90III</v>
      </c>
      <c r="AG155" s="106" t="b">
        <f t="shared" si="106"/>
        <v>0</v>
      </c>
      <c r="AH155" s="7">
        <f>VLOOKUP('Grundgerüst Konfigurator'!AE155,Hilfstabelle!$B$14:$M$25,12,FALSE)</f>
        <v>1.6001664000000002</v>
      </c>
      <c r="AI155" s="7">
        <f>VLOOKUP(AE155,Hilfstabelle!$B$14:$J$25,9,FALSE)</f>
        <v>54</v>
      </c>
      <c r="AJ155" s="7">
        <f>VLOOKUP(AE155,Hilfstabelle!$B$14:$K$25,10,FALSE)</f>
        <v>72</v>
      </c>
      <c r="AK155" s="7">
        <f>VLOOKUP(AE155,Hilfstabelle!$B$14:$I$25,8,FALSE)</f>
        <v>22</v>
      </c>
      <c r="AL155" s="7" t="str">
        <f>IF(AP155="50I","I",VLOOKUP(D155,Hilfstabelle!$A$3:$B$6,2))</f>
        <v>III</v>
      </c>
      <c r="AM155" s="7" t="str">
        <f>IF(U155="I","I",VLOOKUP(D155,Hilfstabelle!$A$3:$B$6,2))</f>
        <v>III</v>
      </c>
      <c r="AN155" s="7" t="str">
        <f t="shared" si="92"/>
        <v>90III</v>
      </c>
      <c r="AO155" s="7" t="str">
        <f t="shared" si="107"/>
        <v>90III</v>
      </c>
      <c r="AP155" s="106" t="b">
        <f t="shared" si="108"/>
        <v>0</v>
      </c>
      <c r="AQ155" s="7">
        <f>VLOOKUP('Grundgerüst Konfigurator'!AN155,Hilfstabelle!$B$14:$M$25,12,FALSE)</f>
        <v>1.6001664000000002</v>
      </c>
      <c r="AR155" s="7">
        <f>VLOOKUP(AN155,Hilfstabelle!$B$14:$J$25,9,FALSE)</f>
        <v>54</v>
      </c>
      <c r="AS155" s="7">
        <f>VLOOKUP(AN155,Hilfstabelle!$B$14:$K$25,10,FALSE)</f>
        <v>72</v>
      </c>
      <c r="AT155" s="7">
        <f>VLOOKUP(AN155,Hilfstabelle!$B$14:$I$25,8,FALSE)</f>
        <v>22</v>
      </c>
      <c r="AU155" s="7" t="str">
        <f>IF(AY155="50I","I",VLOOKUP(E155,Hilfstabelle!$A$3:$B$6,2))</f>
        <v>II</v>
      </c>
      <c r="AV155" s="7" t="str">
        <f>IF(U155="I","I",VLOOKUP(E155,Hilfstabelle!$A$3:$B$6,2))</f>
        <v>II</v>
      </c>
      <c r="AW155" s="7" t="str">
        <f t="shared" si="93"/>
        <v>63II</v>
      </c>
      <c r="AX155" s="7" t="str">
        <f t="shared" si="109"/>
        <v>63II</v>
      </c>
      <c r="AY155" s="106" t="b">
        <f t="shared" si="110"/>
        <v>0</v>
      </c>
      <c r="AZ155" s="7">
        <f>VLOOKUP('Grundgerüst Konfigurator'!AW155,Hilfstabelle!$B$14:$M$25,12,FALSE)</f>
        <v>0.84948360000000012</v>
      </c>
      <c r="BA155" s="7">
        <f>VLOOKUP(AW155,Hilfstabelle!$B$14:$J$25,9,FALSE)</f>
        <v>37</v>
      </c>
      <c r="BB155" s="7">
        <f>VLOOKUP(AW155,Hilfstabelle!$B$14:$K$25,10,FALSE)</f>
        <v>68.5</v>
      </c>
      <c r="BC155" s="7">
        <f>VLOOKUP(AW155,Hilfstabelle!$B$14:$I$25,8,FALSE)</f>
        <v>22.5</v>
      </c>
      <c r="BD155" s="7" t="str">
        <f t="shared" si="111"/>
        <v/>
      </c>
      <c r="BE155" s="7" t="str">
        <f t="shared" si="94"/>
        <v/>
      </c>
      <c r="BF155" s="7">
        <f>IFERROR(VLOOKUP(BD155,Hilfstabelle!$B$26:$M$31,12,FALSE),0)</f>
        <v>0</v>
      </c>
      <c r="BG155" s="7">
        <f>IFERROR(VLOOKUP(BD155,Hilfstabelle!$B$26:$H$31,7,FALSE),0)</f>
        <v>0</v>
      </c>
      <c r="BH155" s="7" t="str">
        <f t="shared" si="112"/>
        <v/>
      </c>
      <c r="BI155" s="7" t="str">
        <f t="shared" si="95"/>
        <v/>
      </c>
      <c r="BJ155" s="7">
        <f>IFERROR(VLOOKUP(BH155,Hilfstabelle!$B$26:$M$31,12,FALSE),0)</f>
        <v>0</v>
      </c>
      <c r="BK155" s="7">
        <f>IFERROR(VLOOKUP(BH155,Hilfstabelle!$B$26:$H$31,7,FALSE),0)</f>
        <v>0</v>
      </c>
      <c r="BL155" s="7" t="str">
        <f t="shared" si="113"/>
        <v>III-II</v>
      </c>
      <c r="BM155" s="7" t="str">
        <f t="shared" si="96"/>
        <v>III-II</v>
      </c>
      <c r="BN155" s="7">
        <f>IFERROR(VLOOKUP(BL155,Hilfstabelle!$B$26:$M$31,12,FALSE),0)</f>
        <v>1.1890788000000001</v>
      </c>
      <c r="BO155" s="7">
        <f>IFERROR(VLOOKUP(BL155,Hilfstabelle!$B$26:$H$31,7,FALSE),0)</f>
        <v>30</v>
      </c>
      <c r="BP155" s="162" t="s">
        <v>3902</v>
      </c>
    </row>
    <row r="156" spans="1:68" ht="15" thickBot="1" x14ac:dyDescent="0.25">
      <c r="A156" s="7">
        <v>16863331034</v>
      </c>
      <c r="B156" s="160" t="s">
        <v>98</v>
      </c>
      <c r="C156" s="8">
        <v>90</v>
      </c>
      <c r="D156" s="8">
        <v>90</v>
      </c>
      <c r="E156" s="8">
        <v>75</v>
      </c>
      <c r="F156" s="8" t="str">
        <f t="shared" si="97"/>
        <v>90 - 90 - 75</v>
      </c>
      <c r="G156" s="8" t="str">
        <f t="shared" si="98"/>
        <v>90-90-75</v>
      </c>
      <c r="H156" s="8">
        <f t="shared" si="99"/>
        <v>16863331034</v>
      </c>
      <c r="I156" s="6">
        <f t="shared" si="100"/>
        <v>9.8522928000000007</v>
      </c>
      <c r="J156" s="6">
        <f>VLOOKUP(LEFT(A156,8)*1,Hilfstabelle!$A$35:$E$38,5,FALSE)</f>
        <v>1</v>
      </c>
      <c r="K156" s="6">
        <f t="shared" si="101"/>
        <v>352</v>
      </c>
      <c r="L156" s="6">
        <f t="shared" si="102"/>
        <v>224</v>
      </c>
      <c r="M156" s="6">
        <f t="shared" si="103"/>
        <v>126</v>
      </c>
      <c r="N156" s="19">
        <f t="shared" si="88"/>
        <v>111</v>
      </c>
      <c r="O156" s="19">
        <f t="shared" si="89"/>
        <v>111</v>
      </c>
      <c r="P156" s="19">
        <f t="shared" si="90"/>
        <v>141</v>
      </c>
      <c r="Q156" s="6">
        <f>VLOOKUP(LEFT(A156,8)*1,Hilfstabelle!$A$35:$E$38,2,FALSE)</f>
        <v>400</v>
      </c>
      <c r="R156" s="6">
        <f>VLOOKUP(LEFT(A156,8)*1,Hilfstabelle!$A$35:$E$38,3,FALSE)</f>
        <v>285</v>
      </c>
      <c r="S156" s="6">
        <f>VLOOKUP(LEFT(A156,8)*1,Hilfstabelle!$A$35:$E$38,4,FALSE)</f>
        <v>146</v>
      </c>
      <c r="T156" s="94">
        <f>VLOOKUP(H156,Preise!A:E,4,FALSE)</f>
        <v>1061.6300000000001</v>
      </c>
      <c r="U156" s="7" t="str">
        <f>IF(V156=50,"I",VLOOKUP(V156,Hilfstabelle!$A$3:$B$6,2))</f>
        <v>III</v>
      </c>
      <c r="V156" s="7">
        <f t="shared" si="104"/>
        <v>90</v>
      </c>
      <c r="W156" s="7" t="str">
        <f>IF(U156="I","I",VLOOKUP(V156,Hilfstabelle!$A$3:$B$6,2))</f>
        <v>III</v>
      </c>
      <c r="X156" s="7">
        <f>VLOOKUP(W156,Hilfstabelle!$B$10:$M$13,12,FALSE)</f>
        <v>4.3940147999999999</v>
      </c>
      <c r="Y156" s="7">
        <f>VLOOKUP(W156,Hilfstabelle!$B$10:$D$13,3,FALSE)</f>
        <v>63</v>
      </c>
      <c r="Z156" s="7">
        <f>VLOOKUP(W156,Hilfstabelle!$B$10:$E$13,4,FALSE)</f>
        <v>89</v>
      </c>
      <c r="AA156" s="7">
        <f>VLOOKUP(W156,Hilfstabelle!$B$10:$F$13,5,FALSE)</f>
        <v>89</v>
      </c>
      <c r="AB156" s="7">
        <f>VLOOKUP(W156,Hilfstabelle!$B$10:$G$13,6,FALSE)</f>
        <v>89</v>
      </c>
      <c r="AC156" s="7" t="str">
        <f>IF(AG156="50I","I",VLOOKUP(C156,Hilfstabelle!$A$3:$B$6,2))</f>
        <v>III</v>
      </c>
      <c r="AD156" s="7" t="str">
        <f>IF(U156="I","I",VLOOKUP(C156,Hilfstabelle!$A$3:$B$6,2))</f>
        <v>III</v>
      </c>
      <c r="AE156" s="7" t="str">
        <f t="shared" si="91"/>
        <v>90III</v>
      </c>
      <c r="AF156" s="7" t="str">
        <f t="shared" si="105"/>
        <v>90III</v>
      </c>
      <c r="AG156" s="106" t="b">
        <f t="shared" si="106"/>
        <v>0</v>
      </c>
      <c r="AH156" s="7">
        <f>VLOOKUP('Grundgerüst Konfigurator'!AE156,Hilfstabelle!$B$14:$M$25,12,FALSE)</f>
        <v>1.6001664000000002</v>
      </c>
      <c r="AI156" s="7">
        <f>VLOOKUP(AE156,Hilfstabelle!$B$14:$J$25,9,FALSE)</f>
        <v>54</v>
      </c>
      <c r="AJ156" s="7">
        <f>VLOOKUP(AE156,Hilfstabelle!$B$14:$K$25,10,FALSE)</f>
        <v>72</v>
      </c>
      <c r="AK156" s="7">
        <f>VLOOKUP(AE156,Hilfstabelle!$B$14:$I$25,8,FALSE)</f>
        <v>22</v>
      </c>
      <c r="AL156" s="7" t="str">
        <f>IF(AP156="50I","I",VLOOKUP(D156,Hilfstabelle!$A$3:$B$6,2))</f>
        <v>III</v>
      </c>
      <c r="AM156" s="7" t="str">
        <f>IF(U156="I","I",VLOOKUP(D156,Hilfstabelle!$A$3:$B$6,2))</f>
        <v>III</v>
      </c>
      <c r="AN156" s="7" t="str">
        <f t="shared" si="92"/>
        <v>90III</v>
      </c>
      <c r="AO156" s="7" t="str">
        <f t="shared" si="107"/>
        <v>90III</v>
      </c>
      <c r="AP156" s="106" t="b">
        <f t="shared" si="108"/>
        <v>0</v>
      </c>
      <c r="AQ156" s="7">
        <f>VLOOKUP('Grundgerüst Konfigurator'!AN156,Hilfstabelle!$B$14:$M$25,12,FALSE)</f>
        <v>1.6001664000000002</v>
      </c>
      <c r="AR156" s="7">
        <f>VLOOKUP(AN156,Hilfstabelle!$B$14:$J$25,9,FALSE)</f>
        <v>54</v>
      </c>
      <c r="AS156" s="7">
        <f>VLOOKUP(AN156,Hilfstabelle!$B$14:$K$25,10,FALSE)</f>
        <v>72</v>
      </c>
      <c r="AT156" s="7">
        <f>VLOOKUP(AN156,Hilfstabelle!$B$14:$I$25,8,FALSE)</f>
        <v>22</v>
      </c>
      <c r="AU156" s="7" t="str">
        <f>IF(AY156="50I","I",VLOOKUP(E156,Hilfstabelle!$A$3:$B$6,2))</f>
        <v>II</v>
      </c>
      <c r="AV156" s="7" t="str">
        <f>IF(U156="I","I",VLOOKUP(E156,Hilfstabelle!$A$3:$B$6,2))</f>
        <v>II</v>
      </c>
      <c r="AW156" s="7" t="str">
        <f t="shared" si="93"/>
        <v>75II</v>
      </c>
      <c r="AX156" s="7" t="str">
        <f t="shared" si="109"/>
        <v>75II</v>
      </c>
      <c r="AY156" s="106" t="b">
        <f t="shared" si="110"/>
        <v>0</v>
      </c>
      <c r="AZ156" s="7">
        <f>VLOOKUP('Grundgerüst Konfigurator'!AW156,Hilfstabelle!$B$14:$M$25,12,FALSE)</f>
        <v>1.0688664000000001</v>
      </c>
      <c r="BA156" s="7">
        <f>VLOOKUP(AW156,Hilfstabelle!$B$14:$J$25,9,FALSE)</f>
        <v>45</v>
      </c>
      <c r="BB156" s="7">
        <f>VLOOKUP(AW156,Hilfstabelle!$B$14:$K$25,10,FALSE)</f>
        <v>72</v>
      </c>
      <c r="BC156" s="7">
        <f>VLOOKUP(AW156,Hilfstabelle!$B$14:$I$25,8,FALSE)</f>
        <v>22</v>
      </c>
      <c r="BD156" s="7" t="str">
        <f t="shared" si="111"/>
        <v/>
      </c>
      <c r="BE156" s="7" t="str">
        <f t="shared" si="94"/>
        <v/>
      </c>
      <c r="BF156" s="7">
        <f>IFERROR(VLOOKUP(BD156,Hilfstabelle!$B$26:$M$31,12,FALSE),0)</f>
        <v>0</v>
      </c>
      <c r="BG156" s="7">
        <f>IFERROR(VLOOKUP(BD156,Hilfstabelle!$B$26:$H$31,7,FALSE),0)</f>
        <v>0</v>
      </c>
      <c r="BH156" s="7" t="str">
        <f t="shared" si="112"/>
        <v/>
      </c>
      <c r="BI156" s="7" t="str">
        <f t="shared" si="95"/>
        <v/>
      </c>
      <c r="BJ156" s="7">
        <f>IFERROR(VLOOKUP(BH156,Hilfstabelle!$B$26:$M$31,12,FALSE),0)</f>
        <v>0</v>
      </c>
      <c r="BK156" s="7">
        <f>IFERROR(VLOOKUP(BH156,Hilfstabelle!$B$26:$H$31,7,FALSE),0)</f>
        <v>0</v>
      </c>
      <c r="BL156" s="7" t="str">
        <f t="shared" si="113"/>
        <v>III-II</v>
      </c>
      <c r="BM156" s="7" t="str">
        <f t="shared" si="96"/>
        <v>III-II</v>
      </c>
      <c r="BN156" s="7">
        <f>IFERROR(VLOOKUP(BL156,Hilfstabelle!$B$26:$M$31,12,FALSE),0)</f>
        <v>1.1890788000000001</v>
      </c>
      <c r="BO156" s="7">
        <f>IFERROR(VLOOKUP(BL156,Hilfstabelle!$B$26:$H$31,7,FALSE),0)</f>
        <v>30</v>
      </c>
      <c r="BP156" s="162" t="s">
        <v>3902</v>
      </c>
    </row>
    <row r="157" spans="1:68" ht="15" thickBot="1" x14ac:dyDescent="0.25">
      <c r="A157" s="7">
        <v>16863331035</v>
      </c>
      <c r="B157" s="160" t="s">
        <v>98</v>
      </c>
      <c r="C157" s="8">
        <v>110</v>
      </c>
      <c r="D157" s="8">
        <v>110</v>
      </c>
      <c r="E157" s="8">
        <v>25</v>
      </c>
      <c r="F157" s="8" t="str">
        <f t="shared" si="97"/>
        <v>110 - 110 - 25</v>
      </c>
      <c r="G157" s="8" t="str">
        <f t="shared" si="98"/>
        <v>110-110-25</v>
      </c>
      <c r="H157" s="8">
        <f t="shared" si="99"/>
        <v>16863331035</v>
      </c>
      <c r="I157" s="6">
        <f t="shared" si="100"/>
        <v>9.8857499999999998</v>
      </c>
      <c r="J157" s="6">
        <f>VLOOKUP(LEFT(A157,8)*1,Hilfstabelle!$A$35:$E$38,5,FALSE)</f>
        <v>1</v>
      </c>
      <c r="K157" s="6">
        <f t="shared" si="101"/>
        <v>295.5</v>
      </c>
      <c r="L157" s="6">
        <f t="shared" si="102"/>
        <v>226</v>
      </c>
      <c r="M157" s="6">
        <f t="shared" si="103"/>
        <v>130</v>
      </c>
      <c r="N157" s="19">
        <f t="shared" si="88"/>
        <v>111</v>
      </c>
      <c r="O157" s="19">
        <f t="shared" si="89"/>
        <v>111</v>
      </c>
      <c r="P157" s="19">
        <f t="shared" si="90"/>
        <v>113</v>
      </c>
      <c r="Q157" s="6">
        <f>VLOOKUP(LEFT(A157,8)*1,Hilfstabelle!$A$35:$E$38,2,FALSE)</f>
        <v>400</v>
      </c>
      <c r="R157" s="6">
        <f>VLOOKUP(LEFT(A157,8)*1,Hilfstabelle!$A$35:$E$38,3,FALSE)</f>
        <v>285</v>
      </c>
      <c r="S157" s="6">
        <f>VLOOKUP(LEFT(A157,8)*1,Hilfstabelle!$A$35:$E$38,4,FALSE)</f>
        <v>146</v>
      </c>
      <c r="T157" s="94">
        <f>VLOOKUP(H157,Preise!A:E,4,FALSE)</f>
        <v>1081.21</v>
      </c>
      <c r="U157" s="7" t="str">
        <f>IF(V157=50,"I",VLOOKUP(V157,Hilfstabelle!$A$3:$B$6,2))</f>
        <v>III</v>
      </c>
      <c r="V157" s="7">
        <f t="shared" si="104"/>
        <v>110</v>
      </c>
      <c r="W157" s="7" t="str">
        <f>IF(U157="I","I",VLOOKUP(V157,Hilfstabelle!$A$3:$B$6,2))</f>
        <v>III</v>
      </c>
      <c r="X157" s="7">
        <f>VLOOKUP(W157,Hilfstabelle!$B$10:$M$13,12,FALSE)</f>
        <v>4.3940147999999999</v>
      </c>
      <c r="Y157" s="7">
        <f>VLOOKUP(W157,Hilfstabelle!$B$10:$D$13,3,FALSE)</f>
        <v>63</v>
      </c>
      <c r="Z157" s="7">
        <f>VLOOKUP(W157,Hilfstabelle!$B$10:$E$13,4,FALSE)</f>
        <v>89</v>
      </c>
      <c r="AA157" s="7">
        <f>VLOOKUP(W157,Hilfstabelle!$B$10:$F$13,5,FALSE)</f>
        <v>89</v>
      </c>
      <c r="AB157" s="7">
        <f>VLOOKUP(W157,Hilfstabelle!$B$10:$G$13,6,FALSE)</f>
        <v>89</v>
      </c>
      <c r="AC157" s="7" t="str">
        <f>IF(AG157="50I","I",VLOOKUP(C157,Hilfstabelle!$A$3:$B$6,2))</f>
        <v>III</v>
      </c>
      <c r="AD157" s="7" t="str">
        <f>IF(U157="I","I",VLOOKUP(C157,Hilfstabelle!$A$3:$B$6,2))</f>
        <v>III</v>
      </c>
      <c r="AE157" s="7" t="str">
        <f t="shared" si="91"/>
        <v>110III</v>
      </c>
      <c r="AF157" s="7" t="str">
        <f t="shared" si="105"/>
        <v>110III</v>
      </c>
      <c r="AG157" s="106" t="b">
        <f t="shared" si="106"/>
        <v>0</v>
      </c>
      <c r="AH157" s="7">
        <f>VLOOKUP('Grundgerüst Konfigurator'!AE157,Hilfstabelle!$B$14:$M$25,12,FALSE)</f>
        <v>2.1127092000000003</v>
      </c>
      <c r="AI157" s="7">
        <f>VLOOKUP(AE157,Hilfstabelle!$B$14:$J$25,9,FALSE)</f>
        <v>65</v>
      </c>
      <c r="AJ157" s="7">
        <f>VLOOKUP(AE157,Hilfstabelle!$B$14:$K$25,10,FALSE)</f>
        <v>72</v>
      </c>
      <c r="AK157" s="7">
        <f>VLOOKUP(AE157,Hilfstabelle!$B$14:$I$25,8,FALSE)</f>
        <v>22</v>
      </c>
      <c r="AL157" s="7" t="str">
        <f>IF(AP157="50I","I",VLOOKUP(D157,Hilfstabelle!$A$3:$B$6,2))</f>
        <v>III</v>
      </c>
      <c r="AM157" s="7" t="str">
        <f>IF(U157="I","I",VLOOKUP(D157,Hilfstabelle!$A$3:$B$6,2))</f>
        <v>III</v>
      </c>
      <c r="AN157" s="7" t="str">
        <f t="shared" si="92"/>
        <v>110III</v>
      </c>
      <c r="AO157" s="7" t="str">
        <f t="shared" si="107"/>
        <v>110III</v>
      </c>
      <c r="AP157" s="106" t="b">
        <f t="shared" si="108"/>
        <v>0</v>
      </c>
      <c r="AQ157" s="7">
        <f>VLOOKUP('Grundgerüst Konfigurator'!AN157,Hilfstabelle!$B$14:$M$25,12,FALSE)</f>
        <v>2.1127092000000003</v>
      </c>
      <c r="AR157" s="7">
        <f>VLOOKUP(AN157,Hilfstabelle!$B$14:$J$25,9,FALSE)</f>
        <v>65</v>
      </c>
      <c r="AS157" s="7">
        <f>VLOOKUP(AN157,Hilfstabelle!$B$14:$K$25,10,FALSE)</f>
        <v>72</v>
      </c>
      <c r="AT157" s="7">
        <f>VLOOKUP(AN157,Hilfstabelle!$B$14:$I$25,8,FALSE)</f>
        <v>22</v>
      </c>
      <c r="AU157" s="7" t="str">
        <f>IF(AY157="50I","I",VLOOKUP(E157,Hilfstabelle!$A$3:$B$6,2))</f>
        <v>I</v>
      </c>
      <c r="AV157" s="7" t="str">
        <f>IF(U157="I","I",VLOOKUP(E157,Hilfstabelle!$A$3:$B$6,2))</f>
        <v>I</v>
      </c>
      <c r="AW157" s="7" t="str">
        <f t="shared" si="93"/>
        <v>25I</v>
      </c>
      <c r="AX157" s="7" t="str">
        <f t="shared" si="109"/>
        <v>25I</v>
      </c>
      <c r="AY157" s="106" t="b">
        <f t="shared" si="110"/>
        <v>0</v>
      </c>
      <c r="AZ157" s="7">
        <f>VLOOKUP('Grundgerüst Konfigurator'!AW157,Hilfstabelle!$B$14:$M$25,12,FALSE)</f>
        <v>0.171486</v>
      </c>
      <c r="BA157" s="7">
        <f>VLOOKUP(AW157,Hilfstabelle!$B$14:$J$25,9,FALSE)</f>
        <v>15.25</v>
      </c>
      <c r="BB157" s="7">
        <f>VLOOKUP(AW157,Hilfstabelle!$B$14:$K$25,10,FALSE)</f>
        <v>40.5</v>
      </c>
      <c r="BC157" s="7">
        <f>VLOOKUP(AW157,Hilfstabelle!$B$14:$I$25,8,FALSE)</f>
        <v>19</v>
      </c>
      <c r="BD157" s="7" t="str">
        <f t="shared" si="111"/>
        <v/>
      </c>
      <c r="BE157" s="7" t="str">
        <f t="shared" si="94"/>
        <v/>
      </c>
      <c r="BF157" s="7">
        <f>IFERROR(VLOOKUP(BD157,Hilfstabelle!$B$26:$M$31,12,FALSE),0)</f>
        <v>0</v>
      </c>
      <c r="BG157" s="7">
        <f>IFERROR(VLOOKUP(BD157,Hilfstabelle!$B$26:$H$31,7,FALSE),0)</f>
        <v>0</v>
      </c>
      <c r="BH157" s="7" t="str">
        <f t="shared" si="112"/>
        <v/>
      </c>
      <c r="BI157" s="7" t="str">
        <f t="shared" si="95"/>
        <v/>
      </c>
      <c r="BJ157" s="7">
        <f>IFERROR(VLOOKUP(BH157,Hilfstabelle!$B$26:$M$31,12,FALSE),0)</f>
        <v>0</v>
      </c>
      <c r="BK157" s="7">
        <f>IFERROR(VLOOKUP(BH157,Hilfstabelle!$B$26:$H$31,7,FALSE),0)</f>
        <v>0</v>
      </c>
      <c r="BL157" s="7" t="str">
        <f t="shared" si="113"/>
        <v>III-I</v>
      </c>
      <c r="BM157" s="7" t="str">
        <f t="shared" si="96"/>
        <v>III-I</v>
      </c>
      <c r="BN157" s="7">
        <f>IFERROR(VLOOKUP(BL157,Hilfstabelle!$B$26:$M$31,12,FALSE),0)</f>
        <v>1.0948308</v>
      </c>
      <c r="BO157" s="7">
        <f>IFERROR(VLOOKUP(BL157,Hilfstabelle!$B$26:$H$31,7,FALSE),0)</f>
        <v>5</v>
      </c>
      <c r="BP157" s="162" t="s">
        <v>3902</v>
      </c>
    </row>
    <row r="158" spans="1:68" ht="15" thickBot="1" x14ac:dyDescent="0.25">
      <c r="A158" s="7">
        <v>16863331036</v>
      </c>
      <c r="B158" s="160" t="s">
        <v>98</v>
      </c>
      <c r="C158" s="8">
        <v>110</v>
      </c>
      <c r="D158" s="8">
        <v>110</v>
      </c>
      <c r="E158" s="8">
        <v>32</v>
      </c>
      <c r="F158" s="8" t="str">
        <f t="shared" si="97"/>
        <v>110 - 110 - 32</v>
      </c>
      <c r="G158" s="8" t="str">
        <f t="shared" si="98"/>
        <v>110-110-32</v>
      </c>
      <c r="H158" s="8">
        <f t="shared" si="99"/>
        <v>16863331036</v>
      </c>
      <c r="I158" s="6">
        <f t="shared" si="100"/>
        <v>9.9381491999999998</v>
      </c>
      <c r="J158" s="6">
        <f>VLOOKUP(LEFT(A158,8)*1,Hilfstabelle!$A$35:$E$38,5,FALSE)</f>
        <v>1</v>
      </c>
      <c r="K158" s="6">
        <f t="shared" si="101"/>
        <v>302</v>
      </c>
      <c r="L158" s="6">
        <f t="shared" si="102"/>
        <v>226</v>
      </c>
      <c r="M158" s="6">
        <f t="shared" si="103"/>
        <v>130</v>
      </c>
      <c r="N158" s="19">
        <f t="shared" si="88"/>
        <v>111</v>
      </c>
      <c r="O158" s="19">
        <f t="shared" si="89"/>
        <v>111</v>
      </c>
      <c r="P158" s="19">
        <f t="shared" si="90"/>
        <v>114</v>
      </c>
      <c r="Q158" s="6">
        <f>VLOOKUP(LEFT(A158,8)*1,Hilfstabelle!$A$35:$E$38,2,FALSE)</f>
        <v>400</v>
      </c>
      <c r="R158" s="6">
        <f>VLOOKUP(LEFT(A158,8)*1,Hilfstabelle!$A$35:$E$38,3,FALSE)</f>
        <v>285</v>
      </c>
      <c r="S158" s="6">
        <f>VLOOKUP(LEFT(A158,8)*1,Hilfstabelle!$A$35:$E$38,4,FALSE)</f>
        <v>146</v>
      </c>
      <c r="T158" s="94">
        <f>VLOOKUP(H158,Preise!A:E,4,FALSE)</f>
        <v>1086.56</v>
      </c>
      <c r="U158" s="7" t="str">
        <f>IF(V158=50,"I",VLOOKUP(V158,Hilfstabelle!$A$3:$B$6,2))</f>
        <v>III</v>
      </c>
      <c r="V158" s="7">
        <f t="shared" si="104"/>
        <v>110</v>
      </c>
      <c r="W158" s="7" t="str">
        <f>IF(U158="I","I",VLOOKUP(V158,Hilfstabelle!$A$3:$B$6,2))</f>
        <v>III</v>
      </c>
      <c r="X158" s="7">
        <f>VLOOKUP(W158,Hilfstabelle!$B$10:$M$13,12,FALSE)</f>
        <v>4.3940147999999999</v>
      </c>
      <c r="Y158" s="7">
        <f>VLOOKUP(W158,Hilfstabelle!$B$10:$D$13,3,FALSE)</f>
        <v>63</v>
      </c>
      <c r="Z158" s="7">
        <f>VLOOKUP(W158,Hilfstabelle!$B$10:$E$13,4,FALSE)</f>
        <v>89</v>
      </c>
      <c r="AA158" s="7">
        <f>VLOOKUP(W158,Hilfstabelle!$B$10:$F$13,5,FALSE)</f>
        <v>89</v>
      </c>
      <c r="AB158" s="7">
        <f>VLOOKUP(W158,Hilfstabelle!$B$10:$G$13,6,FALSE)</f>
        <v>89</v>
      </c>
      <c r="AC158" s="7" t="str">
        <f>IF(AG158="50I","I",VLOOKUP(C158,Hilfstabelle!$A$3:$B$6,2))</f>
        <v>III</v>
      </c>
      <c r="AD158" s="7" t="str">
        <f>IF(U158="I","I",VLOOKUP(C158,Hilfstabelle!$A$3:$B$6,2))</f>
        <v>III</v>
      </c>
      <c r="AE158" s="7" t="str">
        <f t="shared" si="91"/>
        <v>110III</v>
      </c>
      <c r="AF158" s="7" t="str">
        <f t="shared" si="105"/>
        <v>110III</v>
      </c>
      <c r="AG158" s="106" t="b">
        <f t="shared" si="106"/>
        <v>0</v>
      </c>
      <c r="AH158" s="7">
        <f>VLOOKUP('Grundgerüst Konfigurator'!AE158,Hilfstabelle!$B$14:$M$25,12,FALSE)</f>
        <v>2.1127092000000003</v>
      </c>
      <c r="AI158" s="7">
        <f>VLOOKUP(AE158,Hilfstabelle!$B$14:$J$25,9,FALSE)</f>
        <v>65</v>
      </c>
      <c r="AJ158" s="7">
        <f>VLOOKUP(AE158,Hilfstabelle!$B$14:$K$25,10,FALSE)</f>
        <v>72</v>
      </c>
      <c r="AK158" s="7">
        <f>VLOOKUP(AE158,Hilfstabelle!$B$14:$I$25,8,FALSE)</f>
        <v>22</v>
      </c>
      <c r="AL158" s="7" t="str">
        <f>IF(AP158="50I","I",VLOOKUP(D158,Hilfstabelle!$A$3:$B$6,2))</f>
        <v>III</v>
      </c>
      <c r="AM158" s="7" t="str">
        <f>IF(U158="I","I",VLOOKUP(D158,Hilfstabelle!$A$3:$B$6,2))</f>
        <v>III</v>
      </c>
      <c r="AN158" s="7" t="str">
        <f t="shared" si="92"/>
        <v>110III</v>
      </c>
      <c r="AO158" s="7" t="str">
        <f t="shared" si="107"/>
        <v>110III</v>
      </c>
      <c r="AP158" s="106" t="b">
        <f t="shared" si="108"/>
        <v>0</v>
      </c>
      <c r="AQ158" s="7">
        <f>VLOOKUP('Grundgerüst Konfigurator'!AN158,Hilfstabelle!$B$14:$M$25,12,FALSE)</f>
        <v>2.1127092000000003</v>
      </c>
      <c r="AR158" s="7">
        <f>VLOOKUP(AN158,Hilfstabelle!$B$14:$J$25,9,FALSE)</f>
        <v>65</v>
      </c>
      <c r="AS158" s="7">
        <f>VLOOKUP(AN158,Hilfstabelle!$B$14:$K$25,10,FALSE)</f>
        <v>72</v>
      </c>
      <c r="AT158" s="7">
        <f>VLOOKUP(AN158,Hilfstabelle!$B$14:$I$25,8,FALSE)</f>
        <v>22</v>
      </c>
      <c r="AU158" s="7" t="str">
        <f>IF(AY158="50I","I",VLOOKUP(E158,Hilfstabelle!$A$3:$B$6,2))</f>
        <v>I</v>
      </c>
      <c r="AV158" s="7" t="str">
        <f>IF(U158="I","I",VLOOKUP(E158,Hilfstabelle!$A$3:$B$6,2))</f>
        <v>I</v>
      </c>
      <c r="AW158" s="7" t="str">
        <f t="shared" si="93"/>
        <v>32I</v>
      </c>
      <c r="AX158" s="7" t="str">
        <f t="shared" si="109"/>
        <v>32I</v>
      </c>
      <c r="AY158" s="106" t="b">
        <f t="shared" si="110"/>
        <v>0</v>
      </c>
      <c r="AZ158" s="7">
        <f>VLOOKUP('Grundgerüst Konfigurator'!AW158,Hilfstabelle!$B$14:$M$25,12,FALSE)</f>
        <v>0.22388520000000001</v>
      </c>
      <c r="BA158" s="7">
        <f>VLOOKUP(AW158,Hilfstabelle!$B$14:$J$25,9,FALSE)</f>
        <v>20</v>
      </c>
      <c r="BB158" s="7">
        <f>VLOOKUP(AW158,Hilfstabelle!$B$14:$K$25,10,FALSE)</f>
        <v>47</v>
      </c>
      <c r="BC158" s="7">
        <f>VLOOKUP(AW158,Hilfstabelle!$B$14:$I$25,8,FALSE)</f>
        <v>20</v>
      </c>
      <c r="BD158" s="7" t="str">
        <f t="shared" si="111"/>
        <v/>
      </c>
      <c r="BE158" s="7" t="str">
        <f t="shared" si="94"/>
        <v/>
      </c>
      <c r="BF158" s="7">
        <f>IFERROR(VLOOKUP(BD158,Hilfstabelle!$B$26:$M$31,12,FALSE),0)</f>
        <v>0</v>
      </c>
      <c r="BG158" s="7">
        <f>IFERROR(VLOOKUP(BD158,Hilfstabelle!$B$26:$H$31,7,FALSE),0)</f>
        <v>0</v>
      </c>
      <c r="BH158" s="7" t="str">
        <f t="shared" si="112"/>
        <v/>
      </c>
      <c r="BI158" s="7" t="str">
        <f t="shared" si="95"/>
        <v/>
      </c>
      <c r="BJ158" s="7">
        <f>IFERROR(VLOOKUP(BH158,Hilfstabelle!$B$26:$M$31,12,FALSE),0)</f>
        <v>0</v>
      </c>
      <c r="BK158" s="7">
        <f>IFERROR(VLOOKUP(BH158,Hilfstabelle!$B$26:$H$31,7,FALSE),0)</f>
        <v>0</v>
      </c>
      <c r="BL158" s="7" t="str">
        <f t="shared" si="113"/>
        <v>III-I</v>
      </c>
      <c r="BM158" s="7" t="str">
        <f t="shared" si="96"/>
        <v>III-I</v>
      </c>
      <c r="BN158" s="7">
        <f>IFERROR(VLOOKUP(BL158,Hilfstabelle!$B$26:$M$31,12,FALSE),0)</f>
        <v>1.0948308</v>
      </c>
      <c r="BO158" s="7">
        <f>IFERROR(VLOOKUP(BL158,Hilfstabelle!$B$26:$H$31,7,FALSE),0)</f>
        <v>5</v>
      </c>
      <c r="BP158" s="162" t="s">
        <v>3902</v>
      </c>
    </row>
    <row r="159" spans="1:68" ht="15" thickBot="1" x14ac:dyDescent="0.25">
      <c r="A159" s="7">
        <v>16863331037</v>
      </c>
      <c r="B159" s="160" t="s">
        <v>98</v>
      </c>
      <c r="C159" s="8">
        <v>110</v>
      </c>
      <c r="D159" s="8">
        <v>110</v>
      </c>
      <c r="E159" s="8">
        <v>40</v>
      </c>
      <c r="F159" s="8" t="str">
        <f t="shared" si="97"/>
        <v>110 - 110 - 40</v>
      </c>
      <c r="G159" s="8" t="str">
        <f t="shared" si="98"/>
        <v>110-110-40</v>
      </c>
      <c r="H159" s="8">
        <f t="shared" si="99"/>
        <v>16863331037</v>
      </c>
      <c r="I159" s="6">
        <f t="shared" si="100"/>
        <v>10.0477524</v>
      </c>
      <c r="J159" s="6">
        <f>VLOOKUP(LEFT(A159,8)*1,Hilfstabelle!$A$35:$E$38,5,FALSE)</f>
        <v>1</v>
      </c>
      <c r="K159" s="6">
        <f t="shared" si="101"/>
        <v>309</v>
      </c>
      <c r="L159" s="6">
        <f t="shared" si="102"/>
        <v>226</v>
      </c>
      <c r="M159" s="6">
        <f t="shared" si="103"/>
        <v>130</v>
      </c>
      <c r="N159" s="19">
        <f t="shared" si="88"/>
        <v>111</v>
      </c>
      <c r="O159" s="19">
        <f t="shared" si="89"/>
        <v>111</v>
      </c>
      <c r="P159" s="19">
        <f t="shared" si="90"/>
        <v>116</v>
      </c>
      <c r="Q159" s="6">
        <f>VLOOKUP(LEFT(A159,8)*1,Hilfstabelle!$A$35:$E$38,2,FALSE)</f>
        <v>400</v>
      </c>
      <c r="R159" s="6">
        <f>VLOOKUP(LEFT(A159,8)*1,Hilfstabelle!$A$35:$E$38,3,FALSE)</f>
        <v>285</v>
      </c>
      <c r="S159" s="6">
        <f>VLOOKUP(LEFT(A159,8)*1,Hilfstabelle!$A$35:$E$38,4,FALSE)</f>
        <v>146</v>
      </c>
      <c r="T159" s="94">
        <f>VLOOKUP(H159,Preise!A:E,4,FALSE)</f>
        <v>1093.93</v>
      </c>
      <c r="U159" s="7" t="str">
        <f>IF(V159=50,"I",VLOOKUP(V159,Hilfstabelle!$A$3:$B$6,2))</f>
        <v>III</v>
      </c>
      <c r="V159" s="7">
        <f t="shared" si="104"/>
        <v>110</v>
      </c>
      <c r="W159" s="7" t="str">
        <f>IF(U159="I","I",VLOOKUP(V159,Hilfstabelle!$A$3:$B$6,2))</f>
        <v>III</v>
      </c>
      <c r="X159" s="7">
        <f>VLOOKUP(W159,Hilfstabelle!$B$10:$M$13,12,FALSE)</f>
        <v>4.3940147999999999</v>
      </c>
      <c r="Y159" s="7">
        <f>VLOOKUP(W159,Hilfstabelle!$B$10:$D$13,3,FALSE)</f>
        <v>63</v>
      </c>
      <c r="Z159" s="7">
        <f>VLOOKUP(W159,Hilfstabelle!$B$10:$E$13,4,FALSE)</f>
        <v>89</v>
      </c>
      <c r="AA159" s="7">
        <f>VLOOKUP(W159,Hilfstabelle!$B$10:$F$13,5,FALSE)</f>
        <v>89</v>
      </c>
      <c r="AB159" s="7">
        <f>VLOOKUP(W159,Hilfstabelle!$B$10:$G$13,6,FALSE)</f>
        <v>89</v>
      </c>
      <c r="AC159" s="7" t="str">
        <f>IF(AG159="50I","I",VLOOKUP(C159,Hilfstabelle!$A$3:$B$6,2))</f>
        <v>III</v>
      </c>
      <c r="AD159" s="7" t="str">
        <f>IF(U159="I","I",VLOOKUP(C159,Hilfstabelle!$A$3:$B$6,2))</f>
        <v>III</v>
      </c>
      <c r="AE159" s="7" t="str">
        <f t="shared" si="91"/>
        <v>110III</v>
      </c>
      <c r="AF159" s="7" t="str">
        <f t="shared" si="105"/>
        <v>110III</v>
      </c>
      <c r="AG159" s="106" t="b">
        <f t="shared" si="106"/>
        <v>0</v>
      </c>
      <c r="AH159" s="7">
        <f>VLOOKUP('Grundgerüst Konfigurator'!AE159,Hilfstabelle!$B$14:$M$25,12,FALSE)</f>
        <v>2.1127092000000003</v>
      </c>
      <c r="AI159" s="7">
        <f>VLOOKUP(AE159,Hilfstabelle!$B$14:$J$25,9,FALSE)</f>
        <v>65</v>
      </c>
      <c r="AJ159" s="7">
        <f>VLOOKUP(AE159,Hilfstabelle!$B$14:$K$25,10,FALSE)</f>
        <v>72</v>
      </c>
      <c r="AK159" s="7">
        <f>VLOOKUP(AE159,Hilfstabelle!$B$14:$I$25,8,FALSE)</f>
        <v>22</v>
      </c>
      <c r="AL159" s="7" t="str">
        <f>IF(AP159="50I","I",VLOOKUP(D159,Hilfstabelle!$A$3:$B$6,2))</f>
        <v>III</v>
      </c>
      <c r="AM159" s="7" t="str">
        <f>IF(U159="I","I",VLOOKUP(D159,Hilfstabelle!$A$3:$B$6,2))</f>
        <v>III</v>
      </c>
      <c r="AN159" s="7" t="str">
        <f t="shared" si="92"/>
        <v>110III</v>
      </c>
      <c r="AO159" s="7" t="str">
        <f t="shared" si="107"/>
        <v>110III</v>
      </c>
      <c r="AP159" s="106" t="b">
        <f t="shared" si="108"/>
        <v>0</v>
      </c>
      <c r="AQ159" s="7">
        <f>VLOOKUP('Grundgerüst Konfigurator'!AN159,Hilfstabelle!$B$14:$M$25,12,FALSE)</f>
        <v>2.1127092000000003</v>
      </c>
      <c r="AR159" s="7">
        <f>VLOOKUP(AN159,Hilfstabelle!$B$14:$J$25,9,FALSE)</f>
        <v>65</v>
      </c>
      <c r="AS159" s="7">
        <f>VLOOKUP(AN159,Hilfstabelle!$B$14:$K$25,10,FALSE)</f>
        <v>72</v>
      </c>
      <c r="AT159" s="7">
        <f>VLOOKUP(AN159,Hilfstabelle!$B$14:$I$25,8,FALSE)</f>
        <v>22</v>
      </c>
      <c r="AU159" s="7" t="str">
        <f>IF(AY159="50I","I",VLOOKUP(E159,Hilfstabelle!$A$3:$B$6,2))</f>
        <v>I</v>
      </c>
      <c r="AV159" s="7" t="str">
        <f>IF(U159="I","I",VLOOKUP(E159,Hilfstabelle!$A$3:$B$6,2))</f>
        <v>I</v>
      </c>
      <c r="AW159" s="7" t="str">
        <f t="shared" si="93"/>
        <v>40I</v>
      </c>
      <c r="AX159" s="7" t="str">
        <f t="shared" si="109"/>
        <v>40I</v>
      </c>
      <c r="AY159" s="106" t="b">
        <f t="shared" si="110"/>
        <v>0</v>
      </c>
      <c r="AZ159" s="7">
        <f>VLOOKUP('Grundgerüst Konfigurator'!AW159,Hilfstabelle!$B$14:$M$25,12,FALSE)</f>
        <v>0.33348840000000002</v>
      </c>
      <c r="BA159" s="7">
        <f>VLOOKUP(AW159,Hilfstabelle!$B$14:$J$25,9,FALSE)</f>
        <v>24.5</v>
      </c>
      <c r="BB159" s="7">
        <f>VLOOKUP(AW159,Hilfstabelle!$B$14:$K$25,10,FALSE)</f>
        <v>54</v>
      </c>
      <c r="BC159" s="7">
        <f>VLOOKUP(AW159,Hilfstabelle!$B$14:$I$25,8,FALSE)</f>
        <v>22</v>
      </c>
      <c r="BD159" s="7" t="str">
        <f t="shared" si="111"/>
        <v/>
      </c>
      <c r="BE159" s="7" t="str">
        <f t="shared" si="94"/>
        <v/>
      </c>
      <c r="BF159" s="7">
        <f>IFERROR(VLOOKUP(BD159,Hilfstabelle!$B$26:$M$31,12,FALSE),0)</f>
        <v>0</v>
      </c>
      <c r="BG159" s="7">
        <f>IFERROR(VLOOKUP(BD159,Hilfstabelle!$B$26:$H$31,7,FALSE),0)</f>
        <v>0</v>
      </c>
      <c r="BH159" s="7" t="str">
        <f t="shared" si="112"/>
        <v/>
      </c>
      <c r="BI159" s="7" t="str">
        <f t="shared" si="95"/>
        <v/>
      </c>
      <c r="BJ159" s="7">
        <f>IFERROR(VLOOKUP(BH159,Hilfstabelle!$B$26:$M$31,12,FALSE),0)</f>
        <v>0</v>
      </c>
      <c r="BK159" s="7">
        <f>IFERROR(VLOOKUP(BH159,Hilfstabelle!$B$26:$H$31,7,FALSE),0)</f>
        <v>0</v>
      </c>
      <c r="BL159" s="7" t="str">
        <f t="shared" si="113"/>
        <v>III-I</v>
      </c>
      <c r="BM159" s="7" t="str">
        <f t="shared" si="96"/>
        <v>III-I</v>
      </c>
      <c r="BN159" s="7">
        <f>IFERROR(VLOOKUP(BL159,Hilfstabelle!$B$26:$M$31,12,FALSE),0)</f>
        <v>1.0948308</v>
      </c>
      <c r="BO159" s="7">
        <f>IFERROR(VLOOKUP(BL159,Hilfstabelle!$B$26:$H$31,7,FALSE),0)</f>
        <v>5</v>
      </c>
      <c r="BP159" s="162" t="s">
        <v>3902</v>
      </c>
    </row>
    <row r="160" spans="1:68" ht="15" thickBot="1" x14ac:dyDescent="0.25">
      <c r="A160" s="7">
        <v>16863331038</v>
      </c>
      <c r="B160" s="160" t="s">
        <v>98</v>
      </c>
      <c r="C160" s="8">
        <v>110</v>
      </c>
      <c r="D160" s="8">
        <v>110</v>
      </c>
      <c r="E160" s="8">
        <v>50</v>
      </c>
      <c r="F160" s="8" t="str">
        <f t="shared" si="97"/>
        <v>110 - 110 - 50</v>
      </c>
      <c r="G160" s="8" t="str">
        <f t="shared" si="98"/>
        <v>110-110-50</v>
      </c>
      <c r="H160" s="8">
        <f t="shared" si="99"/>
        <v>16863331038</v>
      </c>
      <c r="I160" s="6">
        <f t="shared" si="100"/>
        <v>10.1650668</v>
      </c>
      <c r="J160" s="6">
        <f>VLOOKUP(LEFT(A160,8)*1,Hilfstabelle!$A$35:$E$38,5,FALSE)</f>
        <v>1</v>
      </c>
      <c r="K160" s="6">
        <f t="shared" si="101"/>
        <v>316</v>
      </c>
      <c r="L160" s="6">
        <f t="shared" si="102"/>
        <v>226</v>
      </c>
      <c r="M160" s="6">
        <f t="shared" si="103"/>
        <v>130</v>
      </c>
      <c r="N160" s="19">
        <f t="shared" si="88"/>
        <v>111</v>
      </c>
      <c r="O160" s="19">
        <f t="shared" si="89"/>
        <v>111</v>
      </c>
      <c r="P160" s="19">
        <f t="shared" si="90"/>
        <v>116</v>
      </c>
      <c r="Q160" s="6">
        <f>VLOOKUP(LEFT(A160,8)*1,Hilfstabelle!$A$35:$E$38,2,FALSE)</f>
        <v>400</v>
      </c>
      <c r="R160" s="6">
        <f>VLOOKUP(LEFT(A160,8)*1,Hilfstabelle!$A$35:$E$38,3,FALSE)</f>
        <v>285</v>
      </c>
      <c r="S160" s="6">
        <f>VLOOKUP(LEFT(A160,8)*1,Hilfstabelle!$A$35:$E$38,4,FALSE)</f>
        <v>146</v>
      </c>
      <c r="T160" s="94">
        <f>VLOOKUP(H160,Preise!A:E,4,FALSE)</f>
        <v>1103.6300000000001</v>
      </c>
      <c r="U160" s="7" t="str">
        <f>IF(V160=50,"I",VLOOKUP(V160,Hilfstabelle!$A$3:$B$6,2))</f>
        <v>III</v>
      </c>
      <c r="V160" s="7">
        <f t="shared" si="104"/>
        <v>110</v>
      </c>
      <c r="W160" s="7" t="str">
        <f>IF(U160="I","I",VLOOKUP(V160,Hilfstabelle!$A$3:$B$6,2))</f>
        <v>III</v>
      </c>
      <c r="X160" s="7">
        <f>VLOOKUP(W160,Hilfstabelle!$B$10:$M$13,12,FALSE)</f>
        <v>4.3940147999999999</v>
      </c>
      <c r="Y160" s="7">
        <f>VLOOKUP(W160,Hilfstabelle!$B$10:$D$13,3,FALSE)</f>
        <v>63</v>
      </c>
      <c r="Z160" s="7">
        <f>VLOOKUP(W160,Hilfstabelle!$B$10:$E$13,4,FALSE)</f>
        <v>89</v>
      </c>
      <c r="AA160" s="7">
        <f>VLOOKUP(W160,Hilfstabelle!$B$10:$F$13,5,FALSE)</f>
        <v>89</v>
      </c>
      <c r="AB160" s="7">
        <f>VLOOKUP(W160,Hilfstabelle!$B$10:$G$13,6,FALSE)</f>
        <v>89</v>
      </c>
      <c r="AC160" s="7" t="str">
        <f>IF(AG160="50I","I",VLOOKUP(C160,Hilfstabelle!$A$3:$B$6,2))</f>
        <v>III</v>
      </c>
      <c r="AD160" s="7" t="str">
        <f>IF(U160="I","I",VLOOKUP(C160,Hilfstabelle!$A$3:$B$6,2))</f>
        <v>III</v>
      </c>
      <c r="AE160" s="7" t="str">
        <f t="shared" si="91"/>
        <v>110III</v>
      </c>
      <c r="AF160" s="7" t="str">
        <f t="shared" si="105"/>
        <v>110III</v>
      </c>
      <c r="AG160" s="106" t="b">
        <f t="shared" si="106"/>
        <v>0</v>
      </c>
      <c r="AH160" s="7">
        <f>VLOOKUP('Grundgerüst Konfigurator'!AE160,Hilfstabelle!$B$14:$M$25,12,FALSE)</f>
        <v>2.1127092000000003</v>
      </c>
      <c r="AI160" s="7">
        <f>VLOOKUP(AE160,Hilfstabelle!$B$14:$J$25,9,FALSE)</f>
        <v>65</v>
      </c>
      <c r="AJ160" s="7">
        <f>VLOOKUP(AE160,Hilfstabelle!$B$14:$K$25,10,FALSE)</f>
        <v>72</v>
      </c>
      <c r="AK160" s="7">
        <f>VLOOKUP(AE160,Hilfstabelle!$B$14:$I$25,8,FALSE)</f>
        <v>22</v>
      </c>
      <c r="AL160" s="7" t="str">
        <f>IF(AP160="50I","I",VLOOKUP(D160,Hilfstabelle!$A$3:$B$6,2))</f>
        <v>III</v>
      </c>
      <c r="AM160" s="7" t="str">
        <f>IF(U160="I","I",VLOOKUP(D160,Hilfstabelle!$A$3:$B$6,2))</f>
        <v>III</v>
      </c>
      <c r="AN160" s="7" t="str">
        <f t="shared" si="92"/>
        <v>110III</v>
      </c>
      <c r="AO160" s="7" t="str">
        <f t="shared" si="107"/>
        <v>110III</v>
      </c>
      <c r="AP160" s="106" t="b">
        <f t="shared" si="108"/>
        <v>0</v>
      </c>
      <c r="AQ160" s="7">
        <f>VLOOKUP('Grundgerüst Konfigurator'!AN160,Hilfstabelle!$B$14:$M$25,12,FALSE)</f>
        <v>2.1127092000000003</v>
      </c>
      <c r="AR160" s="7">
        <f>VLOOKUP(AN160,Hilfstabelle!$B$14:$J$25,9,FALSE)</f>
        <v>65</v>
      </c>
      <c r="AS160" s="7">
        <f>VLOOKUP(AN160,Hilfstabelle!$B$14:$K$25,10,FALSE)</f>
        <v>72</v>
      </c>
      <c r="AT160" s="7">
        <f>VLOOKUP(AN160,Hilfstabelle!$B$14:$I$25,8,FALSE)</f>
        <v>22</v>
      </c>
      <c r="AU160" s="7" t="str">
        <f>IF(AY160="50I","I",VLOOKUP(E160,Hilfstabelle!$A$3:$B$6,2))</f>
        <v>I</v>
      </c>
      <c r="AV160" s="7" t="str">
        <f>IF(U160="I","I",VLOOKUP(E160,Hilfstabelle!$A$3:$B$6,2))</f>
        <v>II</v>
      </c>
      <c r="AW160" s="7" t="str">
        <f t="shared" si="93"/>
        <v>50I</v>
      </c>
      <c r="AX160" s="7" t="str">
        <f t="shared" si="109"/>
        <v>50II</v>
      </c>
      <c r="AY160" s="106" t="str">
        <f t="shared" si="110"/>
        <v>50I</v>
      </c>
      <c r="AZ160" s="7">
        <f>VLOOKUP('Grundgerüst Konfigurator'!AW160,Hilfstabelle!$B$14:$M$25,12,FALSE)</f>
        <v>0.45080280000000006</v>
      </c>
      <c r="BA160" s="7">
        <f>VLOOKUP(AW160,Hilfstabelle!$B$14:$J$25,9,FALSE)</f>
        <v>30.5</v>
      </c>
      <c r="BB160" s="7">
        <f>VLOOKUP(AW160,Hilfstabelle!$B$14:$K$25,10,FALSE)</f>
        <v>61</v>
      </c>
      <c r="BC160" s="7">
        <f>VLOOKUP(AW160,Hilfstabelle!$B$14:$I$25,8,FALSE)</f>
        <v>22</v>
      </c>
      <c r="BD160" s="7" t="str">
        <f t="shared" si="111"/>
        <v/>
      </c>
      <c r="BE160" s="7" t="str">
        <f t="shared" si="94"/>
        <v/>
      </c>
      <c r="BF160" s="7">
        <f>IFERROR(VLOOKUP(BD160,Hilfstabelle!$B$26:$M$31,12,FALSE),0)</f>
        <v>0</v>
      </c>
      <c r="BG160" s="7">
        <f>IFERROR(VLOOKUP(BD160,Hilfstabelle!$B$26:$H$31,7,FALSE),0)</f>
        <v>0</v>
      </c>
      <c r="BH160" s="7" t="str">
        <f t="shared" si="112"/>
        <v/>
      </c>
      <c r="BI160" s="7" t="str">
        <f t="shared" si="95"/>
        <v/>
      </c>
      <c r="BJ160" s="7">
        <f>IFERROR(VLOOKUP(BH160,Hilfstabelle!$B$26:$M$31,12,FALSE),0)</f>
        <v>0</v>
      </c>
      <c r="BK160" s="7">
        <f>IFERROR(VLOOKUP(BH160,Hilfstabelle!$B$26:$H$31,7,FALSE),0)</f>
        <v>0</v>
      </c>
      <c r="BL160" s="7" t="str">
        <f t="shared" si="113"/>
        <v>III-I</v>
      </c>
      <c r="BM160" s="7" t="str">
        <f t="shared" si="96"/>
        <v>III-I</v>
      </c>
      <c r="BN160" s="7">
        <f>IFERROR(VLOOKUP(BL160,Hilfstabelle!$B$26:$M$31,12,FALSE),0)</f>
        <v>1.0948308</v>
      </c>
      <c r="BO160" s="7">
        <f>IFERROR(VLOOKUP(BL160,Hilfstabelle!$B$26:$H$31,7,FALSE),0)</f>
        <v>5</v>
      </c>
      <c r="BP160" s="162" t="s">
        <v>3902</v>
      </c>
    </row>
    <row r="161" spans="1:68" ht="15" thickBot="1" x14ac:dyDescent="0.25">
      <c r="A161" s="7">
        <v>16863331039</v>
      </c>
      <c r="B161" s="160" t="s">
        <v>98</v>
      </c>
      <c r="C161" s="8">
        <v>110</v>
      </c>
      <c r="D161" s="8">
        <v>110</v>
      </c>
      <c r="E161" s="8">
        <v>63</v>
      </c>
      <c r="F161" s="8" t="str">
        <f t="shared" si="97"/>
        <v>110 - 110 - 63</v>
      </c>
      <c r="G161" s="8" t="str">
        <f t="shared" si="98"/>
        <v>110-110-63</v>
      </c>
      <c r="H161" s="8">
        <f t="shared" si="99"/>
        <v>16863331039</v>
      </c>
      <c r="I161" s="6">
        <f t="shared" si="100"/>
        <v>10.6579956</v>
      </c>
      <c r="J161" s="6">
        <f>VLOOKUP(LEFT(A161,8)*1,Hilfstabelle!$A$35:$E$38,5,FALSE)</f>
        <v>1</v>
      </c>
      <c r="K161" s="6">
        <f t="shared" si="101"/>
        <v>348.5</v>
      </c>
      <c r="L161" s="6">
        <f t="shared" si="102"/>
        <v>226</v>
      </c>
      <c r="M161" s="6">
        <f t="shared" si="103"/>
        <v>130</v>
      </c>
      <c r="N161" s="19">
        <f t="shared" si="88"/>
        <v>111</v>
      </c>
      <c r="O161" s="19">
        <f t="shared" si="89"/>
        <v>111</v>
      </c>
      <c r="P161" s="19">
        <f t="shared" si="90"/>
        <v>141.5</v>
      </c>
      <c r="Q161" s="6">
        <f>VLOOKUP(LEFT(A161,8)*1,Hilfstabelle!$A$35:$E$38,2,FALSE)</f>
        <v>400</v>
      </c>
      <c r="R161" s="6">
        <f>VLOOKUP(LEFT(A161,8)*1,Hilfstabelle!$A$35:$E$38,3,FALSE)</f>
        <v>285</v>
      </c>
      <c r="S161" s="6">
        <f>VLOOKUP(LEFT(A161,8)*1,Hilfstabelle!$A$35:$E$38,4,FALSE)</f>
        <v>146</v>
      </c>
      <c r="T161" s="94">
        <f>VLOOKUP(H161,Preise!A:E,4,FALSE)</f>
        <v>1120.55</v>
      </c>
      <c r="U161" s="7" t="str">
        <f>IF(V161=50,"I",VLOOKUP(V161,Hilfstabelle!$A$3:$B$6,2))</f>
        <v>III</v>
      </c>
      <c r="V161" s="7">
        <f t="shared" si="104"/>
        <v>110</v>
      </c>
      <c r="W161" s="7" t="str">
        <f>IF(U161="I","I",VLOOKUP(V161,Hilfstabelle!$A$3:$B$6,2))</f>
        <v>III</v>
      </c>
      <c r="X161" s="7">
        <f>VLOOKUP(W161,Hilfstabelle!$B$10:$M$13,12,FALSE)</f>
        <v>4.3940147999999999</v>
      </c>
      <c r="Y161" s="7">
        <f>VLOOKUP(W161,Hilfstabelle!$B$10:$D$13,3,FALSE)</f>
        <v>63</v>
      </c>
      <c r="Z161" s="7">
        <f>VLOOKUP(W161,Hilfstabelle!$B$10:$E$13,4,FALSE)</f>
        <v>89</v>
      </c>
      <c r="AA161" s="7">
        <f>VLOOKUP(W161,Hilfstabelle!$B$10:$F$13,5,FALSE)</f>
        <v>89</v>
      </c>
      <c r="AB161" s="7">
        <f>VLOOKUP(W161,Hilfstabelle!$B$10:$G$13,6,FALSE)</f>
        <v>89</v>
      </c>
      <c r="AC161" s="7" t="str">
        <f>IF(AG161="50I","I",VLOOKUP(C161,Hilfstabelle!$A$3:$B$6,2))</f>
        <v>III</v>
      </c>
      <c r="AD161" s="7" t="str">
        <f>IF(U161="I","I",VLOOKUP(C161,Hilfstabelle!$A$3:$B$6,2))</f>
        <v>III</v>
      </c>
      <c r="AE161" s="7" t="str">
        <f t="shared" si="91"/>
        <v>110III</v>
      </c>
      <c r="AF161" s="7" t="str">
        <f t="shared" si="105"/>
        <v>110III</v>
      </c>
      <c r="AG161" s="106" t="b">
        <f t="shared" si="106"/>
        <v>0</v>
      </c>
      <c r="AH161" s="7">
        <f>VLOOKUP('Grundgerüst Konfigurator'!AE161,Hilfstabelle!$B$14:$M$25,12,FALSE)</f>
        <v>2.1127092000000003</v>
      </c>
      <c r="AI161" s="7">
        <f>VLOOKUP(AE161,Hilfstabelle!$B$14:$J$25,9,FALSE)</f>
        <v>65</v>
      </c>
      <c r="AJ161" s="7">
        <f>VLOOKUP(AE161,Hilfstabelle!$B$14:$K$25,10,FALSE)</f>
        <v>72</v>
      </c>
      <c r="AK161" s="7">
        <f>VLOOKUP(AE161,Hilfstabelle!$B$14:$I$25,8,FALSE)</f>
        <v>22</v>
      </c>
      <c r="AL161" s="7" t="str">
        <f>IF(AP161="50I","I",VLOOKUP(D161,Hilfstabelle!$A$3:$B$6,2))</f>
        <v>III</v>
      </c>
      <c r="AM161" s="7" t="str">
        <f>IF(U161="I","I",VLOOKUP(D161,Hilfstabelle!$A$3:$B$6,2))</f>
        <v>III</v>
      </c>
      <c r="AN161" s="7" t="str">
        <f t="shared" si="92"/>
        <v>110III</v>
      </c>
      <c r="AO161" s="7" t="str">
        <f t="shared" si="107"/>
        <v>110III</v>
      </c>
      <c r="AP161" s="106" t="b">
        <f t="shared" si="108"/>
        <v>0</v>
      </c>
      <c r="AQ161" s="7">
        <f>VLOOKUP('Grundgerüst Konfigurator'!AN161,Hilfstabelle!$B$14:$M$25,12,FALSE)</f>
        <v>2.1127092000000003</v>
      </c>
      <c r="AR161" s="7">
        <f>VLOOKUP(AN161,Hilfstabelle!$B$14:$J$25,9,FALSE)</f>
        <v>65</v>
      </c>
      <c r="AS161" s="7">
        <f>VLOOKUP(AN161,Hilfstabelle!$B$14:$K$25,10,FALSE)</f>
        <v>72</v>
      </c>
      <c r="AT161" s="7">
        <f>VLOOKUP(AN161,Hilfstabelle!$B$14:$I$25,8,FALSE)</f>
        <v>22</v>
      </c>
      <c r="AU161" s="7" t="str">
        <f>IF(AY161="50I","I",VLOOKUP(E161,Hilfstabelle!$A$3:$B$6,2))</f>
        <v>II</v>
      </c>
      <c r="AV161" s="7" t="str">
        <f>IF(U161="I","I",VLOOKUP(E161,Hilfstabelle!$A$3:$B$6,2))</f>
        <v>II</v>
      </c>
      <c r="AW161" s="7" t="str">
        <f t="shared" si="93"/>
        <v>63II</v>
      </c>
      <c r="AX161" s="7" t="str">
        <f t="shared" si="109"/>
        <v>63II</v>
      </c>
      <c r="AY161" s="106" t="b">
        <f t="shared" si="110"/>
        <v>0</v>
      </c>
      <c r="AZ161" s="7">
        <f>VLOOKUP('Grundgerüst Konfigurator'!AW161,Hilfstabelle!$B$14:$M$25,12,FALSE)</f>
        <v>0.84948360000000012</v>
      </c>
      <c r="BA161" s="7">
        <f>VLOOKUP(AW161,Hilfstabelle!$B$14:$J$25,9,FALSE)</f>
        <v>37</v>
      </c>
      <c r="BB161" s="7">
        <f>VLOOKUP(AW161,Hilfstabelle!$B$14:$K$25,10,FALSE)</f>
        <v>68.5</v>
      </c>
      <c r="BC161" s="7">
        <f>VLOOKUP(AW161,Hilfstabelle!$B$14:$I$25,8,FALSE)</f>
        <v>22.5</v>
      </c>
      <c r="BD161" s="7" t="str">
        <f t="shared" si="111"/>
        <v/>
      </c>
      <c r="BE161" s="7" t="str">
        <f t="shared" si="94"/>
        <v/>
      </c>
      <c r="BF161" s="7">
        <f>IFERROR(VLOOKUP(BD161,Hilfstabelle!$B$26:$M$31,12,FALSE),0)</f>
        <v>0</v>
      </c>
      <c r="BG161" s="7">
        <f>IFERROR(VLOOKUP(BD161,Hilfstabelle!$B$26:$H$31,7,FALSE),0)</f>
        <v>0</v>
      </c>
      <c r="BH161" s="7" t="str">
        <f t="shared" si="112"/>
        <v/>
      </c>
      <c r="BI161" s="7" t="str">
        <f t="shared" si="95"/>
        <v/>
      </c>
      <c r="BJ161" s="7">
        <f>IFERROR(VLOOKUP(BH161,Hilfstabelle!$B$26:$M$31,12,FALSE),0)</f>
        <v>0</v>
      </c>
      <c r="BK161" s="7">
        <f>IFERROR(VLOOKUP(BH161,Hilfstabelle!$B$26:$H$31,7,FALSE),0)</f>
        <v>0</v>
      </c>
      <c r="BL161" s="7" t="str">
        <f t="shared" si="113"/>
        <v>III-II</v>
      </c>
      <c r="BM161" s="7" t="str">
        <f t="shared" si="96"/>
        <v>III-II</v>
      </c>
      <c r="BN161" s="7">
        <f>IFERROR(VLOOKUP(BL161,Hilfstabelle!$B$26:$M$31,12,FALSE),0)</f>
        <v>1.1890788000000001</v>
      </c>
      <c r="BO161" s="7">
        <f>IFERROR(VLOOKUP(BL161,Hilfstabelle!$B$26:$H$31,7,FALSE),0)</f>
        <v>30</v>
      </c>
      <c r="BP161" s="162" t="s">
        <v>3902</v>
      </c>
    </row>
    <row r="162" spans="1:68" ht="15" thickBot="1" x14ac:dyDescent="0.25">
      <c r="A162" s="7">
        <v>16863331040</v>
      </c>
      <c r="B162" s="160" t="s">
        <v>98</v>
      </c>
      <c r="C162" s="8">
        <v>110</v>
      </c>
      <c r="D162" s="8">
        <v>110</v>
      </c>
      <c r="E162" s="8">
        <v>75</v>
      </c>
      <c r="F162" s="8" t="str">
        <f t="shared" si="97"/>
        <v>110 - 110 - 75</v>
      </c>
      <c r="G162" s="8" t="str">
        <f t="shared" si="98"/>
        <v>110-110-75</v>
      </c>
      <c r="H162" s="8">
        <f t="shared" si="99"/>
        <v>16863331040</v>
      </c>
      <c r="I162" s="6">
        <f t="shared" si="100"/>
        <v>10.877378400000001</v>
      </c>
      <c r="J162" s="6">
        <f>VLOOKUP(LEFT(A162,8)*1,Hilfstabelle!$A$35:$E$38,5,FALSE)</f>
        <v>1</v>
      </c>
      <c r="K162" s="6">
        <f t="shared" si="101"/>
        <v>352</v>
      </c>
      <c r="L162" s="6">
        <f t="shared" si="102"/>
        <v>226</v>
      </c>
      <c r="M162" s="6">
        <f t="shared" si="103"/>
        <v>130</v>
      </c>
      <c r="N162" s="19">
        <f t="shared" si="88"/>
        <v>111</v>
      </c>
      <c r="O162" s="19">
        <f t="shared" si="89"/>
        <v>111</v>
      </c>
      <c r="P162" s="19">
        <f t="shared" si="90"/>
        <v>141</v>
      </c>
      <c r="Q162" s="6">
        <f>VLOOKUP(LEFT(A162,8)*1,Hilfstabelle!$A$35:$E$38,2,FALSE)</f>
        <v>400</v>
      </c>
      <c r="R162" s="6">
        <f>VLOOKUP(LEFT(A162,8)*1,Hilfstabelle!$A$35:$E$38,3,FALSE)</f>
        <v>285</v>
      </c>
      <c r="S162" s="6">
        <f>VLOOKUP(LEFT(A162,8)*1,Hilfstabelle!$A$35:$E$38,4,FALSE)</f>
        <v>146</v>
      </c>
      <c r="T162" s="94">
        <f>VLOOKUP(H162,Preise!A:E,4,FALSE)</f>
        <v>1139.27</v>
      </c>
      <c r="U162" s="7" t="str">
        <f>IF(V162=50,"I",VLOOKUP(V162,Hilfstabelle!$A$3:$B$6,2))</f>
        <v>III</v>
      </c>
      <c r="V162" s="7">
        <f t="shared" si="104"/>
        <v>110</v>
      </c>
      <c r="W162" s="7" t="str">
        <f>IF(U162="I","I",VLOOKUP(V162,Hilfstabelle!$A$3:$B$6,2))</f>
        <v>III</v>
      </c>
      <c r="X162" s="7">
        <f>VLOOKUP(W162,Hilfstabelle!$B$10:$M$13,12,FALSE)</f>
        <v>4.3940147999999999</v>
      </c>
      <c r="Y162" s="7">
        <f>VLOOKUP(W162,Hilfstabelle!$B$10:$D$13,3,FALSE)</f>
        <v>63</v>
      </c>
      <c r="Z162" s="7">
        <f>VLOOKUP(W162,Hilfstabelle!$B$10:$E$13,4,FALSE)</f>
        <v>89</v>
      </c>
      <c r="AA162" s="7">
        <f>VLOOKUP(W162,Hilfstabelle!$B$10:$F$13,5,FALSE)</f>
        <v>89</v>
      </c>
      <c r="AB162" s="7">
        <f>VLOOKUP(W162,Hilfstabelle!$B$10:$G$13,6,FALSE)</f>
        <v>89</v>
      </c>
      <c r="AC162" s="7" t="str">
        <f>IF(AG162="50I","I",VLOOKUP(C162,Hilfstabelle!$A$3:$B$6,2))</f>
        <v>III</v>
      </c>
      <c r="AD162" s="7" t="str">
        <f>IF(U162="I","I",VLOOKUP(C162,Hilfstabelle!$A$3:$B$6,2))</f>
        <v>III</v>
      </c>
      <c r="AE162" s="7" t="str">
        <f t="shared" si="91"/>
        <v>110III</v>
      </c>
      <c r="AF162" s="7" t="str">
        <f t="shared" si="105"/>
        <v>110III</v>
      </c>
      <c r="AG162" s="106" t="b">
        <f t="shared" si="106"/>
        <v>0</v>
      </c>
      <c r="AH162" s="7">
        <f>VLOOKUP('Grundgerüst Konfigurator'!AE162,Hilfstabelle!$B$14:$M$25,12,FALSE)</f>
        <v>2.1127092000000003</v>
      </c>
      <c r="AI162" s="7">
        <f>VLOOKUP(AE162,Hilfstabelle!$B$14:$J$25,9,FALSE)</f>
        <v>65</v>
      </c>
      <c r="AJ162" s="7">
        <f>VLOOKUP(AE162,Hilfstabelle!$B$14:$K$25,10,FALSE)</f>
        <v>72</v>
      </c>
      <c r="AK162" s="7">
        <f>VLOOKUP(AE162,Hilfstabelle!$B$14:$I$25,8,FALSE)</f>
        <v>22</v>
      </c>
      <c r="AL162" s="7" t="str">
        <f>IF(AP162="50I","I",VLOOKUP(D162,Hilfstabelle!$A$3:$B$6,2))</f>
        <v>III</v>
      </c>
      <c r="AM162" s="7" t="str">
        <f>IF(U162="I","I",VLOOKUP(D162,Hilfstabelle!$A$3:$B$6,2))</f>
        <v>III</v>
      </c>
      <c r="AN162" s="7" t="str">
        <f t="shared" si="92"/>
        <v>110III</v>
      </c>
      <c r="AO162" s="7" t="str">
        <f t="shared" si="107"/>
        <v>110III</v>
      </c>
      <c r="AP162" s="106" t="b">
        <f t="shared" si="108"/>
        <v>0</v>
      </c>
      <c r="AQ162" s="7">
        <f>VLOOKUP('Grundgerüst Konfigurator'!AN162,Hilfstabelle!$B$14:$M$25,12,FALSE)</f>
        <v>2.1127092000000003</v>
      </c>
      <c r="AR162" s="7">
        <f>VLOOKUP(AN162,Hilfstabelle!$B$14:$J$25,9,FALSE)</f>
        <v>65</v>
      </c>
      <c r="AS162" s="7">
        <f>VLOOKUP(AN162,Hilfstabelle!$B$14:$K$25,10,FALSE)</f>
        <v>72</v>
      </c>
      <c r="AT162" s="7">
        <f>VLOOKUP(AN162,Hilfstabelle!$B$14:$I$25,8,FALSE)</f>
        <v>22</v>
      </c>
      <c r="AU162" s="7" t="str">
        <f>IF(AY162="50I","I",VLOOKUP(E162,Hilfstabelle!$A$3:$B$6,2))</f>
        <v>II</v>
      </c>
      <c r="AV162" s="7" t="str">
        <f>IF(U162="I","I",VLOOKUP(E162,Hilfstabelle!$A$3:$B$6,2))</f>
        <v>II</v>
      </c>
      <c r="AW162" s="7" t="str">
        <f t="shared" si="93"/>
        <v>75II</v>
      </c>
      <c r="AX162" s="7" t="str">
        <f t="shared" si="109"/>
        <v>75II</v>
      </c>
      <c r="AY162" s="106" t="b">
        <f t="shared" si="110"/>
        <v>0</v>
      </c>
      <c r="AZ162" s="7">
        <f>VLOOKUP('Grundgerüst Konfigurator'!AW162,Hilfstabelle!$B$14:$M$25,12,FALSE)</f>
        <v>1.0688664000000001</v>
      </c>
      <c r="BA162" s="7">
        <f>VLOOKUP(AW162,Hilfstabelle!$B$14:$J$25,9,FALSE)</f>
        <v>45</v>
      </c>
      <c r="BB162" s="7">
        <f>VLOOKUP(AW162,Hilfstabelle!$B$14:$K$25,10,FALSE)</f>
        <v>72</v>
      </c>
      <c r="BC162" s="7">
        <f>VLOOKUP(AW162,Hilfstabelle!$B$14:$I$25,8,FALSE)</f>
        <v>22</v>
      </c>
      <c r="BD162" s="7" t="str">
        <f t="shared" si="111"/>
        <v/>
      </c>
      <c r="BE162" s="7" t="str">
        <f t="shared" si="94"/>
        <v/>
      </c>
      <c r="BF162" s="7">
        <f>IFERROR(VLOOKUP(BD162,Hilfstabelle!$B$26:$M$31,12,FALSE),0)</f>
        <v>0</v>
      </c>
      <c r="BG162" s="7">
        <f>IFERROR(VLOOKUP(BD162,Hilfstabelle!$B$26:$H$31,7,FALSE),0)</f>
        <v>0</v>
      </c>
      <c r="BH162" s="7" t="str">
        <f t="shared" si="112"/>
        <v/>
      </c>
      <c r="BI162" s="7" t="str">
        <f t="shared" si="95"/>
        <v/>
      </c>
      <c r="BJ162" s="7">
        <f>IFERROR(VLOOKUP(BH162,Hilfstabelle!$B$26:$M$31,12,FALSE),0)</f>
        <v>0</v>
      </c>
      <c r="BK162" s="7">
        <f>IFERROR(VLOOKUP(BH162,Hilfstabelle!$B$26:$H$31,7,FALSE),0)</f>
        <v>0</v>
      </c>
      <c r="BL162" s="7" t="str">
        <f t="shared" si="113"/>
        <v>III-II</v>
      </c>
      <c r="BM162" s="7" t="str">
        <f t="shared" si="96"/>
        <v>III-II</v>
      </c>
      <c r="BN162" s="7">
        <f>IFERROR(VLOOKUP(BL162,Hilfstabelle!$B$26:$M$31,12,FALSE),0)</f>
        <v>1.1890788000000001</v>
      </c>
      <c r="BO162" s="7">
        <f>IFERROR(VLOOKUP(BL162,Hilfstabelle!$B$26:$H$31,7,FALSE),0)</f>
        <v>30</v>
      </c>
      <c r="BP162" s="162" t="s">
        <v>3902</v>
      </c>
    </row>
    <row r="163" spans="1:68" ht="15" thickBot="1" x14ac:dyDescent="0.25">
      <c r="A163" s="7">
        <v>16863331041</v>
      </c>
      <c r="B163" s="160" t="s">
        <v>98</v>
      </c>
      <c r="C163" s="8">
        <v>110</v>
      </c>
      <c r="D163" s="8">
        <v>110</v>
      </c>
      <c r="E163" s="8">
        <v>90</v>
      </c>
      <c r="F163" s="8" t="str">
        <f t="shared" si="97"/>
        <v>110 - 110 - 90</v>
      </c>
      <c r="G163" s="8" t="str">
        <f t="shared" si="98"/>
        <v>110-110-90</v>
      </c>
      <c r="H163" s="8">
        <f t="shared" si="99"/>
        <v>16863331041</v>
      </c>
      <c r="I163" s="6">
        <f t="shared" si="100"/>
        <v>10.2195996</v>
      </c>
      <c r="J163" s="6">
        <f>VLOOKUP(LEFT(A163,8)*1,Hilfstabelle!$A$35:$E$38,5,FALSE)</f>
        <v>1</v>
      </c>
      <c r="K163" s="6">
        <f t="shared" si="101"/>
        <v>322</v>
      </c>
      <c r="L163" s="6">
        <f t="shared" si="102"/>
        <v>226</v>
      </c>
      <c r="M163" s="6">
        <f t="shared" si="103"/>
        <v>130</v>
      </c>
      <c r="N163" s="19">
        <f t="shared" si="88"/>
        <v>111</v>
      </c>
      <c r="O163" s="19">
        <f t="shared" si="89"/>
        <v>111</v>
      </c>
      <c r="P163" s="19">
        <f t="shared" si="90"/>
        <v>111</v>
      </c>
      <c r="Q163" s="6">
        <f>VLOOKUP(LEFT(A163,8)*1,Hilfstabelle!$A$35:$E$38,2,FALSE)</f>
        <v>400</v>
      </c>
      <c r="R163" s="6">
        <f>VLOOKUP(LEFT(A163,8)*1,Hilfstabelle!$A$35:$E$38,3,FALSE)</f>
        <v>285</v>
      </c>
      <c r="S163" s="6">
        <f>VLOOKUP(LEFT(A163,8)*1,Hilfstabelle!$A$35:$E$38,4,FALSE)</f>
        <v>146</v>
      </c>
      <c r="T163" s="94">
        <f>VLOOKUP(H163,Preise!A:E,4,FALSE)</f>
        <v>1055.19</v>
      </c>
      <c r="U163" s="7" t="str">
        <f>IF(V163=50,"I",VLOOKUP(V163,Hilfstabelle!$A$3:$B$6,2))</f>
        <v>III</v>
      </c>
      <c r="V163" s="7">
        <f t="shared" si="104"/>
        <v>110</v>
      </c>
      <c r="W163" s="7" t="str">
        <f>IF(U163="I","I",VLOOKUP(V163,Hilfstabelle!$A$3:$B$6,2))</f>
        <v>III</v>
      </c>
      <c r="X163" s="7">
        <f>VLOOKUP(W163,Hilfstabelle!$B$10:$M$13,12,FALSE)</f>
        <v>4.3940147999999999</v>
      </c>
      <c r="Y163" s="7">
        <f>VLOOKUP(W163,Hilfstabelle!$B$10:$D$13,3,FALSE)</f>
        <v>63</v>
      </c>
      <c r="Z163" s="7">
        <f>VLOOKUP(W163,Hilfstabelle!$B$10:$E$13,4,FALSE)</f>
        <v>89</v>
      </c>
      <c r="AA163" s="7">
        <f>VLOOKUP(W163,Hilfstabelle!$B$10:$F$13,5,FALSE)</f>
        <v>89</v>
      </c>
      <c r="AB163" s="7">
        <f>VLOOKUP(W163,Hilfstabelle!$B$10:$G$13,6,FALSE)</f>
        <v>89</v>
      </c>
      <c r="AC163" s="7" t="str">
        <f>IF(AG163="50I","I",VLOOKUP(C163,Hilfstabelle!$A$3:$B$6,2))</f>
        <v>III</v>
      </c>
      <c r="AD163" s="7" t="str">
        <f>IF(U163="I","I",VLOOKUP(C163,Hilfstabelle!$A$3:$B$6,2))</f>
        <v>III</v>
      </c>
      <c r="AE163" s="7" t="str">
        <f t="shared" si="91"/>
        <v>110III</v>
      </c>
      <c r="AF163" s="7" t="str">
        <f t="shared" si="105"/>
        <v>110III</v>
      </c>
      <c r="AG163" s="106" t="b">
        <f t="shared" si="106"/>
        <v>0</v>
      </c>
      <c r="AH163" s="7">
        <f>VLOOKUP('Grundgerüst Konfigurator'!AE163,Hilfstabelle!$B$14:$M$25,12,FALSE)</f>
        <v>2.1127092000000003</v>
      </c>
      <c r="AI163" s="7">
        <f>VLOOKUP(AE163,Hilfstabelle!$B$14:$J$25,9,FALSE)</f>
        <v>65</v>
      </c>
      <c r="AJ163" s="7">
        <f>VLOOKUP(AE163,Hilfstabelle!$B$14:$K$25,10,FALSE)</f>
        <v>72</v>
      </c>
      <c r="AK163" s="7">
        <f>VLOOKUP(AE163,Hilfstabelle!$B$14:$I$25,8,FALSE)</f>
        <v>22</v>
      </c>
      <c r="AL163" s="7" t="str">
        <f>IF(AP163="50I","I",VLOOKUP(D163,Hilfstabelle!$A$3:$B$6,2))</f>
        <v>III</v>
      </c>
      <c r="AM163" s="7" t="str">
        <f>IF(U163="I","I",VLOOKUP(D163,Hilfstabelle!$A$3:$B$6,2))</f>
        <v>III</v>
      </c>
      <c r="AN163" s="7" t="str">
        <f t="shared" si="92"/>
        <v>110III</v>
      </c>
      <c r="AO163" s="7" t="str">
        <f t="shared" si="107"/>
        <v>110III</v>
      </c>
      <c r="AP163" s="106" t="b">
        <f t="shared" si="108"/>
        <v>0</v>
      </c>
      <c r="AQ163" s="7">
        <f>VLOOKUP('Grundgerüst Konfigurator'!AN163,Hilfstabelle!$B$14:$M$25,12,FALSE)</f>
        <v>2.1127092000000003</v>
      </c>
      <c r="AR163" s="7">
        <f>VLOOKUP(AN163,Hilfstabelle!$B$14:$J$25,9,FALSE)</f>
        <v>65</v>
      </c>
      <c r="AS163" s="7">
        <f>VLOOKUP(AN163,Hilfstabelle!$B$14:$K$25,10,FALSE)</f>
        <v>72</v>
      </c>
      <c r="AT163" s="7">
        <f>VLOOKUP(AN163,Hilfstabelle!$B$14:$I$25,8,FALSE)</f>
        <v>22</v>
      </c>
      <c r="AU163" s="7" t="str">
        <f>IF(AY163="50I","I",VLOOKUP(E163,Hilfstabelle!$A$3:$B$6,2))</f>
        <v>III</v>
      </c>
      <c r="AV163" s="7" t="str">
        <f>IF(U163="I","I",VLOOKUP(E163,Hilfstabelle!$A$3:$B$6,2))</f>
        <v>III</v>
      </c>
      <c r="AW163" s="7" t="str">
        <f t="shared" si="93"/>
        <v>90III</v>
      </c>
      <c r="AX163" s="7" t="str">
        <f t="shared" si="109"/>
        <v>90III</v>
      </c>
      <c r="AY163" s="106" t="b">
        <f t="shared" si="110"/>
        <v>0</v>
      </c>
      <c r="AZ163" s="7">
        <f>VLOOKUP('Grundgerüst Konfigurator'!AW163,Hilfstabelle!$B$14:$M$25,12,FALSE)</f>
        <v>1.6001664000000002</v>
      </c>
      <c r="BA163" s="7">
        <f>VLOOKUP(AW163,Hilfstabelle!$B$14:$J$25,9,FALSE)</f>
        <v>54</v>
      </c>
      <c r="BB163" s="7">
        <f>VLOOKUP(AW163,Hilfstabelle!$B$14:$K$25,10,FALSE)</f>
        <v>72</v>
      </c>
      <c r="BC163" s="7">
        <f>VLOOKUP(AW163,Hilfstabelle!$B$14:$I$25,8,FALSE)</f>
        <v>22</v>
      </c>
      <c r="BD163" s="7" t="str">
        <f t="shared" si="111"/>
        <v/>
      </c>
      <c r="BE163" s="7" t="str">
        <f t="shared" si="94"/>
        <v/>
      </c>
      <c r="BF163" s="7">
        <f>IFERROR(VLOOKUP(BD163,Hilfstabelle!$B$26:$M$31,12,FALSE),0)</f>
        <v>0</v>
      </c>
      <c r="BG163" s="7">
        <f>IFERROR(VLOOKUP(BD163,Hilfstabelle!$B$26:$H$31,7,FALSE),0)</f>
        <v>0</v>
      </c>
      <c r="BH163" s="7" t="str">
        <f t="shared" si="112"/>
        <v/>
      </c>
      <c r="BI163" s="7" t="str">
        <f t="shared" si="95"/>
        <v/>
      </c>
      <c r="BJ163" s="7">
        <f>IFERROR(VLOOKUP(BH163,Hilfstabelle!$B$26:$M$31,12,FALSE),0)</f>
        <v>0</v>
      </c>
      <c r="BK163" s="7">
        <f>IFERROR(VLOOKUP(BH163,Hilfstabelle!$B$26:$H$31,7,FALSE),0)</f>
        <v>0</v>
      </c>
      <c r="BL163" s="7" t="str">
        <f t="shared" si="113"/>
        <v/>
      </c>
      <c r="BM163" s="7" t="str">
        <f t="shared" si="96"/>
        <v/>
      </c>
      <c r="BN163" s="7">
        <f>IFERROR(VLOOKUP(BL163,Hilfstabelle!$B$26:$M$31,12,FALSE),0)</f>
        <v>0</v>
      </c>
      <c r="BO163" s="7">
        <f>IFERROR(VLOOKUP(BL163,Hilfstabelle!$B$26:$H$31,7,FALSE),0)</f>
        <v>0</v>
      </c>
      <c r="BP163" s="162" t="s">
        <v>3902</v>
      </c>
    </row>
    <row r="164" spans="1:68" ht="15" thickBot="1" x14ac:dyDescent="0.25">
      <c r="A164" s="7">
        <v>16864441058</v>
      </c>
      <c r="B164" s="160" t="s">
        <v>98</v>
      </c>
      <c r="C164" s="8">
        <v>125</v>
      </c>
      <c r="D164" s="8">
        <v>125</v>
      </c>
      <c r="E164" s="8">
        <v>25</v>
      </c>
      <c r="F164" s="8" t="str">
        <f t="shared" si="97"/>
        <v>125 - 125 - 25</v>
      </c>
      <c r="G164" s="8" t="str">
        <f t="shared" si="98"/>
        <v>125-125-25</v>
      </c>
      <c r="H164" s="8">
        <f t="shared" si="99"/>
        <v>16864441058</v>
      </c>
      <c r="I164" s="6">
        <f t="shared" si="100"/>
        <v>20.385565200000002</v>
      </c>
      <c r="J164" s="6">
        <f>VLOOKUP(LEFT(A164,8)*1,Hilfstabelle!$A$35:$E$38,5,FALSE)</f>
        <v>0</v>
      </c>
      <c r="K164" s="6">
        <f t="shared" si="101"/>
        <v>353.8</v>
      </c>
      <c r="L164" s="6">
        <f t="shared" si="102"/>
        <v>277.8</v>
      </c>
      <c r="M164" s="6">
        <f t="shared" si="103"/>
        <v>160</v>
      </c>
      <c r="N164" s="19">
        <f t="shared" si="88"/>
        <v>147.80000000000001</v>
      </c>
      <c r="O164" s="19">
        <f t="shared" si="89"/>
        <v>147.80000000000001</v>
      </c>
      <c r="P164" s="19">
        <f t="shared" si="90"/>
        <v>134.5</v>
      </c>
      <c r="Q164" s="6" t="str">
        <f>VLOOKUP(LEFT(A164,8)*1,Hilfstabelle!$A$35:$E$38,2,FALSE)</f>
        <v>N.A.</v>
      </c>
      <c r="R164" s="6" t="str">
        <f>VLOOKUP(LEFT(A164,8)*1,Hilfstabelle!$A$35:$E$38,3,FALSE)</f>
        <v>N.A.</v>
      </c>
      <c r="S164" s="6" t="str">
        <f>VLOOKUP(LEFT(A164,8)*1,Hilfstabelle!$A$35:$E$38,4,FALSE)</f>
        <v>N.A.</v>
      </c>
      <c r="T164" s="94" t="e">
        <f>VLOOKUP(H164,Preise!A:E,4,FALSE)</f>
        <v>#N/A</v>
      </c>
      <c r="U164" s="7" t="str">
        <f>IF(V164=50,"I",VLOOKUP(V164,Hilfstabelle!$A$3:$B$6,2))</f>
        <v>IV</v>
      </c>
      <c r="V164" s="7">
        <f t="shared" si="104"/>
        <v>125</v>
      </c>
      <c r="W164" s="7" t="str">
        <f>IF(U164="I","I",VLOOKUP(V164,Hilfstabelle!$A$3:$B$6,2))</f>
        <v>IV</v>
      </c>
      <c r="X164" s="7">
        <f>VLOOKUP(W164,Hilfstabelle!$B$10:$M$13,12,FALSE)</f>
        <v>10.408540800000001</v>
      </c>
      <c r="Y164" s="7">
        <f>VLOOKUP(W164,Hilfstabelle!$B$10:$D$13,3,FALSE)</f>
        <v>80</v>
      </c>
      <c r="Z164" s="7">
        <f>VLOOKUP(W164,Hilfstabelle!$B$10:$E$13,4,FALSE)</f>
        <v>110.5</v>
      </c>
      <c r="AA164" s="7">
        <f>VLOOKUP(W164,Hilfstabelle!$B$10:$F$13,5,FALSE)</f>
        <v>110.5</v>
      </c>
      <c r="AB164" s="7">
        <f>VLOOKUP(W164,Hilfstabelle!$B$10:$G$13,6,FALSE)</f>
        <v>110.5</v>
      </c>
      <c r="AC164" s="7" t="str">
        <f>IF(AG164="50I","I",VLOOKUP(C164,Hilfstabelle!$A$3:$B$6,2))</f>
        <v>IV</v>
      </c>
      <c r="AD164" s="7" t="str">
        <f>IF(U164="I","I",VLOOKUP(C164,Hilfstabelle!$A$3:$B$6,2))</f>
        <v>IV</v>
      </c>
      <c r="AE164" s="7" t="str">
        <f t="shared" si="91"/>
        <v>125IV</v>
      </c>
      <c r="AF164" s="7" t="str">
        <f t="shared" si="105"/>
        <v>125IV</v>
      </c>
      <c r="AG164" s="106" t="b">
        <f t="shared" si="106"/>
        <v>0</v>
      </c>
      <c r="AH164" s="7">
        <f>VLOOKUP('Grundgerüst Konfigurator'!AE164,Hilfstabelle!$B$14:$M$25,12,FALSE)</f>
        <v>3.7998072000000001</v>
      </c>
      <c r="AI164" s="7">
        <f>VLOOKUP(AE164,Hilfstabelle!$B$14:$J$25,9,FALSE)</f>
        <v>72.5</v>
      </c>
      <c r="AJ164" s="7">
        <f>VLOOKUP(AE164,Hilfstabelle!$B$14:$K$25,10,FALSE)</f>
        <v>87.3</v>
      </c>
      <c r="AK164" s="7">
        <f>VLOOKUP(AE164,Hilfstabelle!$B$14:$I$25,8,FALSE)</f>
        <v>37.299999999999997</v>
      </c>
      <c r="AL164" s="7" t="str">
        <f>IF(AP164="50I","I",VLOOKUP(D164,Hilfstabelle!$A$3:$B$6,2))</f>
        <v>IV</v>
      </c>
      <c r="AM164" s="7" t="str">
        <f>IF(U164="I","I",VLOOKUP(D164,Hilfstabelle!$A$3:$B$6,2))</f>
        <v>IV</v>
      </c>
      <c r="AN164" s="7" t="str">
        <f t="shared" si="92"/>
        <v>125IV</v>
      </c>
      <c r="AO164" s="7" t="str">
        <f t="shared" si="107"/>
        <v>125IV</v>
      </c>
      <c r="AP164" s="106" t="b">
        <f t="shared" si="108"/>
        <v>0</v>
      </c>
      <c r="AQ164" s="7">
        <f>VLOOKUP('Grundgerüst Konfigurator'!AN164,Hilfstabelle!$B$14:$M$25,12,FALSE)</f>
        <v>3.7998072000000001</v>
      </c>
      <c r="AR164" s="7">
        <f>VLOOKUP(AN164,Hilfstabelle!$B$14:$J$25,9,FALSE)</f>
        <v>72.5</v>
      </c>
      <c r="AS164" s="7">
        <f>VLOOKUP(AN164,Hilfstabelle!$B$14:$K$25,10,FALSE)</f>
        <v>87.3</v>
      </c>
      <c r="AT164" s="7">
        <f>VLOOKUP(AN164,Hilfstabelle!$B$14:$I$25,8,FALSE)</f>
        <v>37.299999999999997</v>
      </c>
      <c r="AU164" s="7" t="str">
        <f>IF(AY164="50I","I",VLOOKUP(E164,Hilfstabelle!$A$3:$B$6,2))</f>
        <v>I</v>
      </c>
      <c r="AV164" s="7" t="str">
        <f>IF(U164="I","I",VLOOKUP(E164,Hilfstabelle!$A$3:$B$6,2))</f>
        <v>I</v>
      </c>
      <c r="AW164" s="7" t="str">
        <f t="shared" si="93"/>
        <v>25I</v>
      </c>
      <c r="AX164" s="7" t="str">
        <f t="shared" si="109"/>
        <v>25I</v>
      </c>
      <c r="AY164" s="106" t="b">
        <f t="shared" si="110"/>
        <v>0</v>
      </c>
      <c r="AZ164" s="7">
        <f>VLOOKUP('Grundgerüst Konfigurator'!AW164,Hilfstabelle!$B$14:$M$25,12,FALSE)</f>
        <v>0.171486</v>
      </c>
      <c r="BA164" s="7">
        <f>VLOOKUP(AW164,Hilfstabelle!$B$14:$J$25,9,FALSE)</f>
        <v>15.25</v>
      </c>
      <c r="BB164" s="7">
        <f>VLOOKUP(AW164,Hilfstabelle!$B$14:$K$25,10,FALSE)</f>
        <v>40.5</v>
      </c>
      <c r="BC164" s="7">
        <f>VLOOKUP(AW164,Hilfstabelle!$B$14:$I$25,8,FALSE)</f>
        <v>19</v>
      </c>
      <c r="BD164" s="7" t="str">
        <f t="shared" si="111"/>
        <v/>
      </c>
      <c r="BE164" s="7" t="str">
        <f t="shared" si="94"/>
        <v/>
      </c>
      <c r="BF164" s="7">
        <f>IFERROR(VLOOKUP(BD164,Hilfstabelle!$B$26:$M$31,12,FALSE),0)</f>
        <v>0</v>
      </c>
      <c r="BG164" s="7">
        <f>IFERROR(VLOOKUP(BD164,Hilfstabelle!$B$26:$H$31,7,FALSE),0)</f>
        <v>0</v>
      </c>
      <c r="BH164" s="7" t="str">
        <f t="shared" si="112"/>
        <v/>
      </c>
      <c r="BI164" s="7" t="str">
        <f t="shared" si="95"/>
        <v/>
      </c>
      <c r="BJ164" s="7">
        <f>IFERROR(VLOOKUP(BH164,Hilfstabelle!$B$26:$M$31,12,FALSE),0)</f>
        <v>0</v>
      </c>
      <c r="BK164" s="7">
        <f>IFERROR(VLOOKUP(BH164,Hilfstabelle!$B$26:$H$31,7,FALSE),0)</f>
        <v>0</v>
      </c>
      <c r="BL164" s="7" t="str">
        <f t="shared" si="113"/>
        <v>IV-I</v>
      </c>
      <c r="BM164" s="7" t="str">
        <f t="shared" si="96"/>
        <v>IV-I</v>
      </c>
      <c r="BN164" s="7">
        <f>IFERROR(VLOOKUP(BL164,Hilfstabelle!$B$26:$M$31,12,FALSE),0)</f>
        <v>2.205924</v>
      </c>
      <c r="BO164" s="7">
        <f>IFERROR(VLOOKUP(BL164,Hilfstabelle!$B$26:$H$31,7,FALSE),0)</f>
        <v>5</v>
      </c>
      <c r="BP164" s="162" t="s">
        <v>3902</v>
      </c>
    </row>
    <row r="165" spans="1:68" ht="15" thickBot="1" x14ac:dyDescent="0.25">
      <c r="A165" s="7">
        <v>16864441059</v>
      </c>
      <c r="B165" s="160" t="s">
        <v>98</v>
      </c>
      <c r="C165" s="8">
        <v>125</v>
      </c>
      <c r="D165" s="8">
        <v>125</v>
      </c>
      <c r="E165" s="8">
        <v>32</v>
      </c>
      <c r="F165" s="8" t="str">
        <f t="shared" si="97"/>
        <v>125 - 125 - 32</v>
      </c>
      <c r="G165" s="8" t="str">
        <f t="shared" si="98"/>
        <v>125-125-32</v>
      </c>
      <c r="H165" s="8">
        <f t="shared" si="99"/>
        <v>16864441059</v>
      </c>
      <c r="I165" s="6">
        <f t="shared" si="100"/>
        <v>20.437964400000002</v>
      </c>
      <c r="J165" s="6">
        <f>VLOOKUP(LEFT(A165,8)*1,Hilfstabelle!$A$35:$E$38,5,FALSE)</f>
        <v>0</v>
      </c>
      <c r="K165" s="6">
        <f t="shared" si="101"/>
        <v>360.3</v>
      </c>
      <c r="L165" s="6">
        <f t="shared" si="102"/>
        <v>277.8</v>
      </c>
      <c r="M165" s="6">
        <f t="shared" si="103"/>
        <v>160</v>
      </c>
      <c r="N165" s="19">
        <f t="shared" si="88"/>
        <v>147.80000000000001</v>
      </c>
      <c r="O165" s="19">
        <f t="shared" si="89"/>
        <v>147.80000000000001</v>
      </c>
      <c r="P165" s="19">
        <f t="shared" si="90"/>
        <v>135.5</v>
      </c>
      <c r="Q165" s="6" t="str">
        <f>VLOOKUP(LEFT(A165,8)*1,Hilfstabelle!$A$35:$E$38,2,FALSE)</f>
        <v>N.A.</v>
      </c>
      <c r="R165" s="6" t="str">
        <f>VLOOKUP(LEFT(A165,8)*1,Hilfstabelle!$A$35:$E$38,3,FALSE)</f>
        <v>N.A.</v>
      </c>
      <c r="S165" s="6" t="str">
        <f>VLOOKUP(LEFT(A165,8)*1,Hilfstabelle!$A$35:$E$38,4,FALSE)</f>
        <v>N.A.</v>
      </c>
      <c r="T165" s="94" t="e">
        <f>VLOOKUP(H165,Preise!A:E,4,FALSE)</f>
        <v>#N/A</v>
      </c>
      <c r="U165" s="7" t="str">
        <f>IF(V165=50,"I",VLOOKUP(V165,Hilfstabelle!$A$3:$B$6,2))</f>
        <v>IV</v>
      </c>
      <c r="V165" s="7">
        <f t="shared" si="104"/>
        <v>125</v>
      </c>
      <c r="W165" s="7" t="str">
        <f>IF(U165="I","I",VLOOKUP(V165,Hilfstabelle!$A$3:$B$6,2))</f>
        <v>IV</v>
      </c>
      <c r="X165" s="7">
        <f>VLOOKUP(W165,Hilfstabelle!$B$10:$M$13,12,FALSE)</f>
        <v>10.408540800000001</v>
      </c>
      <c r="Y165" s="7">
        <f>VLOOKUP(W165,Hilfstabelle!$B$10:$D$13,3,FALSE)</f>
        <v>80</v>
      </c>
      <c r="Z165" s="7">
        <f>VLOOKUP(W165,Hilfstabelle!$B$10:$E$13,4,FALSE)</f>
        <v>110.5</v>
      </c>
      <c r="AA165" s="7">
        <f>VLOOKUP(W165,Hilfstabelle!$B$10:$F$13,5,FALSE)</f>
        <v>110.5</v>
      </c>
      <c r="AB165" s="7">
        <f>VLOOKUP(W165,Hilfstabelle!$B$10:$G$13,6,FALSE)</f>
        <v>110.5</v>
      </c>
      <c r="AC165" s="7" t="str">
        <f>IF(AG165="50I","I",VLOOKUP(C165,Hilfstabelle!$A$3:$B$6,2))</f>
        <v>IV</v>
      </c>
      <c r="AD165" s="7" t="str">
        <f>IF(U165="I","I",VLOOKUP(C165,Hilfstabelle!$A$3:$B$6,2))</f>
        <v>IV</v>
      </c>
      <c r="AE165" s="7" t="str">
        <f t="shared" si="91"/>
        <v>125IV</v>
      </c>
      <c r="AF165" s="7" t="str">
        <f t="shared" si="105"/>
        <v>125IV</v>
      </c>
      <c r="AG165" s="106" t="b">
        <f t="shared" si="106"/>
        <v>0</v>
      </c>
      <c r="AH165" s="7">
        <f>VLOOKUP('Grundgerüst Konfigurator'!AE165,Hilfstabelle!$B$14:$M$25,12,FALSE)</f>
        <v>3.7998072000000001</v>
      </c>
      <c r="AI165" s="7">
        <f>VLOOKUP(AE165,Hilfstabelle!$B$14:$J$25,9,FALSE)</f>
        <v>72.5</v>
      </c>
      <c r="AJ165" s="7">
        <f>VLOOKUP(AE165,Hilfstabelle!$B$14:$K$25,10,FALSE)</f>
        <v>87.3</v>
      </c>
      <c r="AK165" s="7">
        <f>VLOOKUP(AE165,Hilfstabelle!$B$14:$I$25,8,FALSE)</f>
        <v>37.299999999999997</v>
      </c>
      <c r="AL165" s="7" t="str">
        <f>IF(AP165="50I","I",VLOOKUP(D165,Hilfstabelle!$A$3:$B$6,2))</f>
        <v>IV</v>
      </c>
      <c r="AM165" s="7" t="str">
        <f>IF(U165="I","I",VLOOKUP(D165,Hilfstabelle!$A$3:$B$6,2))</f>
        <v>IV</v>
      </c>
      <c r="AN165" s="7" t="str">
        <f t="shared" si="92"/>
        <v>125IV</v>
      </c>
      <c r="AO165" s="7" t="str">
        <f t="shared" si="107"/>
        <v>125IV</v>
      </c>
      <c r="AP165" s="106" t="b">
        <f t="shared" si="108"/>
        <v>0</v>
      </c>
      <c r="AQ165" s="7">
        <f>VLOOKUP('Grundgerüst Konfigurator'!AN165,Hilfstabelle!$B$14:$M$25,12,FALSE)</f>
        <v>3.7998072000000001</v>
      </c>
      <c r="AR165" s="7">
        <f>VLOOKUP(AN165,Hilfstabelle!$B$14:$J$25,9,FALSE)</f>
        <v>72.5</v>
      </c>
      <c r="AS165" s="7">
        <f>VLOOKUP(AN165,Hilfstabelle!$B$14:$K$25,10,FALSE)</f>
        <v>87.3</v>
      </c>
      <c r="AT165" s="7">
        <f>VLOOKUP(AN165,Hilfstabelle!$B$14:$I$25,8,FALSE)</f>
        <v>37.299999999999997</v>
      </c>
      <c r="AU165" s="7" t="str">
        <f>IF(AY165="50I","I",VLOOKUP(E165,Hilfstabelle!$A$3:$B$6,2))</f>
        <v>I</v>
      </c>
      <c r="AV165" s="7" t="str">
        <f>IF(U165="I","I",VLOOKUP(E165,Hilfstabelle!$A$3:$B$6,2))</f>
        <v>I</v>
      </c>
      <c r="AW165" s="7" t="str">
        <f t="shared" si="93"/>
        <v>32I</v>
      </c>
      <c r="AX165" s="7" t="str">
        <f t="shared" si="109"/>
        <v>32I</v>
      </c>
      <c r="AY165" s="106" t="b">
        <f t="shared" si="110"/>
        <v>0</v>
      </c>
      <c r="AZ165" s="7">
        <f>VLOOKUP('Grundgerüst Konfigurator'!AW165,Hilfstabelle!$B$14:$M$25,12,FALSE)</f>
        <v>0.22388520000000001</v>
      </c>
      <c r="BA165" s="7">
        <f>VLOOKUP(AW165,Hilfstabelle!$B$14:$J$25,9,FALSE)</f>
        <v>20</v>
      </c>
      <c r="BB165" s="7">
        <f>VLOOKUP(AW165,Hilfstabelle!$B$14:$K$25,10,FALSE)</f>
        <v>47</v>
      </c>
      <c r="BC165" s="7">
        <f>VLOOKUP(AW165,Hilfstabelle!$B$14:$I$25,8,FALSE)</f>
        <v>20</v>
      </c>
      <c r="BD165" s="7" t="str">
        <f t="shared" si="111"/>
        <v/>
      </c>
      <c r="BE165" s="7" t="str">
        <f t="shared" si="94"/>
        <v/>
      </c>
      <c r="BF165" s="7">
        <f>IFERROR(VLOOKUP(BD165,Hilfstabelle!$B$26:$M$31,12,FALSE),0)</f>
        <v>0</v>
      </c>
      <c r="BG165" s="7">
        <f>IFERROR(VLOOKUP(BD165,Hilfstabelle!$B$26:$H$31,7,FALSE),0)</f>
        <v>0</v>
      </c>
      <c r="BH165" s="7" t="str">
        <f t="shared" si="112"/>
        <v/>
      </c>
      <c r="BI165" s="7" t="str">
        <f t="shared" si="95"/>
        <v/>
      </c>
      <c r="BJ165" s="7">
        <f>IFERROR(VLOOKUP(BH165,Hilfstabelle!$B$26:$M$31,12,FALSE),0)</f>
        <v>0</v>
      </c>
      <c r="BK165" s="7">
        <f>IFERROR(VLOOKUP(BH165,Hilfstabelle!$B$26:$H$31,7,FALSE),0)</f>
        <v>0</v>
      </c>
      <c r="BL165" s="7" t="str">
        <f t="shared" si="113"/>
        <v>IV-I</v>
      </c>
      <c r="BM165" s="7" t="str">
        <f t="shared" si="96"/>
        <v>IV-I</v>
      </c>
      <c r="BN165" s="7">
        <f>IFERROR(VLOOKUP(BL165,Hilfstabelle!$B$26:$M$31,12,FALSE),0)</f>
        <v>2.205924</v>
      </c>
      <c r="BO165" s="7">
        <f>IFERROR(VLOOKUP(BL165,Hilfstabelle!$B$26:$H$31,7,FALSE),0)</f>
        <v>5</v>
      </c>
      <c r="BP165" s="162" t="s">
        <v>3902</v>
      </c>
    </row>
    <row r="166" spans="1:68" ht="15" thickBot="1" x14ac:dyDescent="0.25">
      <c r="A166" s="7">
        <v>16864441060</v>
      </c>
      <c r="B166" s="160" t="s">
        <v>98</v>
      </c>
      <c r="C166" s="8">
        <v>125</v>
      </c>
      <c r="D166" s="8">
        <v>125</v>
      </c>
      <c r="E166" s="8">
        <v>40</v>
      </c>
      <c r="F166" s="8" t="str">
        <f t="shared" si="97"/>
        <v>125 - 125 - 40</v>
      </c>
      <c r="G166" s="8" t="str">
        <f t="shared" si="98"/>
        <v>125-125-40</v>
      </c>
      <c r="H166" s="8">
        <f t="shared" si="99"/>
        <v>16864441060</v>
      </c>
      <c r="I166" s="6">
        <f t="shared" si="100"/>
        <v>20.547567600000001</v>
      </c>
      <c r="J166" s="6">
        <f>VLOOKUP(LEFT(A166,8)*1,Hilfstabelle!$A$35:$E$38,5,FALSE)</f>
        <v>0</v>
      </c>
      <c r="K166" s="6">
        <f t="shared" si="101"/>
        <v>367.3</v>
      </c>
      <c r="L166" s="6">
        <f t="shared" si="102"/>
        <v>277.8</v>
      </c>
      <c r="M166" s="6">
        <f t="shared" si="103"/>
        <v>160</v>
      </c>
      <c r="N166" s="19">
        <f t="shared" si="88"/>
        <v>147.80000000000001</v>
      </c>
      <c r="O166" s="19">
        <f t="shared" si="89"/>
        <v>147.80000000000001</v>
      </c>
      <c r="P166" s="19">
        <f t="shared" si="90"/>
        <v>137.5</v>
      </c>
      <c r="Q166" s="6" t="str">
        <f>VLOOKUP(LEFT(A166,8)*1,Hilfstabelle!$A$35:$E$38,2,FALSE)</f>
        <v>N.A.</v>
      </c>
      <c r="R166" s="6" t="str">
        <f>VLOOKUP(LEFT(A166,8)*1,Hilfstabelle!$A$35:$E$38,3,FALSE)</f>
        <v>N.A.</v>
      </c>
      <c r="S166" s="6" t="str">
        <f>VLOOKUP(LEFT(A166,8)*1,Hilfstabelle!$A$35:$E$38,4,FALSE)</f>
        <v>N.A.</v>
      </c>
      <c r="T166" s="94" t="e">
        <f>VLOOKUP(H166,Preise!A:E,4,FALSE)</f>
        <v>#N/A</v>
      </c>
      <c r="U166" s="7" t="str">
        <f>IF(V166=50,"I",VLOOKUP(V166,Hilfstabelle!$A$3:$B$6,2))</f>
        <v>IV</v>
      </c>
      <c r="V166" s="7">
        <f t="shared" si="104"/>
        <v>125</v>
      </c>
      <c r="W166" s="7" t="str">
        <f>IF(U166="I","I",VLOOKUP(V166,Hilfstabelle!$A$3:$B$6,2))</f>
        <v>IV</v>
      </c>
      <c r="X166" s="7">
        <f>VLOOKUP(W166,Hilfstabelle!$B$10:$M$13,12,FALSE)</f>
        <v>10.408540800000001</v>
      </c>
      <c r="Y166" s="7">
        <f>VLOOKUP(W166,Hilfstabelle!$B$10:$D$13,3,FALSE)</f>
        <v>80</v>
      </c>
      <c r="Z166" s="7">
        <f>VLOOKUP(W166,Hilfstabelle!$B$10:$E$13,4,FALSE)</f>
        <v>110.5</v>
      </c>
      <c r="AA166" s="7">
        <f>VLOOKUP(W166,Hilfstabelle!$B$10:$F$13,5,FALSE)</f>
        <v>110.5</v>
      </c>
      <c r="AB166" s="7">
        <f>VLOOKUP(W166,Hilfstabelle!$B$10:$G$13,6,FALSE)</f>
        <v>110.5</v>
      </c>
      <c r="AC166" s="7" t="str">
        <f>IF(AG166="50I","I",VLOOKUP(C166,Hilfstabelle!$A$3:$B$6,2))</f>
        <v>IV</v>
      </c>
      <c r="AD166" s="7" t="str">
        <f>IF(U166="I","I",VLOOKUP(C166,Hilfstabelle!$A$3:$B$6,2))</f>
        <v>IV</v>
      </c>
      <c r="AE166" s="7" t="str">
        <f t="shared" si="91"/>
        <v>125IV</v>
      </c>
      <c r="AF166" s="7" t="str">
        <f t="shared" si="105"/>
        <v>125IV</v>
      </c>
      <c r="AG166" s="106" t="b">
        <f t="shared" si="106"/>
        <v>0</v>
      </c>
      <c r="AH166" s="7">
        <f>VLOOKUP('Grundgerüst Konfigurator'!AE166,Hilfstabelle!$B$14:$M$25,12,FALSE)</f>
        <v>3.7998072000000001</v>
      </c>
      <c r="AI166" s="7">
        <f>VLOOKUP(AE166,Hilfstabelle!$B$14:$J$25,9,FALSE)</f>
        <v>72.5</v>
      </c>
      <c r="AJ166" s="7">
        <f>VLOOKUP(AE166,Hilfstabelle!$B$14:$K$25,10,FALSE)</f>
        <v>87.3</v>
      </c>
      <c r="AK166" s="7">
        <f>VLOOKUP(AE166,Hilfstabelle!$B$14:$I$25,8,FALSE)</f>
        <v>37.299999999999997</v>
      </c>
      <c r="AL166" s="7" t="str">
        <f>IF(AP166="50I","I",VLOOKUP(D166,Hilfstabelle!$A$3:$B$6,2))</f>
        <v>IV</v>
      </c>
      <c r="AM166" s="7" t="str">
        <f>IF(U166="I","I",VLOOKUP(D166,Hilfstabelle!$A$3:$B$6,2))</f>
        <v>IV</v>
      </c>
      <c r="AN166" s="7" t="str">
        <f t="shared" si="92"/>
        <v>125IV</v>
      </c>
      <c r="AO166" s="7" t="str">
        <f t="shared" si="107"/>
        <v>125IV</v>
      </c>
      <c r="AP166" s="106" t="b">
        <f t="shared" si="108"/>
        <v>0</v>
      </c>
      <c r="AQ166" s="7">
        <f>VLOOKUP('Grundgerüst Konfigurator'!AN166,Hilfstabelle!$B$14:$M$25,12,FALSE)</f>
        <v>3.7998072000000001</v>
      </c>
      <c r="AR166" s="7">
        <f>VLOOKUP(AN166,Hilfstabelle!$B$14:$J$25,9,FALSE)</f>
        <v>72.5</v>
      </c>
      <c r="AS166" s="7">
        <f>VLOOKUP(AN166,Hilfstabelle!$B$14:$K$25,10,FALSE)</f>
        <v>87.3</v>
      </c>
      <c r="AT166" s="7">
        <f>VLOOKUP(AN166,Hilfstabelle!$B$14:$I$25,8,FALSE)</f>
        <v>37.299999999999997</v>
      </c>
      <c r="AU166" s="7" t="str">
        <f>IF(AY166="50I","I",VLOOKUP(E166,Hilfstabelle!$A$3:$B$6,2))</f>
        <v>I</v>
      </c>
      <c r="AV166" s="7" t="str">
        <f>IF(U166="I","I",VLOOKUP(E166,Hilfstabelle!$A$3:$B$6,2))</f>
        <v>I</v>
      </c>
      <c r="AW166" s="7" t="str">
        <f t="shared" si="93"/>
        <v>40I</v>
      </c>
      <c r="AX166" s="7" t="str">
        <f t="shared" si="109"/>
        <v>40I</v>
      </c>
      <c r="AY166" s="106" t="b">
        <f t="shared" si="110"/>
        <v>0</v>
      </c>
      <c r="AZ166" s="7">
        <f>VLOOKUP('Grundgerüst Konfigurator'!AW166,Hilfstabelle!$B$14:$M$25,12,FALSE)</f>
        <v>0.33348840000000002</v>
      </c>
      <c r="BA166" s="7">
        <f>VLOOKUP(AW166,Hilfstabelle!$B$14:$J$25,9,FALSE)</f>
        <v>24.5</v>
      </c>
      <c r="BB166" s="7">
        <f>VLOOKUP(AW166,Hilfstabelle!$B$14:$K$25,10,FALSE)</f>
        <v>54</v>
      </c>
      <c r="BC166" s="7">
        <f>VLOOKUP(AW166,Hilfstabelle!$B$14:$I$25,8,FALSE)</f>
        <v>22</v>
      </c>
      <c r="BD166" s="7" t="str">
        <f t="shared" si="111"/>
        <v/>
      </c>
      <c r="BE166" s="7" t="str">
        <f t="shared" si="94"/>
        <v/>
      </c>
      <c r="BF166" s="7">
        <f>IFERROR(VLOOKUP(BD166,Hilfstabelle!$B$26:$M$31,12,FALSE),0)</f>
        <v>0</v>
      </c>
      <c r="BG166" s="7">
        <f>IFERROR(VLOOKUP(BD166,Hilfstabelle!$B$26:$H$31,7,FALSE),0)</f>
        <v>0</v>
      </c>
      <c r="BH166" s="7" t="str">
        <f t="shared" si="112"/>
        <v/>
      </c>
      <c r="BI166" s="7" t="str">
        <f t="shared" si="95"/>
        <v/>
      </c>
      <c r="BJ166" s="7">
        <f>IFERROR(VLOOKUP(BH166,Hilfstabelle!$B$26:$M$31,12,FALSE),0)</f>
        <v>0</v>
      </c>
      <c r="BK166" s="7">
        <f>IFERROR(VLOOKUP(BH166,Hilfstabelle!$B$26:$H$31,7,FALSE),0)</f>
        <v>0</v>
      </c>
      <c r="BL166" s="7" t="str">
        <f t="shared" si="113"/>
        <v>IV-I</v>
      </c>
      <c r="BM166" s="7" t="str">
        <f t="shared" si="96"/>
        <v>IV-I</v>
      </c>
      <c r="BN166" s="7">
        <f>IFERROR(VLOOKUP(BL166,Hilfstabelle!$B$26:$M$31,12,FALSE),0)</f>
        <v>2.205924</v>
      </c>
      <c r="BO166" s="7">
        <f>IFERROR(VLOOKUP(BL166,Hilfstabelle!$B$26:$H$31,7,FALSE),0)</f>
        <v>5</v>
      </c>
      <c r="BP166" s="162" t="s">
        <v>3902</v>
      </c>
    </row>
    <row r="167" spans="1:68" ht="15" thickBot="1" x14ac:dyDescent="0.25">
      <c r="A167" s="7">
        <v>16864441061</v>
      </c>
      <c r="B167" s="160" t="s">
        <v>98</v>
      </c>
      <c r="C167" s="8">
        <v>125</v>
      </c>
      <c r="D167" s="8">
        <v>125</v>
      </c>
      <c r="E167" s="8">
        <v>50</v>
      </c>
      <c r="F167" s="8" t="str">
        <f t="shared" si="97"/>
        <v>125 - 125 - 50</v>
      </c>
      <c r="G167" s="8" t="str">
        <f t="shared" si="98"/>
        <v>125-125-50</v>
      </c>
      <c r="H167" s="8">
        <f t="shared" si="99"/>
        <v>16864441061</v>
      </c>
      <c r="I167" s="6">
        <f t="shared" si="100"/>
        <v>20.664882000000002</v>
      </c>
      <c r="J167" s="6">
        <f>VLOOKUP(LEFT(A167,8)*1,Hilfstabelle!$A$35:$E$38,5,FALSE)</f>
        <v>0</v>
      </c>
      <c r="K167" s="6">
        <f t="shared" si="101"/>
        <v>374.3</v>
      </c>
      <c r="L167" s="6">
        <f t="shared" si="102"/>
        <v>277.8</v>
      </c>
      <c r="M167" s="6">
        <f t="shared" si="103"/>
        <v>160</v>
      </c>
      <c r="N167" s="19">
        <f t="shared" si="88"/>
        <v>147.80000000000001</v>
      </c>
      <c r="O167" s="19">
        <f t="shared" si="89"/>
        <v>147.80000000000001</v>
      </c>
      <c r="P167" s="19">
        <f t="shared" si="90"/>
        <v>137.5</v>
      </c>
      <c r="Q167" s="6" t="str">
        <f>VLOOKUP(LEFT(A167,8)*1,Hilfstabelle!$A$35:$E$38,2,FALSE)</f>
        <v>N.A.</v>
      </c>
      <c r="R167" s="6" t="str">
        <f>VLOOKUP(LEFT(A167,8)*1,Hilfstabelle!$A$35:$E$38,3,FALSE)</f>
        <v>N.A.</v>
      </c>
      <c r="S167" s="6" t="str">
        <f>VLOOKUP(LEFT(A167,8)*1,Hilfstabelle!$A$35:$E$38,4,FALSE)</f>
        <v>N.A.</v>
      </c>
      <c r="T167" s="94" t="e">
        <f>VLOOKUP(H167,Preise!A:E,4,FALSE)</f>
        <v>#N/A</v>
      </c>
      <c r="U167" s="7" t="str">
        <f>IF(V167=50,"I",VLOOKUP(V167,Hilfstabelle!$A$3:$B$6,2))</f>
        <v>IV</v>
      </c>
      <c r="V167" s="7">
        <f t="shared" si="104"/>
        <v>125</v>
      </c>
      <c r="W167" s="7" t="str">
        <f>IF(U167="I","I",VLOOKUP(V167,Hilfstabelle!$A$3:$B$6,2))</f>
        <v>IV</v>
      </c>
      <c r="X167" s="7">
        <f>VLOOKUP(W167,Hilfstabelle!$B$10:$M$13,12,FALSE)</f>
        <v>10.408540800000001</v>
      </c>
      <c r="Y167" s="7">
        <f>VLOOKUP(W167,Hilfstabelle!$B$10:$D$13,3,FALSE)</f>
        <v>80</v>
      </c>
      <c r="Z167" s="7">
        <f>VLOOKUP(W167,Hilfstabelle!$B$10:$E$13,4,FALSE)</f>
        <v>110.5</v>
      </c>
      <c r="AA167" s="7">
        <f>VLOOKUP(W167,Hilfstabelle!$B$10:$F$13,5,FALSE)</f>
        <v>110.5</v>
      </c>
      <c r="AB167" s="7">
        <f>VLOOKUP(W167,Hilfstabelle!$B$10:$G$13,6,FALSE)</f>
        <v>110.5</v>
      </c>
      <c r="AC167" s="7" t="str">
        <f>IF(AG167="50I","I",VLOOKUP(C167,Hilfstabelle!$A$3:$B$6,2))</f>
        <v>IV</v>
      </c>
      <c r="AD167" s="7" t="str">
        <f>IF(U167="I","I",VLOOKUP(C167,Hilfstabelle!$A$3:$B$6,2))</f>
        <v>IV</v>
      </c>
      <c r="AE167" s="7" t="str">
        <f t="shared" si="91"/>
        <v>125IV</v>
      </c>
      <c r="AF167" s="7" t="str">
        <f t="shared" si="105"/>
        <v>125IV</v>
      </c>
      <c r="AG167" s="106" t="b">
        <f t="shared" si="106"/>
        <v>0</v>
      </c>
      <c r="AH167" s="7">
        <f>VLOOKUP('Grundgerüst Konfigurator'!AE167,Hilfstabelle!$B$14:$M$25,12,FALSE)</f>
        <v>3.7998072000000001</v>
      </c>
      <c r="AI167" s="7">
        <f>VLOOKUP(AE167,Hilfstabelle!$B$14:$J$25,9,FALSE)</f>
        <v>72.5</v>
      </c>
      <c r="AJ167" s="7">
        <f>VLOOKUP(AE167,Hilfstabelle!$B$14:$K$25,10,FALSE)</f>
        <v>87.3</v>
      </c>
      <c r="AK167" s="7">
        <f>VLOOKUP(AE167,Hilfstabelle!$B$14:$I$25,8,FALSE)</f>
        <v>37.299999999999997</v>
      </c>
      <c r="AL167" s="7" t="str">
        <f>IF(AP167="50I","I",VLOOKUP(D167,Hilfstabelle!$A$3:$B$6,2))</f>
        <v>IV</v>
      </c>
      <c r="AM167" s="7" t="str">
        <f>IF(U167="I","I",VLOOKUP(D167,Hilfstabelle!$A$3:$B$6,2))</f>
        <v>IV</v>
      </c>
      <c r="AN167" s="7" t="str">
        <f t="shared" si="92"/>
        <v>125IV</v>
      </c>
      <c r="AO167" s="7" t="str">
        <f t="shared" si="107"/>
        <v>125IV</v>
      </c>
      <c r="AP167" s="106" t="b">
        <f t="shared" si="108"/>
        <v>0</v>
      </c>
      <c r="AQ167" s="7">
        <f>VLOOKUP('Grundgerüst Konfigurator'!AN167,Hilfstabelle!$B$14:$M$25,12,FALSE)</f>
        <v>3.7998072000000001</v>
      </c>
      <c r="AR167" s="7">
        <f>VLOOKUP(AN167,Hilfstabelle!$B$14:$J$25,9,FALSE)</f>
        <v>72.5</v>
      </c>
      <c r="AS167" s="7">
        <f>VLOOKUP(AN167,Hilfstabelle!$B$14:$K$25,10,FALSE)</f>
        <v>87.3</v>
      </c>
      <c r="AT167" s="7">
        <f>VLOOKUP(AN167,Hilfstabelle!$B$14:$I$25,8,FALSE)</f>
        <v>37.299999999999997</v>
      </c>
      <c r="AU167" s="7" t="str">
        <f>IF(AY167="50I","I",VLOOKUP(E167,Hilfstabelle!$A$3:$B$6,2))</f>
        <v>I</v>
      </c>
      <c r="AV167" s="7" t="str">
        <f>IF(U167="I","I",VLOOKUP(E167,Hilfstabelle!$A$3:$B$6,2))</f>
        <v>II</v>
      </c>
      <c r="AW167" s="7" t="str">
        <f t="shared" si="93"/>
        <v>50I</v>
      </c>
      <c r="AX167" s="7" t="str">
        <f t="shared" si="109"/>
        <v>50II</v>
      </c>
      <c r="AY167" s="106" t="str">
        <f t="shared" si="110"/>
        <v>50I</v>
      </c>
      <c r="AZ167" s="7">
        <f>VLOOKUP('Grundgerüst Konfigurator'!AW167,Hilfstabelle!$B$14:$M$25,12,FALSE)</f>
        <v>0.45080280000000006</v>
      </c>
      <c r="BA167" s="7">
        <f>VLOOKUP(AW167,Hilfstabelle!$B$14:$J$25,9,FALSE)</f>
        <v>30.5</v>
      </c>
      <c r="BB167" s="7">
        <f>VLOOKUP(AW167,Hilfstabelle!$B$14:$K$25,10,FALSE)</f>
        <v>61</v>
      </c>
      <c r="BC167" s="7">
        <f>VLOOKUP(AW167,Hilfstabelle!$B$14:$I$25,8,FALSE)</f>
        <v>22</v>
      </c>
      <c r="BD167" s="7" t="str">
        <f t="shared" si="111"/>
        <v/>
      </c>
      <c r="BE167" s="7" t="str">
        <f t="shared" si="94"/>
        <v/>
      </c>
      <c r="BF167" s="7">
        <f>IFERROR(VLOOKUP(BD167,Hilfstabelle!$B$26:$M$31,12,FALSE),0)</f>
        <v>0</v>
      </c>
      <c r="BG167" s="7">
        <f>IFERROR(VLOOKUP(BD167,Hilfstabelle!$B$26:$H$31,7,FALSE),0)</f>
        <v>0</v>
      </c>
      <c r="BH167" s="7" t="str">
        <f t="shared" si="112"/>
        <v/>
      </c>
      <c r="BI167" s="7" t="str">
        <f t="shared" si="95"/>
        <v/>
      </c>
      <c r="BJ167" s="7">
        <f>IFERROR(VLOOKUP(BH167,Hilfstabelle!$B$26:$M$31,12,FALSE),0)</f>
        <v>0</v>
      </c>
      <c r="BK167" s="7">
        <f>IFERROR(VLOOKUP(BH167,Hilfstabelle!$B$26:$H$31,7,FALSE),0)</f>
        <v>0</v>
      </c>
      <c r="BL167" s="7" t="str">
        <f t="shared" si="113"/>
        <v>IV-I</v>
      </c>
      <c r="BM167" s="7" t="str">
        <f t="shared" si="96"/>
        <v>IV-I</v>
      </c>
      <c r="BN167" s="7">
        <f>IFERROR(VLOOKUP(BL167,Hilfstabelle!$B$26:$M$31,12,FALSE),0)</f>
        <v>2.205924</v>
      </c>
      <c r="BO167" s="7">
        <f>IFERROR(VLOOKUP(BL167,Hilfstabelle!$B$26:$H$31,7,FALSE),0)</f>
        <v>5</v>
      </c>
      <c r="BP167" s="162" t="s">
        <v>3902</v>
      </c>
    </row>
    <row r="168" spans="1:68" ht="15" thickBot="1" x14ac:dyDescent="0.25">
      <c r="A168" s="7">
        <v>16864441062</v>
      </c>
      <c r="B168" s="160" t="s">
        <v>98</v>
      </c>
      <c r="C168" s="8">
        <v>125</v>
      </c>
      <c r="D168" s="8">
        <v>125</v>
      </c>
      <c r="E168" s="8">
        <v>63</v>
      </c>
      <c r="F168" s="8" t="str">
        <f t="shared" si="97"/>
        <v>125 - 125 - 63</v>
      </c>
      <c r="G168" s="8" t="str">
        <f t="shared" si="98"/>
        <v>125-125-63</v>
      </c>
      <c r="H168" s="8">
        <f t="shared" si="99"/>
        <v>16864441062</v>
      </c>
      <c r="I168" s="6">
        <f t="shared" ref="I168:I190" si="114">SUM(X168,AH168,AQ168,AZ168,BF168,BJ168,BN168)</f>
        <v>21.246078000000001</v>
      </c>
      <c r="J168" s="6">
        <f>VLOOKUP(LEFT(A168,8)*1,Hilfstabelle!$A$35:$E$38,5,FALSE)</f>
        <v>0</v>
      </c>
      <c r="K168" s="6">
        <f t="shared" ref="K168:K190" si="115">SUM(Z168,AA168,AJ168,BB168,BG168,BO168)</f>
        <v>406.8</v>
      </c>
      <c r="L168" s="6">
        <f t="shared" ref="L168:L190" si="116">MAX(Y168,AI168,BA168)+SUM(AB168,AS168,BK168)</f>
        <v>277.8</v>
      </c>
      <c r="M168" s="6">
        <f t="shared" ref="M168:M190" si="117">MAX(Y168,AI168,AR168,BA168)*2</f>
        <v>160</v>
      </c>
      <c r="N168" s="19">
        <f t="shared" si="88"/>
        <v>147.80000000000001</v>
      </c>
      <c r="O168" s="19">
        <f t="shared" si="89"/>
        <v>147.80000000000001</v>
      </c>
      <c r="P168" s="19">
        <f t="shared" si="90"/>
        <v>163</v>
      </c>
      <c r="Q168" s="6" t="str">
        <f>VLOOKUP(LEFT(A168,8)*1,Hilfstabelle!$A$35:$E$38,2,FALSE)</f>
        <v>N.A.</v>
      </c>
      <c r="R168" s="6" t="str">
        <f>VLOOKUP(LEFT(A168,8)*1,Hilfstabelle!$A$35:$E$38,3,FALSE)</f>
        <v>N.A.</v>
      </c>
      <c r="S168" s="6" t="str">
        <f>VLOOKUP(LEFT(A168,8)*1,Hilfstabelle!$A$35:$E$38,4,FALSE)</f>
        <v>N.A.</v>
      </c>
      <c r="T168" s="94" t="e">
        <f>VLOOKUP(H168,Preise!A:E,4,FALSE)</f>
        <v>#N/A</v>
      </c>
      <c r="U168" s="7" t="str">
        <f>IF(V168=50,"I",VLOOKUP(V168,Hilfstabelle!$A$3:$B$6,2))</f>
        <v>IV</v>
      </c>
      <c r="V168" s="7">
        <f t="shared" ref="V168:V190" si="118">MAX(C168,D168,E168)</f>
        <v>125</v>
      </c>
      <c r="W168" s="7" t="str">
        <f>IF(U168="I","I",VLOOKUP(V168,Hilfstabelle!$A$3:$B$6,2))</f>
        <v>IV</v>
      </c>
      <c r="X168" s="7">
        <f>VLOOKUP(W168,Hilfstabelle!$B$10:$M$13,12,FALSE)</f>
        <v>10.408540800000001</v>
      </c>
      <c r="Y168" s="7">
        <f>VLOOKUP(W168,Hilfstabelle!$B$10:$D$13,3,FALSE)</f>
        <v>80</v>
      </c>
      <c r="Z168" s="7">
        <f>VLOOKUP(W168,Hilfstabelle!$B$10:$E$13,4,FALSE)</f>
        <v>110.5</v>
      </c>
      <c r="AA168" s="7">
        <f>VLOOKUP(W168,Hilfstabelle!$B$10:$F$13,5,FALSE)</f>
        <v>110.5</v>
      </c>
      <c r="AB168" s="7">
        <f>VLOOKUP(W168,Hilfstabelle!$B$10:$G$13,6,FALSE)</f>
        <v>110.5</v>
      </c>
      <c r="AC168" s="7" t="str">
        <f>IF(AG168="50I","I",VLOOKUP(C168,Hilfstabelle!$A$3:$B$6,2))</f>
        <v>IV</v>
      </c>
      <c r="AD168" s="7" t="str">
        <f>IF(U168="I","I",VLOOKUP(C168,Hilfstabelle!$A$3:$B$6,2))</f>
        <v>IV</v>
      </c>
      <c r="AE168" s="7" t="str">
        <f t="shared" si="91"/>
        <v>125IV</v>
      </c>
      <c r="AF168" s="7" t="str">
        <f t="shared" ref="AF168:AF190" si="119">CONCATENATE(C168,AD168)</f>
        <v>125IV</v>
      </c>
      <c r="AG168" s="106" t="b">
        <f t="shared" si="106"/>
        <v>0</v>
      </c>
      <c r="AH168" s="7">
        <f>VLOOKUP('Grundgerüst Konfigurator'!AE168,Hilfstabelle!$B$14:$M$25,12,FALSE)</f>
        <v>3.7998072000000001</v>
      </c>
      <c r="AI168" s="7">
        <f>VLOOKUP(AE168,Hilfstabelle!$B$14:$J$25,9,FALSE)</f>
        <v>72.5</v>
      </c>
      <c r="AJ168" s="7">
        <f>VLOOKUP(AE168,Hilfstabelle!$B$14:$K$25,10,FALSE)</f>
        <v>87.3</v>
      </c>
      <c r="AK168" s="7">
        <f>VLOOKUP(AE168,Hilfstabelle!$B$14:$I$25,8,FALSE)</f>
        <v>37.299999999999997</v>
      </c>
      <c r="AL168" s="7" t="str">
        <f>IF(AP168="50I","I",VLOOKUP(D168,Hilfstabelle!$A$3:$B$6,2))</f>
        <v>IV</v>
      </c>
      <c r="AM168" s="7" t="str">
        <f>IF(U168="I","I",VLOOKUP(D168,Hilfstabelle!$A$3:$B$6,2))</f>
        <v>IV</v>
      </c>
      <c r="AN168" s="7" t="str">
        <f t="shared" si="92"/>
        <v>125IV</v>
      </c>
      <c r="AO168" s="7" t="str">
        <f t="shared" ref="AO168:AO190" si="120">CONCATENATE(D168,AM168)</f>
        <v>125IV</v>
      </c>
      <c r="AP168" s="106" t="b">
        <f t="shared" si="108"/>
        <v>0</v>
      </c>
      <c r="AQ168" s="7">
        <f>VLOOKUP('Grundgerüst Konfigurator'!AN168,Hilfstabelle!$B$14:$M$25,12,FALSE)</f>
        <v>3.7998072000000001</v>
      </c>
      <c r="AR168" s="7">
        <f>VLOOKUP(AN168,Hilfstabelle!$B$14:$J$25,9,FALSE)</f>
        <v>72.5</v>
      </c>
      <c r="AS168" s="7">
        <f>VLOOKUP(AN168,Hilfstabelle!$B$14:$K$25,10,FALSE)</f>
        <v>87.3</v>
      </c>
      <c r="AT168" s="7">
        <f>VLOOKUP(AN168,Hilfstabelle!$B$14:$I$25,8,FALSE)</f>
        <v>37.299999999999997</v>
      </c>
      <c r="AU168" s="7" t="str">
        <f>IF(AY168="50I","I",VLOOKUP(E168,Hilfstabelle!$A$3:$B$6,2))</f>
        <v>II</v>
      </c>
      <c r="AV168" s="7" t="str">
        <f>IF(U168="I","I",VLOOKUP(E168,Hilfstabelle!$A$3:$B$6,2))</f>
        <v>II</v>
      </c>
      <c r="AW168" s="7" t="str">
        <f t="shared" si="93"/>
        <v>63II</v>
      </c>
      <c r="AX168" s="7" t="str">
        <f t="shared" ref="AX168:AX190" si="121">CONCATENATE(E168,AV168)</f>
        <v>63II</v>
      </c>
      <c r="AY168" s="106" t="b">
        <f t="shared" si="110"/>
        <v>0</v>
      </c>
      <c r="AZ168" s="7">
        <f>VLOOKUP('Grundgerüst Konfigurator'!AW168,Hilfstabelle!$B$14:$M$25,12,FALSE)</f>
        <v>0.84948360000000012</v>
      </c>
      <c r="BA168" s="7">
        <f>VLOOKUP(AW168,Hilfstabelle!$B$14:$J$25,9,FALSE)</f>
        <v>37</v>
      </c>
      <c r="BB168" s="7">
        <f>VLOOKUP(AW168,Hilfstabelle!$B$14:$K$25,10,FALSE)</f>
        <v>68.5</v>
      </c>
      <c r="BC168" s="7">
        <f>VLOOKUP(AW168,Hilfstabelle!$B$14:$I$25,8,FALSE)</f>
        <v>22.5</v>
      </c>
      <c r="BD168" s="7" t="str">
        <f t="shared" ref="BD168:BD190" si="122">IF(W168=AC168,"",CONCATENATE(W168,"-",AC168))</f>
        <v/>
      </c>
      <c r="BE168" s="7" t="str">
        <f t="shared" si="94"/>
        <v/>
      </c>
      <c r="BF168" s="7">
        <f>IFERROR(VLOOKUP(BD168,Hilfstabelle!$B$26:$M$31,12,FALSE),0)</f>
        <v>0</v>
      </c>
      <c r="BG168" s="7">
        <f>IFERROR(VLOOKUP(BD168,Hilfstabelle!$B$26:$H$31,7,FALSE),0)</f>
        <v>0</v>
      </c>
      <c r="BH168" s="7" t="str">
        <f t="shared" ref="BH168:BH190" si="123">IF(W168=AL168,"",CONCATENATE(W168,"-",AL168))</f>
        <v/>
      </c>
      <c r="BI168" s="7" t="str">
        <f t="shared" si="95"/>
        <v/>
      </c>
      <c r="BJ168" s="7">
        <f>IFERROR(VLOOKUP(BH168,Hilfstabelle!$B$26:$M$31,12,FALSE),0)</f>
        <v>0</v>
      </c>
      <c r="BK168" s="7">
        <f>IFERROR(VLOOKUP(BH168,Hilfstabelle!$B$26:$H$31,7,FALSE),0)</f>
        <v>0</v>
      </c>
      <c r="BL168" s="7" t="str">
        <f t="shared" ref="BL168:BL190" si="124">IF(W168=AU168,"",CONCATENATE(W168,"-",AU168))</f>
        <v>IV-II</v>
      </c>
      <c r="BM168" s="7" t="str">
        <f t="shared" si="96"/>
        <v>IV-II</v>
      </c>
      <c r="BN168" s="7">
        <f>IFERROR(VLOOKUP(BL168,Hilfstabelle!$B$26:$M$31,12,FALSE),0)</f>
        <v>2.3884392000000001</v>
      </c>
      <c r="BO168" s="7">
        <f>IFERROR(VLOOKUP(BL168,Hilfstabelle!$B$26:$H$31,7,FALSE),0)</f>
        <v>30</v>
      </c>
      <c r="BP168" s="162" t="s">
        <v>3902</v>
      </c>
    </row>
    <row r="169" spans="1:68" ht="15" thickBot="1" x14ac:dyDescent="0.25">
      <c r="A169" s="7">
        <v>16864441063</v>
      </c>
      <c r="B169" s="160" t="s">
        <v>98</v>
      </c>
      <c r="C169" s="8">
        <v>125</v>
      </c>
      <c r="D169" s="8">
        <v>125</v>
      </c>
      <c r="E169" s="8">
        <v>75</v>
      </c>
      <c r="F169" s="8" t="str">
        <f t="shared" si="97"/>
        <v>125 - 125 - 75</v>
      </c>
      <c r="G169" s="8" t="str">
        <f t="shared" si="98"/>
        <v>125-125-75</v>
      </c>
      <c r="H169" s="8">
        <f t="shared" si="99"/>
        <v>16864441063</v>
      </c>
      <c r="I169" s="6">
        <f t="shared" si="114"/>
        <v>21.465460800000002</v>
      </c>
      <c r="J169" s="6">
        <f>VLOOKUP(LEFT(A169,8)*1,Hilfstabelle!$A$35:$E$38,5,FALSE)</f>
        <v>0</v>
      </c>
      <c r="K169" s="6">
        <f t="shared" si="115"/>
        <v>410.3</v>
      </c>
      <c r="L169" s="6">
        <f t="shared" si="116"/>
        <v>277.8</v>
      </c>
      <c r="M169" s="6">
        <f t="shared" si="117"/>
        <v>160</v>
      </c>
      <c r="N169" s="19">
        <f t="shared" si="88"/>
        <v>147.80000000000001</v>
      </c>
      <c r="O169" s="19">
        <f t="shared" si="89"/>
        <v>147.80000000000001</v>
      </c>
      <c r="P169" s="19">
        <f t="shared" si="90"/>
        <v>162.5</v>
      </c>
      <c r="Q169" s="6" t="str">
        <f>VLOOKUP(LEFT(A169,8)*1,Hilfstabelle!$A$35:$E$38,2,FALSE)</f>
        <v>N.A.</v>
      </c>
      <c r="R169" s="6" t="str">
        <f>VLOOKUP(LEFT(A169,8)*1,Hilfstabelle!$A$35:$E$38,3,FALSE)</f>
        <v>N.A.</v>
      </c>
      <c r="S169" s="6" t="str">
        <f>VLOOKUP(LEFT(A169,8)*1,Hilfstabelle!$A$35:$E$38,4,FALSE)</f>
        <v>N.A.</v>
      </c>
      <c r="T169" s="94" t="e">
        <f>VLOOKUP(H169,Preise!A:E,4,FALSE)</f>
        <v>#N/A</v>
      </c>
      <c r="U169" s="7" t="str">
        <f>IF(V169=50,"I",VLOOKUP(V169,Hilfstabelle!$A$3:$B$6,2))</f>
        <v>IV</v>
      </c>
      <c r="V169" s="7">
        <f t="shared" si="118"/>
        <v>125</v>
      </c>
      <c r="W169" s="7" t="str">
        <f>IF(U169="I","I",VLOOKUP(V169,Hilfstabelle!$A$3:$B$6,2))</f>
        <v>IV</v>
      </c>
      <c r="X169" s="7">
        <f>VLOOKUP(W169,Hilfstabelle!$B$10:$M$13,12,FALSE)</f>
        <v>10.408540800000001</v>
      </c>
      <c r="Y169" s="7">
        <f>VLOOKUP(W169,Hilfstabelle!$B$10:$D$13,3,FALSE)</f>
        <v>80</v>
      </c>
      <c r="Z169" s="7">
        <f>VLOOKUP(W169,Hilfstabelle!$B$10:$E$13,4,FALSE)</f>
        <v>110.5</v>
      </c>
      <c r="AA169" s="7">
        <f>VLOOKUP(W169,Hilfstabelle!$B$10:$F$13,5,FALSE)</f>
        <v>110.5</v>
      </c>
      <c r="AB169" s="7">
        <f>VLOOKUP(W169,Hilfstabelle!$B$10:$G$13,6,FALSE)</f>
        <v>110.5</v>
      </c>
      <c r="AC169" s="7" t="str">
        <f>IF(AG169="50I","I",VLOOKUP(C169,Hilfstabelle!$A$3:$B$6,2))</f>
        <v>IV</v>
      </c>
      <c r="AD169" s="7" t="str">
        <f>IF(U169="I","I",VLOOKUP(C169,Hilfstabelle!$A$3:$B$6,2))</f>
        <v>IV</v>
      </c>
      <c r="AE169" s="7" t="str">
        <f t="shared" si="91"/>
        <v>125IV</v>
      </c>
      <c r="AF169" s="7" t="str">
        <f t="shared" si="119"/>
        <v>125IV</v>
      </c>
      <c r="AG169" s="106" t="b">
        <f t="shared" si="106"/>
        <v>0</v>
      </c>
      <c r="AH169" s="7">
        <f>VLOOKUP('Grundgerüst Konfigurator'!AE169,Hilfstabelle!$B$14:$M$25,12,FALSE)</f>
        <v>3.7998072000000001</v>
      </c>
      <c r="AI169" s="7">
        <f>VLOOKUP(AE169,Hilfstabelle!$B$14:$J$25,9,FALSE)</f>
        <v>72.5</v>
      </c>
      <c r="AJ169" s="7">
        <f>VLOOKUP(AE169,Hilfstabelle!$B$14:$K$25,10,FALSE)</f>
        <v>87.3</v>
      </c>
      <c r="AK169" s="7">
        <f>VLOOKUP(AE169,Hilfstabelle!$B$14:$I$25,8,FALSE)</f>
        <v>37.299999999999997</v>
      </c>
      <c r="AL169" s="7" t="str">
        <f>IF(AP169="50I","I",VLOOKUP(D169,Hilfstabelle!$A$3:$B$6,2))</f>
        <v>IV</v>
      </c>
      <c r="AM169" s="7" t="str">
        <f>IF(U169="I","I",VLOOKUP(D169,Hilfstabelle!$A$3:$B$6,2))</f>
        <v>IV</v>
      </c>
      <c r="AN169" s="7" t="str">
        <f t="shared" si="92"/>
        <v>125IV</v>
      </c>
      <c r="AO169" s="7" t="str">
        <f t="shared" si="120"/>
        <v>125IV</v>
      </c>
      <c r="AP169" s="106" t="b">
        <f t="shared" si="108"/>
        <v>0</v>
      </c>
      <c r="AQ169" s="7">
        <f>VLOOKUP('Grundgerüst Konfigurator'!AN169,Hilfstabelle!$B$14:$M$25,12,FALSE)</f>
        <v>3.7998072000000001</v>
      </c>
      <c r="AR169" s="7">
        <f>VLOOKUP(AN169,Hilfstabelle!$B$14:$J$25,9,FALSE)</f>
        <v>72.5</v>
      </c>
      <c r="AS169" s="7">
        <f>VLOOKUP(AN169,Hilfstabelle!$B$14:$K$25,10,FALSE)</f>
        <v>87.3</v>
      </c>
      <c r="AT169" s="7">
        <f>VLOOKUP(AN169,Hilfstabelle!$B$14:$I$25,8,FALSE)</f>
        <v>37.299999999999997</v>
      </c>
      <c r="AU169" s="7" t="str">
        <f>IF(AY169="50I","I",VLOOKUP(E169,Hilfstabelle!$A$3:$B$6,2))</f>
        <v>II</v>
      </c>
      <c r="AV169" s="7" t="str">
        <f>IF(U169="I","I",VLOOKUP(E169,Hilfstabelle!$A$3:$B$6,2))</f>
        <v>II</v>
      </c>
      <c r="AW169" s="7" t="str">
        <f t="shared" si="93"/>
        <v>75II</v>
      </c>
      <c r="AX169" s="7" t="str">
        <f t="shared" si="121"/>
        <v>75II</v>
      </c>
      <c r="AY169" s="106" t="b">
        <f t="shared" si="110"/>
        <v>0</v>
      </c>
      <c r="AZ169" s="7">
        <f>VLOOKUP('Grundgerüst Konfigurator'!AW169,Hilfstabelle!$B$14:$M$25,12,FALSE)</f>
        <v>1.0688664000000001</v>
      </c>
      <c r="BA169" s="7">
        <f>VLOOKUP(AW169,Hilfstabelle!$B$14:$J$25,9,FALSE)</f>
        <v>45</v>
      </c>
      <c r="BB169" s="7">
        <f>VLOOKUP(AW169,Hilfstabelle!$B$14:$K$25,10,FALSE)</f>
        <v>72</v>
      </c>
      <c r="BC169" s="7">
        <f>VLOOKUP(AW169,Hilfstabelle!$B$14:$I$25,8,FALSE)</f>
        <v>22</v>
      </c>
      <c r="BD169" s="7" t="str">
        <f t="shared" si="122"/>
        <v/>
      </c>
      <c r="BE169" s="7" t="str">
        <f t="shared" si="94"/>
        <v/>
      </c>
      <c r="BF169" s="7">
        <f>IFERROR(VLOOKUP(BD169,Hilfstabelle!$B$26:$M$31,12,FALSE),0)</f>
        <v>0</v>
      </c>
      <c r="BG169" s="7">
        <f>IFERROR(VLOOKUP(BD169,Hilfstabelle!$B$26:$H$31,7,FALSE),0)</f>
        <v>0</v>
      </c>
      <c r="BH169" s="7" t="str">
        <f t="shared" si="123"/>
        <v/>
      </c>
      <c r="BI169" s="7" t="str">
        <f t="shared" si="95"/>
        <v/>
      </c>
      <c r="BJ169" s="7">
        <f>IFERROR(VLOOKUP(BH169,Hilfstabelle!$B$26:$M$31,12,FALSE),0)</f>
        <v>0</v>
      </c>
      <c r="BK169" s="7">
        <f>IFERROR(VLOOKUP(BH169,Hilfstabelle!$B$26:$H$31,7,FALSE),0)</f>
        <v>0</v>
      </c>
      <c r="BL169" s="7" t="str">
        <f t="shared" si="124"/>
        <v>IV-II</v>
      </c>
      <c r="BM169" s="7" t="str">
        <f t="shared" si="96"/>
        <v>IV-II</v>
      </c>
      <c r="BN169" s="7">
        <f>IFERROR(VLOOKUP(BL169,Hilfstabelle!$B$26:$M$31,12,FALSE),0)</f>
        <v>2.3884392000000001</v>
      </c>
      <c r="BO169" s="7">
        <f>IFERROR(VLOOKUP(BL169,Hilfstabelle!$B$26:$H$31,7,FALSE),0)</f>
        <v>30</v>
      </c>
      <c r="BP169" s="162" t="s">
        <v>3902</v>
      </c>
    </row>
    <row r="170" spans="1:68" ht="15" thickBot="1" x14ac:dyDescent="0.25">
      <c r="A170" s="7">
        <v>16864441064</v>
      </c>
      <c r="B170" s="160" t="s">
        <v>98</v>
      </c>
      <c r="C170" s="8">
        <v>125</v>
      </c>
      <c r="D170" s="8">
        <v>125</v>
      </c>
      <c r="E170" s="8">
        <v>90</v>
      </c>
      <c r="F170" s="8" t="str">
        <f t="shared" si="97"/>
        <v>125 - 125 - 90</v>
      </c>
      <c r="G170" s="8" t="str">
        <f t="shared" si="98"/>
        <v>125-125-90</v>
      </c>
      <c r="H170" s="8">
        <f t="shared" si="99"/>
        <v>16864441064</v>
      </c>
      <c r="I170" s="6">
        <f t="shared" si="114"/>
        <v>21.392019600000001</v>
      </c>
      <c r="J170" s="6">
        <f>VLOOKUP(LEFT(A170,8)*1,Hilfstabelle!$A$35:$E$38,5,FALSE)</f>
        <v>0</v>
      </c>
      <c r="K170" s="6">
        <f t="shared" si="115"/>
        <v>385.3</v>
      </c>
      <c r="L170" s="6">
        <f t="shared" si="116"/>
        <v>277.8</v>
      </c>
      <c r="M170" s="6">
        <f t="shared" si="117"/>
        <v>160</v>
      </c>
      <c r="N170" s="19">
        <f t="shared" si="88"/>
        <v>147.80000000000001</v>
      </c>
      <c r="O170" s="19">
        <f t="shared" si="89"/>
        <v>147.80000000000001</v>
      </c>
      <c r="P170" s="19">
        <f t="shared" si="90"/>
        <v>137.5</v>
      </c>
      <c r="Q170" s="6" t="str">
        <f>VLOOKUP(LEFT(A170,8)*1,Hilfstabelle!$A$35:$E$38,2,FALSE)</f>
        <v>N.A.</v>
      </c>
      <c r="R170" s="6" t="str">
        <f>VLOOKUP(LEFT(A170,8)*1,Hilfstabelle!$A$35:$E$38,3,FALSE)</f>
        <v>N.A.</v>
      </c>
      <c r="S170" s="6" t="str">
        <f>VLOOKUP(LEFT(A170,8)*1,Hilfstabelle!$A$35:$E$38,4,FALSE)</f>
        <v>N.A.</v>
      </c>
      <c r="T170" s="94" t="e">
        <f>VLOOKUP(H170,Preise!A:E,4,FALSE)</f>
        <v>#N/A</v>
      </c>
      <c r="U170" s="7" t="str">
        <f>IF(V170=50,"I",VLOOKUP(V170,Hilfstabelle!$A$3:$B$6,2))</f>
        <v>IV</v>
      </c>
      <c r="V170" s="7">
        <f t="shared" si="118"/>
        <v>125</v>
      </c>
      <c r="W170" s="7" t="str">
        <f>IF(U170="I","I",VLOOKUP(V170,Hilfstabelle!$A$3:$B$6,2))</f>
        <v>IV</v>
      </c>
      <c r="X170" s="7">
        <f>VLOOKUP(W170,Hilfstabelle!$B$10:$M$13,12,FALSE)</f>
        <v>10.408540800000001</v>
      </c>
      <c r="Y170" s="7">
        <f>VLOOKUP(W170,Hilfstabelle!$B$10:$D$13,3,FALSE)</f>
        <v>80</v>
      </c>
      <c r="Z170" s="7">
        <f>VLOOKUP(W170,Hilfstabelle!$B$10:$E$13,4,FALSE)</f>
        <v>110.5</v>
      </c>
      <c r="AA170" s="7">
        <f>VLOOKUP(W170,Hilfstabelle!$B$10:$F$13,5,FALSE)</f>
        <v>110.5</v>
      </c>
      <c r="AB170" s="7">
        <f>VLOOKUP(W170,Hilfstabelle!$B$10:$G$13,6,FALSE)</f>
        <v>110.5</v>
      </c>
      <c r="AC170" s="7" t="str">
        <f>IF(AG170="50I","I",VLOOKUP(C170,Hilfstabelle!$A$3:$B$6,2))</f>
        <v>IV</v>
      </c>
      <c r="AD170" s="7" t="str">
        <f>IF(U170="I","I",VLOOKUP(C170,Hilfstabelle!$A$3:$B$6,2))</f>
        <v>IV</v>
      </c>
      <c r="AE170" s="7" t="str">
        <f t="shared" si="91"/>
        <v>125IV</v>
      </c>
      <c r="AF170" s="7" t="str">
        <f t="shared" si="119"/>
        <v>125IV</v>
      </c>
      <c r="AG170" s="106" t="b">
        <f t="shared" si="106"/>
        <v>0</v>
      </c>
      <c r="AH170" s="7">
        <f>VLOOKUP('Grundgerüst Konfigurator'!AE170,Hilfstabelle!$B$14:$M$25,12,FALSE)</f>
        <v>3.7998072000000001</v>
      </c>
      <c r="AI170" s="7">
        <f>VLOOKUP(AE170,Hilfstabelle!$B$14:$J$25,9,FALSE)</f>
        <v>72.5</v>
      </c>
      <c r="AJ170" s="7">
        <f>VLOOKUP(AE170,Hilfstabelle!$B$14:$K$25,10,FALSE)</f>
        <v>87.3</v>
      </c>
      <c r="AK170" s="7">
        <f>VLOOKUP(AE170,Hilfstabelle!$B$14:$I$25,8,FALSE)</f>
        <v>37.299999999999997</v>
      </c>
      <c r="AL170" s="7" t="str">
        <f>IF(AP170="50I","I",VLOOKUP(D170,Hilfstabelle!$A$3:$B$6,2))</f>
        <v>IV</v>
      </c>
      <c r="AM170" s="7" t="str">
        <f>IF(U170="I","I",VLOOKUP(D170,Hilfstabelle!$A$3:$B$6,2))</f>
        <v>IV</v>
      </c>
      <c r="AN170" s="7" t="str">
        <f t="shared" si="92"/>
        <v>125IV</v>
      </c>
      <c r="AO170" s="7" t="str">
        <f t="shared" si="120"/>
        <v>125IV</v>
      </c>
      <c r="AP170" s="106" t="b">
        <f t="shared" si="108"/>
        <v>0</v>
      </c>
      <c r="AQ170" s="7">
        <f>VLOOKUP('Grundgerüst Konfigurator'!AN170,Hilfstabelle!$B$14:$M$25,12,FALSE)</f>
        <v>3.7998072000000001</v>
      </c>
      <c r="AR170" s="7">
        <f>VLOOKUP(AN170,Hilfstabelle!$B$14:$J$25,9,FALSE)</f>
        <v>72.5</v>
      </c>
      <c r="AS170" s="7">
        <f>VLOOKUP(AN170,Hilfstabelle!$B$14:$K$25,10,FALSE)</f>
        <v>87.3</v>
      </c>
      <c r="AT170" s="7">
        <f>VLOOKUP(AN170,Hilfstabelle!$B$14:$I$25,8,FALSE)</f>
        <v>37.299999999999997</v>
      </c>
      <c r="AU170" s="7" t="str">
        <f>IF(AY170="50I","I",VLOOKUP(E170,Hilfstabelle!$A$3:$B$6,2))</f>
        <v>III</v>
      </c>
      <c r="AV170" s="7" t="str">
        <f>IF(U170="I","I",VLOOKUP(E170,Hilfstabelle!$A$3:$B$6,2))</f>
        <v>III</v>
      </c>
      <c r="AW170" s="7" t="str">
        <f t="shared" si="93"/>
        <v>90III</v>
      </c>
      <c r="AX170" s="7" t="str">
        <f t="shared" si="121"/>
        <v>90III</v>
      </c>
      <c r="AY170" s="106" t="b">
        <f t="shared" si="110"/>
        <v>0</v>
      </c>
      <c r="AZ170" s="7">
        <f>VLOOKUP('Grundgerüst Konfigurator'!AW170,Hilfstabelle!$B$14:$M$25,12,FALSE)</f>
        <v>1.6001664000000002</v>
      </c>
      <c r="BA170" s="7">
        <f>VLOOKUP(AW170,Hilfstabelle!$B$14:$J$25,9,FALSE)</f>
        <v>54</v>
      </c>
      <c r="BB170" s="7">
        <f>VLOOKUP(AW170,Hilfstabelle!$B$14:$K$25,10,FALSE)</f>
        <v>72</v>
      </c>
      <c r="BC170" s="7">
        <f>VLOOKUP(AW170,Hilfstabelle!$B$14:$I$25,8,FALSE)</f>
        <v>22</v>
      </c>
      <c r="BD170" s="7" t="str">
        <f t="shared" si="122"/>
        <v/>
      </c>
      <c r="BE170" s="7" t="str">
        <f t="shared" si="94"/>
        <v/>
      </c>
      <c r="BF170" s="7">
        <f>IFERROR(VLOOKUP(BD170,Hilfstabelle!$B$26:$M$31,12,FALSE),0)</f>
        <v>0</v>
      </c>
      <c r="BG170" s="7">
        <f>IFERROR(VLOOKUP(BD170,Hilfstabelle!$B$26:$H$31,7,FALSE),0)</f>
        <v>0</v>
      </c>
      <c r="BH170" s="7" t="str">
        <f t="shared" si="123"/>
        <v/>
      </c>
      <c r="BI170" s="7" t="str">
        <f t="shared" si="95"/>
        <v/>
      </c>
      <c r="BJ170" s="7">
        <f>IFERROR(VLOOKUP(BH170,Hilfstabelle!$B$26:$M$31,12,FALSE),0)</f>
        <v>0</v>
      </c>
      <c r="BK170" s="7">
        <f>IFERROR(VLOOKUP(BH170,Hilfstabelle!$B$26:$H$31,7,FALSE),0)</f>
        <v>0</v>
      </c>
      <c r="BL170" s="7" t="str">
        <f t="shared" si="124"/>
        <v>IV-III</v>
      </c>
      <c r="BM170" s="7" t="str">
        <f t="shared" si="96"/>
        <v>IV-III</v>
      </c>
      <c r="BN170" s="7">
        <f>IFERROR(VLOOKUP(BL170,Hilfstabelle!$B$26:$M$31,12,FALSE),0)</f>
        <v>1.783698</v>
      </c>
      <c r="BO170" s="7">
        <f>IFERROR(VLOOKUP(BL170,Hilfstabelle!$B$26:$H$31,7,FALSE),0)</f>
        <v>5</v>
      </c>
      <c r="BP170" s="162" t="s">
        <v>3902</v>
      </c>
    </row>
    <row r="171" spans="1:68" ht="15" thickBot="1" x14ac:dyDescent="0.25">
      <c r="A171" s="7">
        <v>16864441065</v>
      </c>
      <c r="B171" s="160" t="s">
        <v>98</v>
      </c>
      <c r="C171" s="8">
        <v>125</v>
      </c>
      <c r="D171" s="8">
        <v>125</v>
      </c>
      <c r="E171" s="8">
        <v>110</v>
      </c>
      <c r="F171" s="8" t="str">
        <f t="shared" si="97"/>
        <v>125 - 125 - 110</v>
      </c>
      <c r="G171" s="8" t="str">
        <f t="shared" si="98"/>
        <v>125-125-110</v>
      </c>
      <c r="H171" s="8">
        <f t="shared" si="99"/>
        <v>16864441065</v>
      </c>
      <c r="I171" s="6">
        <f t="shared" si="114"/>
        <v>21.904562400000003</v>
      </c>
      <c r="J171" s="6">
        <f>VLOOKUP(LEFT(A171,8)*1,Hilfstabelle!$A$35:$E$38,5,FALSE)</f>
        <v>0</v>
      </c>
      <c r="K171" s="6">
        <f t="shared" si="115"/>
        <v>385.3</v>
      </c>
      <c r="L171" s="6">
        <f t="shared" si="116"/>
        <v>277.8</v>
      </c>
      <c r="M171" s="6">
        <f t="shared" si="117"/>
        <v>160</v>
      </c>
      <c r="N171" s="19">
        <f t="shared" si="88"/>
        <v>147.80000000000001</v>
      </c>
      <c r="O171" s="19">
        <f t="shared" si="89"/>
        <v>147.80000000000001</v>
      </c>
      <c r="P171" s="19">
        <f t="shared" si="90"/>
        <v>137.5</v>
      </c>
      <c r="Q171" s="6" t="str">
        <f>VLOOKUP(LEFT(A171,8)*1,Hilfstabelle!$A$35:$E$38,2,FALSE)</f>
        <v>N.A.</v>
      </c>
      <c r="R171" s="6" t="str">
        <f>VLOOKUP(LEFT(A171,8)*1,Hilfstabelle!$A$35:$E$38,3,FALSE)</f>
        <v>N.A.</v>
      </c>
      <c r="S171" s="6" t="str">
        <f>VLOOKUP(LEFT(A171,8)*1,Hilfstabelle!$A$35:$E$38,4,FALSE)</f>
        <v>N.A.</v>
      </c>
      <c r="T171" s="94" t="e">
        <f>VLOOKUP(H171,Preise!A:E,4,FALSE)</f>
        <v>#N/A</v>
      </c>
      <c r="U171" s="7" t="str">
        <f>IF(V171=50,"I",VLOOKUP(V171,Hilfstabelle!$A$3:$B$6,2))</f>
        <v>IV</v>
      </c>
      <c r="V171" s="7">
        <f t="shared" si="118"/>
        <v>125</v>
      </c>
      <c r="W171" s="7" t="str">
        <f>IF(U171="I","I",VLOOKUP(V171,Hilfstabelle!$A$3:$B$6,2))</f>
        <v>IV</v>
      </c>
      <c r="X171" s="7">
        <f>VLOOKUP(W171,Hilfstabelle!$B$10:$M$13,12,FALSE)</f>
        <v>10.408540800000001</v>
      </c>
      <c r="Y171" s="7">
        <f>VLOOKUP(W171,Hilfstabelle!$B$10:$D$13,3,FALSE)</f>
        <v>80</v>
      </c>
      <c r="Z171" s="7">
        <f>VLOOKUP(W171,Hilfstabelle!$B$10:$E$13,4,FALSE)</f>
        <v>110.5</v>
      </c>
      <c r="AA171" s="7">
        <f>VLOOKUP(W171,Hilfstabelle!$B$10:$F$13,5,FALSE)</f>
        <v>110.5</v>
      </c>
      <c r="AB171" s="7">
        <f>VLOOKUP(W171,Hilfstabelle!$B$10:$G$13,6,FALSE)</f>
        <v>110.5</v>
      </c>
      <c r="AC171" s="7" t="str">
        <f>IF(AG171="50I","I",VLOOKUP(C171,Hilfstabelle!$A$3:$B$6,2))</f>
        <v>IV</v>
      </c>
      <c r="AD171" s="7" t="str">
        <f>IF(U171="I","I",VLOOKUP(C171,Hilfstabelle!$A$3:$B$6,2))</f>
        <v>IV</v>
      </c>
      <c r="AE171" s="7" t="str">
        <f t="shared" si="91"/>
        <v>125IV</v>
      </c>
      <c r="AF171" s="7" t="str">
        <f t="shared" si="119"/>
        <v>125IV</v>
      </c>
      <c r="AG171" s="106" t="b">
        <f t="shared" si="106"/>
        <v>0</v>
      </c>
      <c r="AH171" s="7">
        <f>VLOOKUP('Grundgerüst Konfigurator'!AE171,Hilfstabelle!$B$14:$M$25,12,FALSE)</f>
        <v>3.7998072000000001</v>
      </c>
      <c r="AI171" s="7">
        <f>VLOOKUP(AE171,Hilfstabelle!$B$14:$J$25,9,FALSE)</f>
        <v>72.5</v>
      </c>
      <c r="AJ171" s="7">
        <f>VLOOKUP(AE171,Hilfstabelle!$B$14:$K$25,10,FALSE)</f>
        <v>87.3</v>
      </c>
      <c r="AK171" s="7">
        <f>VLOOKUP(AE171,Hilfstabelle!$B$14:$I$25,8,FALSE)</f>
        <v>37.299999999999997</v>
      </c>
      <c r="AL171" s="7" t="str">
        <f>IF(AP171="50I","I",VLOOKUP(D171,Hilfstabelle!$A$3:$B$6,2))</f>
        <v>IV</v>
      </c>
      <c r="AM171" s="7" t="str">
        <f>IF(U171="I","I",VLOOKUP(D171,Hilfstabelle!$A$3:$B$6,2))</f>
        <v>IV</v>
      </c>
      <c r="AN171" s="7" t="str">
        <f t="shared" si="92"/>
        <v>125IV</v>
      </c>
      <c r="AO171" s="7" t="str">
        <f t="shared" si="120"/>
        <v>125IV</v>
      </c>
      <c r="AP171" s="106" t="b">
        <f t="shared" si="108"/>
        <v>0</v>
      </c>
      <c r="AQ171" s="7">
        <f>VLOOKUP('Grundgerüst Konfigurator'!AN171,Hilfstabelle!$B$14:$M$25,12,FALSE)</f>
        <v>3.7998072000000001</v>
      </c>
      <c r="AR171" s="7">
        <f>VLOOKUP(AN171,Hilfstabelle!$B$14:$J$25,9,FALSE)</f>
        <v>72.5</v>
      </c>
      <c r="AS171" s="7">
        <f>VLOOKUP(AN171,Hilfstabelle!$B$14:$K$25,10,FALSE)</f>
        <v>87.3</v>
      </c>
      <c r="AT171" s="7">
        <f>VLOOKUP(AN171,Hilfstabelle!$B$14:$I$25,8,FALSE)</f>
        <v>37.299999999999997</v>
      </c>
      <c r="AU171" s="7" t="str">
        <f>IF(AY171="50I","I",VLOOKUP(E171,Hilfstabelle!$A$3:$B$6,2))</f>
        <v>III</v>
      </c>
      <c r="AV171" s="7" t="str">
        <f>IF(U171="I","I",VLOOKUP(E171,Hilfstabelle!$A$3:$B$6,2))</f>
        <v>III</v>
      </c>
      <c r="AW171" s="7" t="str">
        <f t="shared" si="93"/>
        <v>110III</v>
      </c>
      <c r="AX171" s="7" t="str">
        <f t="shared" si="121"/>
        <v>110III</v>
      </c>
      <c r="AY171" s="106" t="b">
        <f t="shared" si="110"/>
        <v>0</v>
      </c>
      <c r="AZ171" s="7">
        <f>VLOOKUP('Grundgerüst Konfigurator'!AW171,Hilfstabelle!$B$14:$M$25,12,FALSE)</f>
        <v>2.1127092000000003</v>
      </c>
      <c r="BA171" s="7">
        <f>VLOOKUP(AW171,Hilfstabelle!$B$14:$J$25,9,FALSE)</f>
        <v>65</v>
      </c>
      <c r="BB171" s="7">
        <f>VLOOKUP(AW171,Hilfstabelle!$B$14:$K$25,10,FALSE)</f>
        <v>72</v>
      </c>
      <c r="BC171" s="7">
        <f>VLOOKUP(AW171,Hilfstabelle!$B$14:$I$25,8,FALSE)</f>
        <v>22</v>
      </c>
      <c r="BD171" s="7" t="str">
        <f t="shared" si="122"/>
        <v/>
      </c>
      <c r="BE171" s="7" t="str">
        <f t="shared" si="94"/>
        <v/>
      </c>
      <c r="BF171" s="7">
        <f>IFERROR(VLOOKUP(BD171,Hilfstabelle!$B$26:$M$31,12,FALSE),0)</f>
        <v>0</v>
      </c>
      <c r="BG171" s="7">
        <f>IFERROR(VLOOKUP(BD171,Hilfstabelle!$B$26:$H$31,7,FALSE),0)</f>
        <v>0</v>
      </c>
      <c r="BH171" s="7" t="str">
        <f t="shared" si="123"/>
        <v/>
      </c>
      <c r="BI171" s="7" t="str">
        <f t="shared" si="95"/>
        <v/>
      </c>
      <c r="BJ171" s="7">
        <f>IFERROR(VLOOKUP(BH171,Hilfstabelle!$B$26:$M$31,12,FALSE),0)</f>
        <v>0</v>
      </c>
      <c r="BK171" s="7">
        <f>IFERROR(VLOOKUP(BH171,Hilfstabelle!$B$26:$H$31,7,FALSE),0)</f>
        <v>0</v>
      </c>
      <c r="BL171" s="7" t="str">
        <f t="shared" si="124"/>
        <v>IV-III</v>
      </c>
      <c r="BM171" s="7" t="str">
        <f t="shared" si="96"/>
        <v>IV-III</v>
      </c>
      <c r="BN171" s="7">
        <f>IFERROR(VLOOKUP(BL171,Hilfstabelle!$B$26:$M$31,12,FALSE),0)</f>
        <v>1.783698</v>
      </c>
      <c r="BO171" s="7">
        <f>IFERROR(VLOOKUP(BL171,Hilfstabelle!$B$26:$H$31,7,FALSE),0)</f>
        <v>5</v>
      </c>
      <c r="BP171" s="162" t="s">
        <v>3902</v>
      </c>
    </row>
    <row r="172" spans="1:68" ht="15" thickBot="1" x14ac:dyDescent="0.25">
      <c r="A172" s="7">
        <v>16864441066</v>
      </c>
      <c r="B172" s="160" t="s">
        <v>98</v>
      </c>
      <c r="C172" s="8">
        <v>140</v>
      </c>
      <c r="D172" s="8">
        <v>140</v>
      </c>
      <c r="E172" s="8">
        <v>25</v>
      </c>
      <c r="F172" s="8" t="str">
        <f t="shared" si="97"/>
        <v>140 - 140 - 25</v>
      </c>
      <c r="G172" s="8" t="str">
        <f t="shared" si="98"/>
        <v>140-140-25</v>
      </c>
      <c r="H172" s="8">
        <f t="shared" si="99"/>
        <v>16864441066</v>
      </c>
      <c r="I172" s="6">
        <f t="shared" si="114"/>
        <v>21.680425200000002</v>
      </c>
      <c r="J172" s="6">
        <f>VLOOKUP(LEFT(A172,8)*1,Hilfstabelle!$A$35:$E$38,5,FALSE)</f>
        <v>0</v>
      </c>
      <c r="K172" s="6">
        <f t="shared" si="115"/>
        <v>342.1</v>
      </c>
      <c r="L172" s="6">
        <f t="shared" si="116"/>
        <v>267.60000000000002</v>
      </c>
      <c r="M172" s="6">
        <f t="shared" si="117"/>
        <v>163</v>
      </c>
      <c r="N172" s="19">
        <f t="shared" si="88"/>
        <v>136.1</v>
      </c>
      <c r="O172" s="19">
        <f t="shared" si="89"/>
        <v>136.1</v>
      </c>
      <c r="P172" s="19">
        <f t="shared" si="90"/>
        <v>134.5</v>
      </c>
      <c r="Q172" s="6" t="str">
        <f>VLOOKUP(LEFT(A172,8)*1,Hilfstabelle!$A$35:$E$38,2,FALSE)</f>
        <v>N.A.</v>
      </c>
      <c r="R172" s="6" t="str">
        <f>VLOOKUP(LEFT(A172,8)*1,Hilfstabelle!$A$35:$E$38,3,FALSE)</f>
        <v>N.A.</v>
      </c>
      <c r="S172" s="6" t="str">
        <f>VLOOKUP(LEFT(A172,8)*1,Hilfstabelle!$A$35:$E$38,4,FALSE)</f>
        <v>N.A.</v>
      </c>
      <c r="T172" s="94" t="e">
        <f>VLOOKUP(H172,Preise!A:E,4,FALSE)</f>
        <v>#N/A</v>
      </c>
      <c r="U172" s="7" t="str">
        <f>IF(V172=50,"I",VLOOKUP(V172,Hilfstabelle!$A$3:$B$6,2))</f>
        <v>IV</v>
      </c>
      <c r="V172" s="7">
        <f t="shared" si="118"/>
        <v>140</v>
      </c>
      <c r="W172" s="7" t="str">
        <f>IF(U172="I","I",VLOOKUP(V172,Hilfstabelle!$A$3:$B$6,2))</f>
        <v>IV</v>
      </c>
      <c r="X172" s="7">
        <f>VLOOKUP(W172,Hilfstabelle!$B$10:$M$13,12,FALSE)</f>
        <v>10.408540800000001</v>
      </c>
      <c r="Y172" s="7">
        <f>VLOOKUP(W172,Hilfstabelle!$B$10:$D$13,3,FALSE)</f>
        <v>80</v>
      </c>
      <c r="Z172" s="7">
        <f>VLOOKUP(W172,Hilfstabelle!$B$10:$E$13,4,FALSE)</f>
        <v>110.5</v>
      </c>
      <c r="AA172" s="7">
        <f>VLOOKUP(W172,Hilfstabelle!$B$10:$F$13,5,FALSE)</f>
        <v>110.5</v>
      </c>
      <c r="AB172" s="7">
        <f>VLOOKUP(W172,Hilfstabelle!$B$10:$G$13,6,FALSE)</f>
        <v>110.5</v>
      </c>
      <c r="AC172" s="7" t="str">
        <f>IF(AG172="50I","I",VLOOKUP(C172,Hilfstabelle!$A$3:$B$6,2))</f>
        <v>IV</v>
      </c>
      <c r="AD172" s="7" t="str">
        <f>IF(U172="I","I",VLOOKUP(C172,Hilfstabelle!$A$3:$B$6,2))</f>
        <v>IV</v>
      </c>
      <c r="AE172" s="7" t="str">
        <f t="shared" si="91"/>
        <v>140IV</v>
      </c>
      <c r="AF172" s="7" t="str">
        <f t="shared" si="119"/>
        <v>140IV</v>
      </c>
      <c r="AG172" s="106" t="b">
        <f t="shared" si="106"/>
        <v>0</v>
      </c>
      <c r="AH172" s="7">
        <f>VLOOKUP('Grundgerüst Konfigurator'!AE172,Hilfstabelle!$B$14:$M$25,12,FALSE)</f>
        <v>4.4472372</v>
      </c>
      <c r="AI172" s="7">
        <f>VLOOKUP(AE172,Hilfstabelle!$B$14:$J$25,9,FALSE)</f>
        <v>81.5</v>
      </c>
      <c r="AJ172" s="7">
        <f>VLOOKUP(AE172,Hilfstabelle!$B$14:$K$25,10,FALSE)</f>
        <v>75.599999999999994</v>
      </c>
      <c r="AK172" s="7">
        <f>VLOOKUP(AE172,Hilfstabelle!$B$14:$I$25,8,FALSE)</f>
        <v>25.6</v>
      </c>
      <c r="AL172" s="7" t="str">
        <f>IF(AP172="50I","I",VLOOKUP(D172,Hilfstabelle!$A$3:$B$6,2))</f>
        <v>IV</v>
      </c>
      <c r="AM172" s="7" t="str">
        <f>IF(U172="I","I",VLOOKUP(D172,Hilfstabelle!$A$3:$B$6,2))</f>
        <v>IV</v>
      </c>
      <c r="AN172" s="7" t="str">
        <f t="shared" si="92"/>
        <v>140IV</v>
      </c>
      <c r="AO172" s="7" t="str">
        <f t="shared" si="120"/>
        <v>140IV</v>
      </c>
      <c r="AP172" s="106" t="b">
        <f t="shared" si="108"/>
        <v>0</v>
      </c>
      <c r="AQ172" s="7">
        <f>VLOOKUP('Grundgerüst Konfigurator'!AN172,Hilfstabelle!$B$14:$M$25,12,FALSE)</f>
        <v>4.4472372</v>
      </c>
      <c r="AR172" s="7">
        <f>VLOOKUP(AN172,Hilfstabelle!$B$14:$J$25,9,FALSE)</f>
        <v>81.5</v>
      </c>
      <c r="AS172" s="7">
        <f>VLOOKUP(AN172,Hilfstabelle!$B$14:$K$25,10,FALSE)</f>
        <v>75.599999999999994</v>
      </c>
      <c r="AT172" s="7">
        <f>VLOOKUP(AN172,Hilfstabelle!$B$14:$I$25,8,FALSE)</f>
        <v>25.6</v>
      </c>
      <c r="AU172" s="7" t="str">
        <f>IF(AY172="50I","I",VLOOKUP(E172,Hilfstabelle!$A$3:$B$6,2))</f>
        <v>I</v>
      </c>
      <c r="AV172" s="7" t="str">
        <f>IF(U172="I","I",VLOOKUP(E172,Hilfstabelle!$A$3:$B$6,2))</f>
        <v>I</v>
      </c>
      <c r="AW172" s="7" t="str">
        <f t="shared" si="93"/>
        <v>25I</v>
      </c>
      <c r="AX172" s="7" t="str">
        <f t="shared" si="121"/>
        <v>25I</v>
      </c>
      <c r="AY172" s="106" t="b">
        <f t="shared" si="110"/>
        <v>0</v>
      </c>
      <c r="AZ172" s="7">
        <f>VLOOKUP('Grundgerüst Konfigurator'!AW172,Hilfstabelle!$B$14:$M$25,12,FALSE)</f>
        <v>0.171486</v>
      </c>
      <c r="BA172" s="7">
        <f>VLOOKUP(AW172,Hilfstabelle!$B$14:$J$25,9,FALSE)</f>
        <v>15.25</v>
      </c>
      <c r="BB172" s="7">
        <f>VLOOKUP(AW172,Hilfstabelle!$B$14:$K$25,10,FALSE)</f>
        <v>40.5</v>
      </c>
      <c r="BC172" s="7">
        <f>VLOOKUP(AW172,Hilfstabelle!$B$14:$I$25,8,FALSE)</f>
        <v>19</v>
      </c>
      <c r="BD172" s="7" t="str">
        <f t="shared" si="122"/>
        <v/>
      </c>
      <c r="BE172" s="7" t="str">
        <f t="shared" si="94"/>
        <v/>
      </c>
      <c r="BF172" s="7">
        <f>IFERROR(VLOOKUP(BD172,Hilfstabelle!$B$26:$M$31,12,FALSE),0)</f>
        <v>0</v>
      </c>
      <c r="BG172" s="7">
        <f>IFERROR(VLOOKUP(BD172,Hilfstabelle!$B$26:$H$31,7,FALSE),0)</f>
        <v>0</v>
      </c>
      <c r="BH172" s="7" t="str">
        <f t="shared" si="123"/>
        <v/>
      </c>
      <c r="BI172" s="7" t="str">
        <f t="shared" si="95"/>
        <v/>
      </c>
      <c r="BJ172" s="7">
        <f>IFERROR(VLOOKUP(BH172,Hilfstabelle!$B$26:$M$31,12,FALSE),0)</f>
        <v>0</v>
      </c>
      <c r="BK172" s="7">
        <f>IFERROR(VLOOKUP(BH172,Hilfstabelle!$B$26:$H$31,7,FALSE),0)</f>
        <v>0</v>
      </c>
      <c r="BL172" s="7" t="str">
        <f t="shared" si="124"/>
        <v>IV-I</v>
      </c>
      <c r="BM172" s="7" t="str">
        <f t="shared" si="96"/>
        <v>IV-I</v>
      </c>
      <c r="BN172" s="7">
        <f>IFERROR(VLOOKUP(BL172,Hilfstabelle!$B$26:$M$31,12,FALSE),0)</f>
        <v>2.205924</v>
      </c>
      <c r="BO172" s="7">
        <f>IFERROR(VLOOKUP(BL172,Hilfstabelle!$B$26:$H$31,7,FALSE),0)</f>
        <v>5</v>
      </c>
      <c r="BP172" s="162" t="s">
        <v>3902</v>
      </c>
    </row>
    <row r="173" spans="1:68" ht="15" thickBot="1" x14ac:dyDescent="0.25">
      <c r="A173" s="7">
        <v>16864441067</v>
      </c>
      <c r="B173" s="160" t="s">
        <v>98</v>
      </c>
      <c r="C173" s="8">
        <v>140</v>
      </c>
      <c r="D173" s="8">
        <v>140</v>
      </c>
      <c r="E173" s="8">
        <v>32</v>
      </c>
      <c r="F173" s="8" t="str">
        <f t="shared" si="97"/>
        <v>140 - 140 - 32</v>
      </c>
      <c r="G173" s="8" t="str">
        <f t="shared" si="98"/>
        <v>140-140-32</v>
      </c>
      <c r="H173" s="8">
        <f t="shared" si="99"/>
        <v>16864441067</v>
      </c>
      <c r="I173" s="6">
        <f t="shared" si="114"/>
        <v>21.732824400000002</v>
      </c>
      <c r="J173" s="6">
        <f>VLOOKUP(LEFT(A173,8)*1,Hilfstabelle!$A$35:$E$38,5,FALSE)</f>
        <v>0</v>
      </c>
      <c r="K173" s="6">
        <f t="shared" si="115"/>
        <v>348.6</v>
      </c>
      <c r="L173" s="6">
        <f t="shared" si="116"/>
        <v>267.60000000000002</v>
      </c>
      <c r="M173" s="6">
        <f t="shared" si="117"/>
        <v>163</v>
      </c>
      <c r="N173" s="19">
        <f t="shared" si="88"/>
        <v>136.1</v>
      </c>
      <c r="O173" s="19">
        <f t="shared" si="89"/>
        <v>136.1</v>
      </c>
      <c r="P173" s="19">
        <f t="shared" si="90"/>
        <v>135.5</v>
      </c>
      <c r="Q173" s="6" t="str">
        <f>VLOOKUP(LEFT(A173,8)*1,Hilfstabelle!$A$35:$E$38,2,FALSE)</f>
        <v>N.A.</v>
      </c>
      <c r="R173" s="6" t="str">
        <f>VLOOKUP(LEFT(A173,8)*1,Hilfstabelle!$A$35:$E$38,3,FALSE)</f>
        <v>N.A.</v>
      </c>
      <c r="S173" s="6" t="str">
        <f>VLOOKUP(LEFT(A173,8)*1,Hilfstabelle!$A$35:$E$38,4,FALSE)</f>
        <v>N.A.</v>
      </c>
      <c r="T173" s="94" t="e">
        <f>VLOOKUP(H173,Preise!A:E,4,FALSE)</f>
        <v>#N/A</v>
      </c>
      <c r="U173" s="7" t="str">
        <f>IF(V173=50,"I",VLOOKUP(V173,Hilfstabelle!$A$3:$B$6,2))</f>
        <v>IV</v>
      </c>
      <c r="V173" s="7">
        <f t="shared" si="118"/>
        <v>140</v>
      </c>
      <c r="W173" s="7" t="str">
        <f>IF(U173="I","I",VLOOKUP(V173,Hilfstabelle!$A$3:$B$6,2))</f>
        <v>IV</v>
      </c>
      <c r="X173" s="7">
        <f>VLOOKUP(W173,Hilfstabelle!$B$10:$M$13,12,FALSE)</f>
        <v>10.408540800000001</v>
      </c>
      <c r="Y173" s="7">
        <f>VLOOKUP(W173,Hilfstabelle!$B$10:$D$13,3,FALSE)</f>
        <v>80</v>
      </c>
      <c r="Z173" s="7">
        <f>VLOOKUP(W173,Hilfstabelle!$B$10:$E$13,4,FALSE)</f>
        <v>110.5</v>
      </c>
      <c r="AA173" s="7">
        <f>VLOOKUP(W173,Hilfstabelle!$B$10:$F$13,5,FALSE)</f>
        <v>110.5</v>
      </c>
      <c r="AB173" s="7">
        <f>VLOOKUP(W173,Hilfstabelle!$B$10:$G$13,6,FALSE)</f>
        <v>110.5</v>
      </c>
      <c r="AC173" s="7" t="str">
        <f>IF(AG173="50I","I",VLOOKUP(C173,Hilfstabelle!$A$3:$B$6,2))</f>
        <v>IV</v>
      </c>
      <c r="AD173" s="7" t="str">
        <f>IF(U173="I","I",VLOOKUP(C173,Hilfstabelle!$A$3:$B$6,2))</f>
        <v>IV</v>
      </c>
      <c r="AE173" s="7" t="str">
        <f t="shared" si="91"/>
        <v>140IV</v>
      </c>
      <c r="AF173" s="7" t="str">
        <f t="shared" si="119"/>
        <v>140IV</v>
      </c>
      <c r="AG173" s="106" t="b">
        <f t="shared" si="106"/>
        <v>0</v>
      </c>
      <c r="AH173" s="7">
        <f>VLOOKUP('Grundgerüst Konfigurator'!AE173,Hilfstabelle!$B$14:$M$25,12,FALSE)</f>
        <v>4.4472372</v>
      </c>
      <c r="AI173" s="7">
        <f>VLOOKUP(AE173,Hilfstabelle!$B$14:$J$25,9,FALSE)</f>
        <v>81.5</v>
      </c>
      <c r="AJ173" s="7">
        <f>VLOOKUP(AE173,Hilfstabelle!$B$14:$K$25,10,FALSE)</f>
        <v>75.599999999999994</v>
      </c>
      <c r="AK173" s="7">
        <f>VLOOKUP(AE173,Hilfstabelle!$B$14:$I$25,8,FALSE)</f>
        <v>25.6</v>
      </c>
      <c r="AL173" s="7" t="str">
        <f>IF(AP173="50I","I",VLOOKUP(D173,Hilfstabelle!$A$3:$B$6,2))</f>
        <v>IV</v>
      </c>
      <c r="AM173" s="7" t="str">
        <f>IF(U173="I","I",VLOOKUP(D173,Hilfstabelle!$A$3:$B$6,2))</f>
        <v>IV</v>
      </c>
      <c r="AN173" s="7" t="str">
        <f t="shared" si="92"/>
        <v>140IV</v>
      </c>
      <c r="AO173" s="7" t="str">
        <f t="shared" si="120"/>
        <v>140IV</v>
      </c>
      <c r="AP173" s="106" t="b">
        <f t="shared" si="108"/>
        <v>0</v>
      </c>
      <c r="AQ173" s="7">
        <f>VLOOKUP('Grundgerüst Konfigurator'!AN173,Hilfstabelle!$B$14:$M$25,12,FALSE)</f>
        <v>4.4472372</v>
      </c>
      <c r="AR173" s="7">
        <f>VLOOKUP(AN173,Hilfstabelle!$B$14:$J$25,9,FALSE)</f>
        <v>81.5</v>
      </c>
      <c r="AS173" s="7">
        <f>VLOOKUP(AN173,Hilfstabelle!$B$14:$K$25,10,FALSE)</f>
        <v>75.599999999999994</v>
      </c>
      <c r="AT173" s="7">
        <f>VLOOKUP(AN173,Hilfstabelle!$B$14:$I$25,8,FALSE)</f>
        <v>25.6</v>
      </c>
      <c r="AU173" s="7" t="str">
        <f>IF(AY173="50I","I",VLOOKUP(E173,Hilfstabelle!$A$3:$B$6,2))</f>
        <v>I</v>
      </c>
      <c r="AV173" s="7" t="str">
        <f>IF(U173="I","I",VLOOKUP(E173,Hilfstabelle!$A$3:$B$6,2))</f>
        <v>I</v>
      </c>
      <c r="AW173" s="7" t="str">
        <f t="shared" si="93"/>
        <v>32I</v>
      </c>
      <c r="AX173" s="7" t="str">
        <f t="shared" si="121"/>
        <v>32I</v>
      </c>
      <c r="AY173" s="106" t="b">
        <f t="shared" si="110"/>
        <v>0</v>
      </c>
      <c r="AZ173" s="7">
        <f>VLOOKUP('Grundgerüst Konfigurator'!AW173,Hilfstabelle!$B$14:$M$25,12,FALSE)</f>
        <v>0.22388520000000001</v>
      </c>
      <c r="BA173" s="7">
        <f>VLOOKUP(AW173,Hilfstabelle!$B$14:$J$25,9,FALSE)</f>
        <v>20</v>
      </c>
      <c r="BB173" s="7">
        <f>VLOOKUP(AW173,Hilfstabelle!$B$14:$K$25,10,FALSE)</f>
        <v>47</v>
      </c>
      <c r="BC173" s="7">
        <f>VLOOKUP(AW173,Hilfstabelle!$B$14:$I$25,8,FALSE)</f>
        <v>20</v>
      </c>
      <c r="BD173" s="7" t="str">
        <f t="shared" si="122"/>
        <v/>
      </c>
      <c r="BE173" s="7" t="str">
        <f t="shared" si="94"/>
        <v/>
      </c>
      <c r="BF173" s="7">
        <f>IFERROR(VLOOKUP(BD173,Hilfstabelle!$B$26:$M$31,12,FALSE),0)</f>
        <v>0</v>
      </c>
      <c r="BG173" s="7">
        <f>IFERROR(VLOOKUP(BD173,Hilfstabelle!$B$26:$H$31,7,FALSE),0)</f>
        <v>0</v>
      </c>
      <c r="BH173" s="7" t="str">
        <f t="shared" si="123"/>
        <v/>
      </c>
      <c r="BI173" s="7" t="str">
        <f t="shared" si="95"/>
        <v/>
      </c>
      <c r="BJ173" s="7">
        <f>IFERROR(VLOOKUP(BH173,Hilfstabelle!$B$26:$M$31,12,FALSE),0)</f>
        <v>0</v>
      </c>
      <c r="BK173" s="7">
        <f>IFERROR(VLOOKUP(BH173,Hilfstabelle!$B$26:$H$31,7,FALSE),0)</f>
        <v>0</v>
      </c>
      <c r="BL173" s="7" t="str">
        <f t="shared" si="124"/>
        <v>IV-I</v>
      </c>
      <c r="BM173" s="7" t="str">
        <f t="shared" si="96"/>
        <v>IV-I</v>
      </c>
      <c r="BN173" s="7">
        <f>IFERROR(VLOOKUP(BL173,Hilfstabelle!$B$26:$M$31,12,FALSE),0)</f>
        <v>2.205924</v>
      </c>
      <c r="BO173" s="7">
        <f>IFERROR(VLOOKUP(BL173,Hilfstabelle!$B$26:$H$31,7,FALSE),0)</f>
        <v>5</v>
      </c>
      <c r="BP173" s="162" t="s">
        <v>3902</v>
      </c>
    </row>
    <row r="174" spans="1:68" ht="15" thickBot="1" x14ac:dyDescent="0.25">
      <c r="A174" s="7">
        <v>16864441068</v>
      </c>
      <c r="B174" s="160" t="s">
        <v>98</v>
      </c>
      <c r="C174" s="8">
        <v>140</v>
      </c>
      <c r="D174" s="8">
        <v>140</v>
      </c>
      <c r="E174" s="8">
        <v>40</v>
      </c>
      <c r="F174" s="8" t="str">
        <f t="shared" si="97"/>
        <v>140 - 140 - 40</v>
      </c>
      <c r="G174" s="8" t="str">
        <f t="shared" si="98"/>
        <v>140-140-40</v>
      </c>
      <c r="H174" s="8">
        <f t="shared" si="99"/>
        <v>16864441068</v>
      </c>
      <c r="I174" s="6">
        <f t="shared" si="114"/>
        <v>21.842427600000001</v>
      </c>
      <c r="J174" s="6">
        <f>VLOOKUP(LEFT(A174,8)*1,Hilfstabelle!$A$35:$E$38,5,FALSE)</f>
        <v>0</v>
      </c>
      <c r="K174" s="6">
        <f t="shared" si="115"/>
        <v>355.6</v>
      </c>
      <c r="L174" s="6">
        <f t="shared" si="116"/>
        <v>267.60000000000002</v>
      </c>
      <c r="M174" s="6">
        <f t="shared" si="117"/>
        <v>163</v>
      </c>
      <c r="N174" s="19">
        <f t="shared" si="88"/>
        <v>136.1</v>
      </c>
      <c r="O174" s="19">
        <f t="shared" si="89"/>
        <v>136.1</v>
      </c>
      <c r="P174" s="19">
        <f t="shared" si="90"/>
        <v>137.5</v>
      </c>
      <c r="Q174" s="6" t="str">
        <f>VLOOKUP(LEFT(A174,8)*1,Hilfstabelle!$A$35:$E$38,2,FALSE)</f>
        <v>N.A.</v>
      </c>
      <c r="R174" s="6" t="str">
        <f>VLOOKUP(LEFT(A174,8)*1,Hilfstabelle!$A$35:$E$38,3,FALSE)</f>
        <v>N.A.</v>
      </c>
      <c r="S174" s="6" t="str">
        <f>VLOOKUP(LEFT(A174,8)*1,Hilfstabelle!$A$35:$E$38,4,FALSE)</f>
        <v>N.A.</v>
      </c>
      <c r="T174" s="94" t="e">
        <f>VLOOKUP(H174,Preise!A:E,4,FALSE)</f>
        <v>#N/A</v>
      </c>
      <c r="U174" s="7" t="str">
        <f>IF(V174=50,"I",VLOOKUP(V174,Hilfstabelle!$A$3:$B$6,2))</f>
        <v>IV</v>
      </c>
      <c r="V174" s="7">
        <f t="shared" si="118"/>
        <v>140</v>
      </c>
      <c r="W174" s="7" t="str">
        <f>IF(U174="I","I",VLOOKUP(V174,Hilfstabelle!$A$3:$B$6,2))</f>
        <v>IV</v>
      </c>
      <c r="X174" s="7">
        <f>VLOOKUP(W174,Hilfstabelle!$B$10:$M$13,12,FALSE)</f>
        <v>10.408540800000001</v>
      </c>
      <c r="Y174" s="7">
        <f>VLOOKUP(W174,Hilfstabelle!$B$10:$D$13,3,FALSE)</f>
        <v>80</v>
      </c>
      <c r="Z174" s="7">
        <f>VLOOKUP(W174,Hilfstabelle!$B$10:$E$13,4,FALSE)</f>
        <v>110.5</v>
      </c>
      <c r="AA174" s="7">
        <f>VLOOKUP(W174,Hilfstabelle!$B$10:$F$13,5,FALSE)</f>
        <v>110.5</v>
      </c>
      <c r="AB174" s="7">
        <f>VLOOKUP(W174,Hilfstabelle!$B$10:$G$13,6,FALSE)</f>
        <v>110.5</v>
      </c>
      <c r="AC174" s="7" t="str">
        <f>IF(AG174="50I","I",VLOOKUP(C174,Hilfstabelle!$A$3:$B$6,2))</f>
        <v>IV</v>
      </c>
      <c r="AD174" s="7" t="str">
        <f>IF(U174="I","I",VLOOKUP(C174,Hilfstabelle!$A$3:$B$6,2))</f>
        <v>IV</v>
      </c>
      <c r="AE174" s="7" t="str">
        <f t="shared" si="91"/>
        <v>140IV</v>
      </c>
      <c r="AF174" s="7" t="str">
        <f t="shared" si="119"/>
        <v>140IV</v>
      </c>
      <c r="AG174" s="106" t="b">
        <f t="shared" si="106"/>
        <v>0</v>
      </c>
      <c r="AH174" s="7">
        <f>VLOOKUP('Grundgerüst Konfigurator'!AE174,Hilfstabelle!$B$14:$M$25,12,FALSE)</f>
        <v>4.4472372</v>
      </c>
      <c r="AI174" s="7">
        <f>VLOOKUP(AE174,Hilfstabelle!$B$14:$J$25,9,FALSE)</f>
        <v>81.5</v>
      </c>
      <c r="AJ174" s="7">
        <f>VLOOKUP(AE174,Hilfstabelle!$B$14:$K$25,10,FALSE)</f>
        <v>75.599999999999994</v>
      </c>
      <c r="AK174" s="7">
        <f>VLOOKUP(AE174,Hilfstabelle!$B$14:$I$25,8,FALSE)</f>
        <v>25.6</v>
      </c>
      <c r="AL174" s="7" t="str">
        <f>IF(AP174="50I","I",VLOOKUP(D174,Hilfstabelle!$A$3:$B$6,2))</f>
        <v>IV</v>
      </c>
      <c r="AM174" s="7" t="str">
        <f>IF(U174="I","I",VLOOKUP(D174,Hilfstabelle!$A$3:$B$6,2))</f>
        <v>IV</v>
      </c>
      <c r="AN174" s="7" t="str">
        <f t="shared" si="92"/>
        <v>140IV</v>
      </c>
      <c r="AO174" s="7" t="str">
        <f t="shared" si="120"/>
        <v>140IV</v>
      </c>
      <c r="AP174" s="106" t="b">
        <f t="shared" si="108"/>
        <v>0</v>
      </c>
      <c r="AQ174" s="7">
        <f>VLOOKUP('Grundgerüst Konfigurator'!AN174,Hilfstabelle!$B$14:$M$25,12,FALSE)</f>
        <v>4.4472372</v>
      </c>
      <c r="AR174" s="7">
        <f>VLOOKUP(AN174,Hilfstabelle!$B$14:$J$25,9,FALSE)</f>
        <v>81.5</v>
      </c>
      <c r="AS174" s="7">
        <f>VLOOKUP(AN174,Hilfstabelle!$B$14:$K$25,10,FALSE)</f>
        <v>75.599999999999994</v>
      </c>
      <c r="AT174" s="7">
        <f>VLOOKUP(AN174,Hilfstabelle!$B$14:$I$25,8,FALSE)</f>
        <v>25.6</v>
      </c>
      <c r="AU174" s="7" t="str">
        <f>IF(AY174="50I","I",VLOOKUP(E174,Hilfstabelle!$A$3:$B$6,2))</f>
        <v>I</v>
      </c>
      <c r="AV174" s="7" t="str">
        <f>IF(U174="I","I",VLOOKUP(E174,Hilfstabelle!$A$3:$B$6,2))</f>
        <v>I</v>
      </c>
      <c r="AW174" s="7" t="str">
        <f t="shared" si="93"/>
        <v>40I</v>
      </c>
      <c r="AX174" s="7" t="str">
        <f t="shared" si="121"/>
        <v>40I</v>
      </c>
      <c r="AY174" s="106" t="b">
        <f t="shared" si="110"/>
        <v>0</v>
      </c>
      <c r="AZ174" s="7">
        <f>VLOOKUP('Grundgerüst Konfigurator'!AW174,Hilfstabelle!$B$14:$M$25,12,FALSE)</f>
        <v>0.33348840000000002</v>
      </c>
      <c r="BA174" s="7">
        <f>VLOOKUP(AW174,Hilfstabelle!$B$14:$J$25,9,FALSE)</f>
        <v>24.5</v>
      </c>
      <c r="BB174" s="7">
        <f>VLOOKUP(AW174,Hilfstabelle!$B$14:$K$25,10,FALSE)</f>
        <v>54</v>
      </c>
      <c r="BC174" s="7">
        <f>VLOOKUP(AW174,Hilfstabelle!$B$14:$I$25,8,FALSE)</f>
        <v>22</v>
      </c>
      <c r="BD174" s="7" t="str">
        <f t="shared" si="122"/>
        <v/>
      </c>
      <c r="BE174" s="7" t="str">
        <f t="shared" si="94"/>
        <v/>
      </c>
      <c r="BF174" s="7">
        <f>IFERROR(VLOOKUP(BD174,Hilfstabelle!$B$26:$M$31,12,FALSE),0)</f>
        <v>0</v>
      </c>
      <c r="BG174" s="7">
        <f>IFERROR(VLOOKUP(BD174,Hilfstabelle!$B$26:$H$31,7,FALSE),0)</f>
        <v>0</v>
      </c>
      <c r="BH174" s="7" t="str">
        <f t="shared" si="123"/>
        <v/>
      </c>
      <c r="BI174" s="7" t="str">
        <f t="shared" si="95"/>
        <v/>
      </c>
      <c r="BJ174" s="7">
        <f>IFERROR(VLOOKUP(BH174,Hilfstabelle!$B$26:$M$31,12,FALSE),0)</f>
        <v>0</v>
      </c>
      <c r="BK174" s="7">
        <f>IFERROR(VLOOKUP(BH174,Hilfstabelle!$B$26:$H$31,7,FALSE),0)</f>
        <v>0</v>
      </c>
      <c r="BL174" s="7" t="str">
        <f t="shared" si="124"/>
        <v>IV-I</v>
      </c>
      <c r="BM174" s="7" t="str">
        <f t="shared" si="96"/>
        <v>IV-I</v>
      </c>
      <c r="BN174" s="7">
        <f>IFERROR(VLOOKUP(BL174,Hilfstabelle!$B$26:$M$31,12,FALSE),0)</f>
        <v>2.205924</v>
      </c>
      <c r="BO174" s="7">
        <f>IFERROR(VLOOKUP(BL174,Hilfstabelle!$B$26:$H$31,7,FALSE),0)</f>
        <v>5</v>
      </c>
      <c r="BP174" s="162" t="s">
        <v>3902</v>
      </c>
    </row>
    <row r="175" spans="1:68" ht="15" thickBot="1" x14ac:dyDescent="0.25">
      <c r="A175" s="7">
        <v>16864441069</v>
      </c>
      <c r="B175" s="160" t="s">
        <v>98</v>
      </c>
      <c r="C175" s="8">
        <v>140</v>
      </c>
      <c r="D175" s="8">
        <v>140</v>
      </c>
      <c r="E175" s="8">
        <v>50</v>
      </c>
      <c r="F175" s="8" t="str">
        <f t="shared" si="97"/>
        <v>140 - 140 - 50</v>
      </c>
      <c r="G175" s="8" t="str">
        <f t="shared" si="98"/>
        <v>140-140-50</v>
      </c>
      <c r="H175" s="8">
        <f t="shared" si="99"/>
        <v>16864441069</v>
      </c>
      <c r="I175" s="6">
        <f t="shared" si="114"/>
        <v>21.959742000000002</v>
      </c>
      <c r="J175" s="6">
        <f>VLOOKUP(LEFT(A175,8)*1,Hilfstabelle!$A$35:$E$38,5,FALSE)</f>
        <v>0</v>
      </c>
      <c r="K175" s="6">
        <f t="shared" si="115"/>
        <v>362.6</v>
      </c>
      <c r="L175" s="6">
        <f t="shared" si="116"/>
        <v>267.60000000000002</v>
      </c>
      <c r="M175" s="6">
        <f t="shared" si="117"/>
        <v>163</v>
      </c>
      <c r="N175" s="19">
        <f t="shared" si="88"/>
        <v>136.1</v>
      </c>
      <c r="O175" s="19">
        <f t="shared" si="89"/>
        <v>136.1</v>
      </c>
      <c r="P175" s="19">
        <f t="shared" si="90"/>
        <v>137.5</v>
      </c>
      <c r="Q175" s="6" t="str">
        <f>VLOOKUP(LEFT(A175,8)*1,Hilfstabelle!$A$35:$E$38,2,FALSE)</f>
        <v>N.A.</v>
      </c>
      <c r="R175" s="6" t="str">
        <f>VLOOKUP(LEFT(A175,8)*1,Hilfstabelle!$A$35:$E$38,3,FALSE)</f>
        <v>N.A.</v>
      </c>
      <c r="S175" s="6" t="str">
        <f>VLOOKUP(LEFT(A175,8)*1,Hilfstabelle!$A$35:$E$38,4,FALSE)</f>
        <v>N.A.</v>
      </c>
      <c r="T175" s="94" t="e">
        <f>VLOOKUP(H175,Preise!A:E,4,FALSE)</f>
        <v>#N/A</v>
      </c>
      <c r="U175" s="7" t="str">
        <f>IF(V175=50,"I",VLOOKUP(V175,Hilfstabelle!$A$3:$B$6,2))</f>
        <v>IV</v>
      </c>
      <c r="V175" s="7">
        <f t="shared" si="118"/>
        <v>140</v>
      </c>
      <c r="W175" s="7" t="str">
        <f>IF(U175="I","I",VLOOKUP(V175,Hilfstabelle!$A$3:$B$6,2))</f>
        <v>IV</v>
      </c>
      <c r="X175" s="7">
        <f>VLOOKUP(W175,Hilfstabelle!$B$10:$M$13,12,FALSE)</f>
        <v>10.408540800000001</v>
      </c>
      <c r="Y175" s="7">
        <f>VLOOKUP(W175,Hilfstabelle!$B$10:$D$13,3,FALSE)</f>
        <v>80</v>
      </c>
      <c r="Z175" s="7">
        <f>VLOOKUP(W175,Hilfstabelle!$B$10:$E$13,4,FALSE)</f>
        <v>110.5</v>
      </c>
      <c r="AA175" s="7">
        <f>VLOOKUP(W175,Hilfstabelle!$B$10:$F$13,5,FALSE)</f>
        <v>110.5</v>
      </c>
      <c r="AB175" s="7">
        <f>VLOOKUP(W175,Hilfstabelle!$B$10:$G$13,6,FALSE)</f>
        <v>110.5</v>
      </c>
      <c r="AC175" s="7" t="str">
        <f>IF(AG175="50I","I",VLOOKUP(C175,Hilfstabelle!$A$3:$B$6,2))</f>
        <v>IV</v>
      </c>
      <c r="AD175" s="7" t="str">
        <f>IF(U175="I","I",VLOOKUP(C175,Hilfstabelle!$A$3:$B$6,2))</f>
        <v>IV</v>
      </c>
      <c r="AE175" s="7" t="str">
        <f t="shared" si="91"/>
        <v>140IV</v>
      </c>
      <c r="AF175" s="7" t="str">
        <f t="shared" si="119"/>
        <v>140IV</v>
      </c>
      <c r="AG175" s="106" t="b">
        <f t="shared" si="106"/>
        <v>0</v>
      </c>
      <c r="AH175" s="7">
        <f>VLOOKUP('Grundgerüst Konfigurator'!AE175,Hilfstabelle!$B$14:$M$25,12,FALSE)</f>
        <v>4.4472372</v>
      </c>
      <c r="AI175" s="7">
        <f>VLOOKUP(AE175,Hilfstabelle!$B$14:$J$25,9,FALSE)</f>
        <v>81.5</v>
      </c>
      <c r="AJ175" s="7">
        <f>VLOOKUP(AE175,Hilfstabelle!$B$14:$K$25,10,FALSE)</f>
        <v>75.599999999999994</v>
      </c>
      <c r="AK175" s="7">
        <f>VLOOKUP(AE175,Hilfstabelle!$B$14:$I$25,8,FALSE)</f>
        <v>25.6</v>
      </c>
      <c r="AL175" s="7" t="str">
        <f>IF(AP175="50I","I",VLOOKUP(D175,Hilfstabelle!$A$3:$B$6,2))</f>
        <v>IV</v>
      </c>
      <c r="AM175" s="7" t="str">
        <f>IF(U175="I","I",VLOOKUP(D175,Hilfstabelle!$A$3:$B$6,2))</f>
        <v>IV</v>
      </c>
      <c r="AN175" s="7" t="str">
        <f t="shared" si="92"/>
        <v>140IV</v>
      </c>
      <c r="AO175" s="7" t="str">
        <f t="shared" si="120"/>
        <v>140IV</v>
      </c>
      <c r="AP175" s="106" t="b">
        <f t="shared" si="108"/>
        <v>0</v>
      </c>
      <c r="AQ175" s="7">
        <f>VLOOKUP('Grundgerüst Konfigurator'!AN175,Hilfstabelle!$B$14:$M$25,12,FALSE)</f>
        <v>4.4472372</v>
      </c>
      <c r="AR175" s="7">
        <f>VLOOKUP(AN175,Hilfstabelle!$B$14:$J$25,9,FALSE)</f>
        <v>81.5</v>
      </c>
      <c r="AS175" s="7">
        <f>VLOOKUP(AN175,Hilfstabelle!$B$14:$K$25,10,FALSE)</f>
        <v>75.599999999999994</v>
      </c>
      <c r="AT175" s="7">
        <f>VLOOKUP(AN175,Hilfstabelle!$B$14:$I$25,8,FALSE)</f>
        <v>25.6</v>
      </c>
      <c r="AU175" s="7" t="str">
        <f>IF(AY175="50I","I",VLOOKUP(E175,Hilfstabelle!$A$3:$B$6,2))</f>
        <v>I</v>
      </c>
      <c r="AV175" s="7" t="str">
        <f>IF(U175="I","I",VLOOKUP(E175,Hilfstabelle!$A$3:$B$6,2))</f>
        <v>II</v>
      </c>
      <c r="AW175" s="7" t="str">
        <f t="shared" si="93"/>
        <v>50I</v>
      </c>
      <c r="AX175" s="7" t="str">
        <f t="shared" si="121"/>
        <v>50II</v>
      </c>
      <c r="AY175" s="106" t="str">
        <f t="shared" si="110"/>
        <v>50I</v>
      </c>
      <c r="AZ175" s="7">
        <f>VLOOKUP('Grundgerüst Konfigurator'!AW175,Hilfstabelle!$B$14:$M$25,12,FALSE)</f>
        <v>0.45080280000000006</v>
      </c>
      <c r="BA175" s="7">
        <f>VLOOKUP(AW175,Hilfstabelle!$B$14:$J$25,9,FALSE)</f>
        <v>30.5</v>
      </c>
      <c r="BB175" s="7">
        <f>VLOOKUP(AW175,Hilfstabelle!$B$14:$K$25,10,FALSE)</f>
        <v>61</v>
      </c>
      <c r="BC175" s="7">
        <f>VLOOKUP(AW175,Hilfstabelle!$B$14:$I$25,8,FALSE)</f>
        <v>22</v>
      </c>
      <c r="BD175" s="7" t="str">
        <f t="shared" si="122"/>
        <v/>
      </c>
      <c r="BE175" s="7" t="str">
        <f t="shared" si="94"/>
        <v/>
      </c>
      <c r="BF175" s="7">
        <f>IFERROR(VLOOKUP(BD175,Hilfstabelle!$B$26:$M$31,12,FALSE),0)</f>
        <v>0</v>
      </c>
      <c r="BG175" s="7">
        <f>IFERROR(VLOOKUP(BD175,Hilfstabelle!$B$26:$H$31,7,FALSE),0)</f>
        <v>0</v>
      </c>
      <c r="BH175" s="7" t="str">
        <f t="shared" si="123"/>
        <v/>
      </c>
      <c r="BI175" s="7" t="str">
        <f t="shared" si="95"/>
        <v/>
      </c>
      <c r="BJ175" s="7">
        <f>IFERROR(VLOOKUP(BH175,Hilfstabelle!$B$26:$M$31,12,FALSE),0)</f>
        <v>0</v>
      </c>
      <c r="BK175" s="7">
        <f>IFERROR(VLOOKUP(BH175,Hilfstabelle!$B$26:$H$31,7,FALSE),0)</f>
        <v>0</v>
      </c>
      <c r="BL175" s="7" t="str">
        <f t="shared" si="124"/>
        <v>IV-I</v>
      </c>
      <c r="BM175" s="7" t="str">
        <f t="shared" si="96"/>
        <v>IV-I</v>
      </c>
      <c r="BN175" s="7">
        <f>IFERROR(VLOOKUP(BL175,Hilfstabelle!$B$26:$M$31,12,FALSE),0)</f>
        <v>2.205924</v>
      </c>
      <c r="BO175" s="7">
        <f>IFERROR(VLOOKUP(BL175,Hilfstabelle!$B$26:$H$31,7,FALSE),0)</f>
        <v>5</v>
      </c>
      <c r="BP175" s="162" t="s">
        <v>3902</v>
      </c>
    </row>
    <row r="176" spans="1:68" ht="15" thickBot="1" x14ac:dyDescent="0.25">
      <c r="A176" s="7">
        <v>16864441070</v>
      </c>
      <c r="B176" s="160" t="s">
        <v>98</v>
      </c>
      <c r="C176" s="8">
        <v>140</v>
      </c>
      <c r="D176" s="8">
        <v>140</v>
      </c>
      <c r="E176" s="8">
        <v>63</v>
      </c>
      <c r="F176" s="8" t="str">
        <f t="shared" si="97"/>
        <v>140 - 140 - 63</v>
      </c>
      <c r="G176" s="8" t="str">
        <f t="shared" si="98"/>
        <v>140-140-63</v>
      </c>
      <c r="H176" s="8">
        <f t="shared" si="99"/>
        <v>16864441070</v>
      </c>
      <c r="I176" s="6">
        <f t="shared" si="114"/>
        <v>22.540938000000001</v>
      </c>
      <c r="J176" s="6">
        <f>VLOOKUP(LEFT(A176,8)*1,Hilfstabelle!$A$35:$E$38,5,FALSE)</f>
        <v>0</v>
      </c>
      <c r="K176" s="6">
        <f t="shared" si="115"/>
        <v>395.1</v>
      </c>
      <c r="L176" s="6">
        <f t="shared" si="116"/>
        <v>267.60000000000002</v>
      </c>
      <c r="M176" s="6">
        <f t="shared" si="117"/>
        <v>163</v>
      </c>
      <c r="N176" s="19">
        <f t="shared" si="88"/>
        <v>136.1</v>
      </c>
      <c r="O176" s="19">
        <f t="shared" si="89"/>
        <v>136.1</v>
      </c>
      <c r="P176" s="19">
        <f t="shared" si="90"/>
        <v>163</v>
      </c>
      <c r="Q176" s="6" t="str">
        <f>VLOOKUP(LEFT(A176,8)*1,Hilfstabelle!$A$35:$E$38,2,FALSE)</f>
        <v>N.A.</v>
      </c>
      <c r="R176" s="6" t="str">
        <f>VLOOKUP(LEFT(A176,8)*1,Hilfstabelle!$A$35:$E$38,3,FALSE)</f>
        <v>N.A.</v>
      </c>
      <c r="S176" s="6" t="str">
        <f>VLOOKUP(LEFT(A176,8)*1,Hilfstabelle!$A$35:$E$38,4,FALSE)</f>
        <v>N.A.</v>
      </c>
      <c r="T176" s="94" t="e">
        <f>VLOOKUP(H176,Preise!A:E,4,FALSE)</f>
        <v>#N/A</v>
      </c>
      <c r="U176" s="7" t="str">
        <f>IF(V176=50,"I",VLOOKUP(V176,Hilfstabelle!$A$3:$B$6,2))</f>
        <v>IV</v>
      </c>
      <c r="V176" s="7">
        <f t="shared" si="118"/>
        <v>140</v>
      </c>
      <c r="W176" s="7" t="str">
        <f>IF(U176="I","I",VLOOKUP(V176,Hilfstabelle!$A$3:$B$6,2))</f>
        <v>IV</v>
      </c>
      <c r="X176" s="7">
        <f>VLOOKUP(W176,Hilfstabelle!$B$10:$M$13,12,FALSE)</f>
        <v>10.408540800000001</v>
      </c>
      <c r="Y176" s="7">
        <f>VLOOKUP(W176,Hilfstabelle!$B$10:$D$13,3,FALSE)</f>
        <v>80</v>
      </c>
      <c r="Z176" s="7">
        <f>VLOOKUP(W176,Hilfstabelle!$B$10:$E$13,4,FALSE)</f>
        <v>110.5</v>
      </c>
      <c r="AA176" s="7">
        <f>VLOOKUP(W176,Hilfstabelle!$B$10:$F$13,5,FALSE)</f>
        <v>110.5</v>
      </c>
      <c r="AB176" s="7">
        <f>VLOOKUP(W176,Hilfstabelle!$B$10:$G$13,6,FALSE)</f>
        <v>110.5</v>
      </c>
      <c r="AC176" s="7" t="str">
        <f>IF(AG176="50I","I",VLOOKUP(C176,Hilfstabelle!$A$3:$B$6,2))</f>
        <v>IV</v>
      </c>
      <c r="AD176" s="7" t="str">
        <f>IF(U176="I","I",VLOOKUP(C176,Hilfstabelle!$A$3:$B$6,2))</f>
        <v>IV</v>
      </c>
      <c r="AE176" s="7" t="str">
        <f t="shared" si="91"/>
        <v>140IV</v>
      </c>
      <c r="AF176" s="7" t="str">
        <f t="shared" si="119"/>
        <v>140IV</v>
      </c>
      <c r="AG176" s="106" t="b">
        <f t="shared" si="106"/>
        <v>0</v>
      </c>
      <c r="AH176" s="7">
        <f>VLOOKUP('Grundgerüst Konfigurator'!AE176,Hilfstabelle!$B$14:$M$25,12,FALSE)</f>
        <v>4.4472372</v>
      </c>
      <c r="AI176" s="7">
        <f>VLOOKUP(AE176,Hilfstabelle!$B$14:$J$25,9,FALSE)</f>
        <v>81.5</v>
      </c>
      <c r="AJ176" s="7">
        <f>VLOOKUP(AE176,Hilfstabelle!$B$14:$K$25,10,FALSE)</f>
        <v>75.599999999999994</v>
      </c>
      <c r="AK176" s="7">
        <f>VLOOKUP(AE176,Hilfstabelle!$B$14:$I$25,8,FALSE)</f>
        <v>25.6</v>
      </c>
      <c r="AL176" s="7" t="str">
        <f>IF(AP176="50I","I",VLOOKUP(D176,Hilfstabelle!$A$3:$B$6,2))</f>
        <v>IV</v>
      </c>
      <c r="AM176" s="7" t="str">
        <f>IF(U176="I","I",VLOOKUP(D176,Hilfstabelle!$A$3:$B$6,2))</f>
        <v>IV</v>
      </c>
      <c r="AN176" s="7" t="str">
        <f t="shared" si="92"/>
        <v>140IV</v>
      </c>
      <c r="AO176" s="7" t="str">
        <f t="shared" si="120"/>
        <v>140IV</v>
      </c>
      <c r="AP176" s="106" t="b">
        <f t="shared" si="108"/>
        <v>0</v>
      </c>
      <c r="AQ176" s="7">
        <f>VLOOKUP('Grundgerüst Konfigurator'!AN176,Hilfstabelle!$B$14:$M$25,12,FALSE)</f>
        <v>4.4472372</v>
      </c>
      <c r="AR176" s="7">
        <f>VLOOKUP(AN176,Hilfstabelle!$B$14:$J$25,9,FALSE)</f>
        <v>81.5</v>
      </c>
      <c r="AS176" s="7">
        <f>VLOOKUP(AN176,Hilfstabelle!$B$14:$K$25,10,FALSE)</f>
        <v>75.599999999999994</v>
      </c>
      <c r="AT176" s="7">
        <f>VLOOKUP(AN176,Hilfstabelle!$B$14:$I$25,8,FALSE)</f>
        <v>25.6</v>
      </c>
      <c r="AU176" s="7" t="str">
        <f>IF(AY176="50I","I",VLOOKUP(E176,Hilfstabelle!$A$3:$B$6,2))</f>
        <v>II</v>
      </c>
      <c r="AV176" s="7" t="str">
        <f>IF(U176="I","I",VLOOKUP(E176,Hilfstabelle!$A$3:$B$6,2))</f>
        <v>II</v>
      </c>
      <c r="AW176" s="7" t="str">
        <f t="shared" si="93"/>
        <v>63II</v>
      </c>
      <c r="AX176" s="7" t="str">
        <f t="shared" si="121"/>
        <v>63II</v>
      </c>
      <c r="AY176" s="106" t="b">
        <f t="shared" si="110"/>
        <v>0</v>
      </c>
      <c r="AZ176" s="7">
        <f>VLOOKUP('Grundgerüst Konfigurator'!AW176,Hilfstabelle!$B$14:$M$25,12,FALSE)</f>
        <v>0.84948360000000012</v>
      </c>
      <c r="BA176" s="7">
        <f>VLOOKUP(AW176,Hilfstabelle!$B$14:$J$25,9,FALSE)</f>
        <v>37</v>
      </c>
      <c r="BB176" s="7">
        <f>VLOOKUP(AW176,Hilfstabelle!$B$14:$K$25,10,FALSE)</f>
        <v>68.5</v>
      </c>
      <c r="BC176" s="7">
        <f>VLOOKUP(AW176,Hilfstabelle!$B$14:$I$25,8,FALSE)</f>
        <v>22.5</v>
      </c>
      <c r="BD176" s="7" t="str">
        <f t="shared" si="122"/>
        <v/>
      </c>
      <c r="BE176" s="7" t="str">
        <f t="shared" si="94"/>
        <v/>
      </c>
      <c r="BF176" s="7">
        <f>IFERROR(VLOOKUP(BD176,Hilfstabelle!$B$26:$M$31,12,FALSE),0)</f>
        <v>0</v>
      </c>
      <c r="BG176" s="7">
        <f>IFERROR(VLOOKUP(BD176,Hilfstabelle!$B$26:$H$31,7,FALSE),0)</f>
        <v>0</v>
      </c>
      <c r="BH176" s="7" t="str">
        <f t="shared" si="123"/>
        <v/>
      </c>
      <c r="BI176" s="7" t="str">
        <f t="shared" si="95"/>
        <v/>
      </c>
      <c r="BJ176" s="7">
        <f>IFERROR(VLOOKUP(BH176,Hilfstabelle!$B$26:$M$31,12,FALSE),0)</f>
        <v>0</v>
      </c>
      <c r="BK176" s="7">
        <f>IFERROR(VLOOKUP(BH176,Hilfstabelle!$B$26:$H$31,7,FALSE),0)</f>
        <v>0</v>
      </c>
      <c r="BL176" s="7" t="str">
        <f t="shared" si="124"/>
        <v>IV-II</v>
      </c>
      <c r="BM176" s="7" t="str">
        <f t="shared" si="96"/>
        <v>IV-II</v>
      </c>
      <c r="BN176" s="7">
        <f>IFERROR(VLOOKUP(BL176,Hilfstabelle!$B$26:$M$31,12,FALSE),0)</f>
        <v>2.3884392000000001</v>
      </c>
      <c r="BO176" s="7">
        <f>IFERROR(VLOOKUP(BL176,Hilfstabelle!$B$26:$H$31,7,FALSE),0)</f>
        <v>30</v>
      </c>
      <c r="BP176" s="162" t="s">
        <v>3902</v>
      </c>
    </row>
    <row r="177" spans="1:68" ht="15" thickBot="1" x14ac:dyDescent="0.25">
      <c r="A177" s="7">
        <v>16864441071</v>
      </c>
      <c r="B177" s="160" t="s">
        <v>98</v>
      </c>
      <c r="C177" s="8">
        <v>140</v>
      </c>
      <c r="D177" s="8">
        <v>140</v>
      </c>
      <c r="E177" s="8">
        <v>75</v>
      </c>
      <c r="F177" s="8" t="str">
        <f t="shared" si="97"/>
        <v>140 - 140 - 75</v>
      </c>
      <c r="G177" s="8" t="str">
        <f t="shared" si="98"/>
        <v>140-140-75</v>
      </c>
      <c r="H177" s="8">
        <f t="shared" si="99"/>
        <v>16864441071</v>
      </c>
      <c r="I177" s="6">
        <f t="shared" si="114"/>
        <v>22.760320800000002</v>
      </c>
      <c r="J177" s="6">
        <f>VLOOKUP(LEFT(A177,8)*1,Hilfstabelle!$A$35:$E$38,5,FALSE)</f>
        <v>0</v>
      </c>
      <c r="K177" s="6">
        <f t="shared" si="115"/>
        <v>398.6</v>
      </c>
      <c r="L177" s="6">
        <f t="shared" si="116"/>
        <v>267.60000000000002</v>
      </c>
      <c r="M177" s="6">
        <f t="shared" si="117"/>
        <v>163</v>
      </c>
      <c r="N177" s="19">
        <f t="shared" si="88"/>
        <v>136.1</v>
      </c>
      <c r="O177" s="19">
        <f t="shared" si="89"/>
        <v>136.1</v>
      </c>
      <c r="P177" s="19">
        <f t="shared" si="90"/>
        <v>162.5</v>
      </c>
      <c r="Q177" s="6" t="str">
        <f>VLOOKUP(LEFT(A177,8)*1,Hilfstabelle!$A$35:$E$38,2,FALSE)</f>
        <v>N.A.</v>
      </c>
      <c r="R177" s="6" t="str">
        <f>VLOOKUP(LEFT(A177,8)*1,Hilfstabelle!$A$35:$E$38,3,FALSE)</f>
        <v>N.A.</v>
      </c>
      <c r="S177" s="6" t="str">
        <f>VLOOKUP(LEFT(A177,8)*1,Hilfstabelle!$A$35:$E$38,4,FALSE)</f>
        <v>N.A.</v>
      </c>
      <c r="T177" s="94" t="e">
        <f>VLOOKUP(H177,Preise!A:E,4,FALSE)</f>
        <v>#N/A</v>
      </c>
      <c r="U177" s="7" t="str">
        <f>IF(V177=50,"I",VLOOKUP(V177,Hilfstabelle!$A$3:$B$6,2))</f>
        <v>IV</v>
      </c>
      <c r="V177" s="7">
        <f t="shared" si="118"/>
        <v>140</v>
      </c>
      <c r="W177" s="7" t="str">
        <f>IF(U177="I","I",VLOOKUP(V177,Hilfstabelle!$A$3:$B$6,2))</f>
        <v>IV</v>
      </c>
      <c r="X177" s="7">
        <f>VLOOKUP(W177,Hilfstabelle!$B$10:$M$13,12,FALSE)</f>
        <v>10.408540800000001</v>
      </c>
      <c r="Y177" s="7">
        <f>VLOOKUP(W177,Hilfstabelle!$B$10:$D$13,3,FALSE)</f>
        <v>80</v>
      </c>
      <c r="Z177" s="7">
        <f>VLOOKUP(W177,Hilfstabelle!$B$10:$E$13,4,FALSE)</f>
        <v>110.5</v>
      </c>
      <c r="AA177" s="7">
        <f>VLOOKUP(W177,Hilfstabelle!$B$10:$F$13,5,FALSE)</f>
        <v>110.5</v>
      </c>
      <c r="AB177" s="7">
        <f>VLOOKUP(W177,Hilfstabelle!$B$10:$G$13,6,FALSE)</f>
        <v>110.5</v>
      </c>
      <c r="AC177" s="7" t="str">
        <f>IF(AG177="50I","I",VLOOKUP(C177,Hilfstabelle!$A$3:$B$6,2))</f>
        <v>IV</v>
      </c>
      <c r="AD177" s="7" t="str">
        <f>IF(U177="I","I",VLOOKUP(C177,Hilfstabelle!$A$3:$B$6,2))</f>
        <v>IV</v>
      </c>
      <c r="AE177" s="7" t="str">
        <f t="shared" si="91"/>
        <v>140IV</v>
      </c>
      <c r="AF177" s="7" t="str">
        <f t="shared" si="119"/>
        <v>140IV</v>
      </c>
      <c r="AG177" s="106" t="b">
        <f t="shared" si="106"/>
        <v>0</v>
      </c>
      <c r="AH177" s="7">
        <f>VLOOKUP('Grundgerüst Konfigurator'!AE177,Hilfstabelle!$B$14:$M$25,12,FALSE)</f>
        <v>4.4472372</v>
      </c>
      <c r="AI177" s="7">
        <f>VLOOKUP(AE177,Hilfstabelle!$B$14:$J$25,9,FALSE)</f>
        <v>81.5</v>
      </c>
      <c r="AJ177" s="7">
        <f>VLOOKUP(AE177,Hilfstabelle!$B$14:$K$25,10,FALSE)</f>
        <v>75.599999999999994</v>
      </c>
      <c r="AK177" s="7">
        <f>VLOOKUP(AE177,Hilfstabelle!$B$14:$I$25,8,FALSE)</f>
        <v>25.6</v>
      </c>
      <c r="AL177" s="7" t="str">
        <f>IF(AP177="50I","I",VLOOKUP(D177,Hilfstabelle!$A$3:$B$6,2))</f>
        <v>IV</v>
      </c>
      <c r="AM177" s="7" t="str">
        <f>IF(U177="I","I",VLOOKUP(D177,Hilfstabelle!$A$3:$B$6,2))</f>
        <v>IV</v>
      </c>
      <c r="AN177" s="7" t="str">
        <f t="shared" si="92"/>
        <v>140IV</v>
      </c>
      <c r="AO177" s="7" t="str">
        <f t="shared" si="120"/>
        <v>140IV</v>
      </c>
      <c r="AP177" s="106" t="b">
        <f t="shared" si="108"/>
        <v>0</v>
      </c>
      <c r="AQ177" s="7">
        <f>VLOOKUP('Grundgerüst Konfigurator'!AN177,Hilfstabelle!$B$14:$M$25,12,FALSE)</f>
        <v>4.4472372</v>
      </c>
      <c r="AR177" s="7">
        <f>VLOOKUP(AN177,Hilfstabelle!$B$14:$J$25,9,FALSE)</f>
        <v>81.5</v>
      </c>
      <c r="AS177" s="7">
        <f>VLOOKUP(AN177,Hilfstabelle!$B$14:$K$25,10,FALSE)</f>
        <v>75.599999999999994</v>
      </c>
      <c r="AT177" s="7">
        <f>VLOOKUP(AN177,Hilfstabelle!$B$14:$I$25,8,FALSE)</f>
        <v>25.6</v>
      </c>
      <c r="AU177" s="7" t="str">
        <f>IF(AY177="50I","I",VLOOKUP(E177,Hilfstabelle!$A$3:$B$6,2))</f>
        <v>II</v>
      </c>
      <c r="AV177" s="7" t="str">
        <f>IF(U177="I","I",VLOOKUP(E177,Hilfstabelle!$A$3:$B$6,2))</f>
        <v>II</v>
      </c>
      <c r="AW177" s="7" t="str">
        <f t="shared" si="93"/>
        <v>75II</v>
      </c>
      <c r="AX177" s="7" t="str">
        <f t="shared" si="121"/>
        <v>75II</v>
      </c>
      <c r="AY177" s="106" t="b">
        <f t="shared" si="110"/>
        <v>0</v>
      </c>
      <c r="AZ177" s="7">
        <f>VLOOKUP('Grundgerüst Konfigurator'!AW177,Hilfstabelle!$B$14:$M$25,12,FALSE)</f>
        <v>1.0688664000000001</v>
      </c>
      <c r="BA177" s="7">
        <f>VLOOKUP(AW177,Hilfstabelle!$B$14:$J$25,9,FALSE)</f>
        <v>45</v>
      </c>
      <c r="BB177" s="7">
        <f>VLOOKUP(AW177,Hilfstabelle!$B$14:$K$25,10,FALSE)</f>
        <v>72</v>
      </c>
      <c r="BC177" s="7">
        <f>VLOOKUP(AW177,Hilfstabelle!$B$14:$I$25,8,FALSE)</f>
        <v>22</v>
      </c>
      <c r="BD177" s="7" t="str">
        <f t="shared" si="122"/>
        <v/>
      </c>
      <c r="BE177" s="7" t="str">
        <f t="shared" si="94"/>
        <v/>
      </c>
      <c r="BF177" s="7">
        <f>IFERROR(VLOOKUP(BD177,Hilfstabelle!$B$26:$M$31,12,FALSE),0)</f>
        <v>0</v>
      </c>
      <c r="BG177" s="7">
        <f>IFERROR(VLOOKUP(BD177,Hilfstabelle!$B$26:$H$31,7,FALSE),0)</f>
        <v>0</v>
      </c>
      <c r="BH177" s="7" t="str">
        <f t="shared" si="123"/>
        <v/>
      </c>
      <c r="BI177" s="7" t="str">
        <f t="shared" si="95"/>
        <v/>
      </c>
      <c r="BJ177" s="7">
        <f>IFERROR(VLOOKUP(BH177,Hilfstabelle!$B$26:$M$31,12,FALSE),0)</f>
        <v>0</v>
      </c>
      <c r="BK177" s="7">
        <f>IFERROR(VLOOKUP(BH177,Hilfstabelle!$B$26:$H$31,7,FALSE),0)</f>
        <v>0</v>
      </c>
      <c r="BL177" s="7" t="str">
        <f t="shared" si="124"/>
        <v>IV-II</v>
      </c>
      <c r="BM177" s="7" t="str">
        <f t="shared" si="96"/>
        <v>IV-II</v>
      </c>
      <c r="BN177" s="7">
        <f>IFERROR(VLOOKUP(BL177,Hilfstabelle!$B$26:$M$31,12,FALSE),0)</f>
        <v>2.3884392000000001</v>
      </c>
      <c r="BO177" s="7">
        <f>IFERROR(VLOOKUP(BL177,Hilfstabelle!$B$26:$H$31,7,FALSE),0)</f>
        <v>30</v>
      </c>
      <c r="BP177" s="162" t="s">
        <v>3902</v>
      </c>
    </row>
    <row r="178" spans="1:68" ht="15" thickBot="1" x14ac:dyDescent="0.25">
      <c r="A178" s="7">
        <v>16864441072</v>
      </c>
      <c r="B178" s="160" t="s">
        <v>98</v>
      </c>
      <c r="C178" s="8">
        <v>140</v>
      </c>
      <c r="D178" s="8">
        <v>140</v>
      </c>
      <c r="E178" s="8">
        <v>90</v>
      </c>
      <c r="F178" s="8" t="str">
        <f t="shared" si="97"/>
        <v>140 - 140 - 90</v>
      </c>
      <c r="G178" s="8" t="str">
        <f t="shared" si="98"/>
        <v>140-140-90</v>
      </c>
      <c r="H178" s="8">
        <f t="shared" si="99"/>
        <v>16864441072</v>
      </c>
      <c r="I178" s="6">
        <f t="shared" si="114"/>
        <v>22.686879600000001</v>
      </c>
      <c r="J178" s="6">
        <f>VLOOKUP(LEFT(A178,8)*1,Hilfstabelle!$A$35:$E$38,5,FALSE)</f>
        <v>0</v>
      </c>
      <c r="K178" s="6">
        <f t="shared" si="115"/>
        <v>373.6</v>
      </c>
      <c r="L178" s="6">
        <f t="shared" si="116"/>
        <v>267.60000000000002</v>
      </c>
      <c r="M178" s="6">
        <f t="shared" si="117"/>
        <v>163</v>
      </c>
      <c r="N178" s="19">
        <f t="shared" si="88"/>
        <v>136.1</v>
      </c>
      <c r="O178" s="19">
        <f t="shared" si="89"/>
        <v>136.1</v>
      </c>
      <c r="P178" s="19">
        <f t="shared" si="90"/>
        <v>137.5</v>
      </c>
      <c r="Q178" s="6" t="str">
        <f>VLOOKUP(LEFT(A178,8)*1,Hilfstabelle!$A$35:$E$38,2,FALSE)</f>
        <v>N.A.</v>
      </c>
      <c r="R178" s="6" t="str">
        <f>VLOOKUP(LEFT(A178,8)*1,Hilfstabelle!$A$35:$E$38,3,FALSE)</f>
        <v>N.A.</v>
      </c>
      <c r="S178" s="6" t="str">
        <f>VLOOKUP(LEFT(A178,8)*1,Hilfstabelle!$A$35:$E$38,4,FALSE)</f>
        <v>N.A.</v>
      </c>
      <c r="T178" s="94" t="e">
        <f>VLOOKUP(H178,Preise!A:E,4,FALSE)</f>
        <v>#N/A</v>
      </c>
      <c r="U178" s="7" t="str">
        <f>IF(V178=50,"I",VLOOKUP(V178,Hilfstabelle!$A$3:$B$6,2))</f>
        <v>IV</v>
      </c>
      <c r="V178" s="7">
        <f t="shared" si="118"/>
        <v>140</v>
      </c>
      <c r="W178" s="7" t="str">
        <f>IF(U178="I","I",VLOOKUP(V178,Hilfstabelle!$A$3:$B$6,2))</f>
        <v>IV</v>
      </c>
      <c r="X178" s="7">
        <f>VLOOKUP(W178,Hilfstabelle!$B$10:$M$13,12,FALSE)</f>
        <v>10.408540800000001</v>
      </c>
      <c r="Y178" s="7">
        <f>VLOOKUP(W178,Hilfstabelle!$B$10:$D$13,3,FALSE)</f>
        <v>80</v>
      </c>
      <c r="Z178" s="7">
        <f>VLOOKUP(W178,Hilfstabelle!$B$10:$E$13,4,FALSE)</f>
        <v>110.5</v>
      </c>
      <c r="AA178" s="7">
        <f>VLOOKUP(W178,Hilfstabelle!$B$10:$F$13,5,FALSE)</f>
        <v>110.5</v>
      </c>
      <c r="AB178" s="7">
        <f>VLOOKUP(W178,Hilfstabelle!$B$10:$G$13,6,FALSE)</f>
        <v>110.5</v>
      </c>
      <c r="AC178" s="7" t="str">
        <f>IF(AG178="50I","I",VLOOKUP(C178,Hilfstabelle!$A$3:$B$6,2))</f>
        <v>IV</v>
      </c>
      <c r="AD178" s="7" t="str">
        <f>IF(U178="I","I",VLOOKUP(C178,Hilfstabelle!$A$3:$B$6,2))</f>
        <v>IV</v>
      </c>
      <c r="AE178" s="7" t="str">
        <f t="shared" si="91"/>
        <v>140IV</v>
      </c>
      <c r="AF178" s="7" t="str">
        <f t="shared" si="119"/>
        <v>140IV</v>
      </c>
      <c r="AG178" s="106" t="b">
        <f t="shared" si="106"/>
        <v>0</v>
      </c>
      <c r="AH178" s="7">
        <f>VLOOKUP('Grundgerüst Konfigurator'!AE178,Hilfstabelle!$B$14:$M$25,12,FALSE)</f>
        <v>4.4472372</v>
      </c>
      <c r="AI178" s="7">
        <f>VLOOKUP(AE178,Hilfstabelle!$B$14:$J$25,9,FALSE)</f>
        <v>81.5</v>
      </c>
      <c r="AJ178" s="7">
        <f>VLOOKUP(AE178,Hilfstabelle!$B$14:$K$25,10,FALSE)</f>
        <v>75.599999999999994</v>
      </c>
      <c r="AK178" s="7">
        <f>VLOOKUP(AE178,Hilfstabelle!$B$14:$I$25,8,FALSE)</f>
        <v>25.6</v>
      </c>
      <c r="AL178" s="7" t="str">
        <f>IF(AP178="50I","I",VLOOKUP(D178,Hilfstabelle!$A$3:$B$6,2))</f>
        <v>IV</v>
      </c>
      <c r="AM178" s="7" t="str">
        <f>IF(U178="I","I",VLOOKUP(D178,Hilfstabelle!$A$3:$B$6,2))</f>
        <v>IV</v>
      </c>
      <c r="AN178" s="7" t="str">
        <f t="shared" si="92"/>
        <v>140IV</v>
      </c>
      <c r="AO178" s="7" t="str">
        <f t="shared" si="120"/>
        <v>140IV</v>
      </c>
      <c r="AP178" s="106" t="b">
        <f t="shared" si="108"/>
        <v>0</v>
      </c>
      <c r="AQ178" s="7">
        <f>VLOOKUP('Grundgerüst Konfigurator'!AN178,Hilfstabelle!$B$14:$M$25,12,FALSE)</f>
        <v>4.4472372</v>
      </c>
      <c r="AR178" s="7">
        <f>VLOOKUP(AN178,Hilfstabelle!$B$14:$J$25,9,FALSE)</f>
        <v>81.5</v>
      </c>
      <c r="AS178" s="7">
        <f>VLOOKUP(AN178,Hilfstabelle!$B$14:$K$25,10,FALSE)</f>
        <v>75.599999999999994</v>
      </c>
      <c r="AT178" s="7">
        <f>VLOOKUP(AN178,Hilfstabelle!$B$14:$I$25,8,FALSE)</f>
        <v>25.6</v>
      </c>
      <c r="AU178" s="7" t="str">
        <f>IF(AY178="50I","I",VLOOKUP(E178,Hilfstabelle!$A$3:$B$6,2))</f>
        <v>III</v>
      </c>
      <c r="AV178" s="7" t="str">
        <f>IF(U178="I","I",VLOOKUP(E178,Hilfstabelle!$A$3:$B$6,2))</f>
        <v>III</v>
      </c>
      <c r="AW178" s="7" t="str">
        <f t="shared" si="93"/>
        <v>90III</v>
      </c>
      <c r="AX178" s="7" t="str">
        <f t="shared" si="121"/>
        <v>90III</v>
      </c>
      <c r="AY178" s="106" t="b">
        <f t="shared" si="110"/>
        <v>0</v>
      </c>
      <c r="AZ178" s="7">
        <f>VLOOKUP('Grundgerüst Konfigurator'!AW178,Hilfstabelle!$B$14:$M$25,12,FALSE)</f>
        <v>1.6001664000000002</v>
      </c>
      <c r="BA178" s="7">
        <f>VLOOKUP(AW178,Hilfstabelle!$B$14:$J$25,9,FALSE)</f>
        <v>54</v>
      </c>
      <c r="BB178" s="7">
        <f>VLOOKUP(AW178,Hilfstabelle!$B$14:$K$25,10,FALSE)</f>
        <v>72</v>
      </c>
      <c r="BC178" s="7">
        <f>VLOOKUP(AW178,Hilfstabelle!$B$14:$I$25,8,FALSE)</f>
        <v>22</v>
      </c>
      <c r="BD178" s="7" t="str">
        <f t="shared" si="122"/>
        <v/>
      </c>
      <c r="BE178" s="7" t="str">
        <f t="shared" si="94"/>
        <v/>
      </c>
      <c r="BF178" s="7">
        <f>IFERROR(VLOOKUP(BD178,Hilfstabelle!$B$26:$M$31,12,FALSE),0)</f>
        <v>0</v>
      </c>
      <c r="BG178" s="7">
        <f>IFERROR(VLOOKUP(BD178,Hilfstabelle!$B$26:$H$31,7,FALSE),0)</f>
        <v>0</v>
      </c>
      <c r="BH178" s="7" t="str">
        <f t="shared" si="123"/>
        <v/>
      </c>
      <c r="BI178" s="7" t="str">
        <f t="shared" si="95"/>
        <v/>
      </c>
      <c r="BJ178" s="7">
        <f>IFERROR(VLOOKUP(BH178,Hilfstabelle!$B$26:$M$31,12,FALSE),0)</f>
        <v>0</v>
      </c>
      <c r="BK178" s="7">
        <f>IFERROR(VLOOKUP(BH178,Hilfstabelle!$B$26:$H$31,7,FALSE),0)</f>
        <v>0</v>
      </c>
      <c r="BL178" s="7" t="str">
        <f t="shared" si="124"/>
        <v>IV-III</v>
      </c>
      <c r="BM178" s="7" t="str">
        <f t="shared" si="96"/>
        <v>IV-III</v>
      </c>
      <c r="BN178" s="7">
        <f>IFERROR(VLOOKUP(BL178,Hilfstabelle!$B$26:$M$31,12,FALSE),0)</f>
        <v>1.783698</v>
      </c>
      <c r="BO178" s="7">
        <f>IFERROR(VLOOKUP(BL178,Hilfstabelle!$B$26:$H$31,7,FALSE),0)</f>
        <v>5</v>
      </c>
      <c r="BP178" s="162" t="s">
        <v>3902</v>
      </c>
    </row>
    <row r="179" spans="1:68" ht="15" thickBot="1" x14ac:dyDescent="0.25">
      <c r="A179" s="7">
        <v>16864441073</v>
      </c>
      <c r="B179" s="160" t="s">
        <v>98</v>
      </c>
      <c r="C179" s="8">
        <v>140</v>
      </c>
      <c r="D179" s="8">
        <v>140</v>
      </c>
      <c r="E179" s="8">
        <v>110</v>
      </c>
      <c r="F179" s="8" t="str">
        <f t="shared" si="97"/>
        <v>140 - 140 - 110</v>
      </c>
      <c r="G179" s="8" t="str">
        <f t="shared" si="98"/>
        <v>140-140-110</v>
      </c>
      <c r="H179" s="8">
        <f t="shared" si="99"/>
        <v>16864441073</v>
      </c>
      <c r="I179" s="6">
        <f t="shared" si="114"/>
        <v>23.199422400000003</v>
      </c>
      <c r="J179" s="6">
        <f>VLOOKUP(LEFT(A179,8)*1,Hilfstabelle!$A$35:$E$38,5,FALSE)</f>
        <v>0</v>
      </c>
      <c r="K179" s="6">
        <f t="shared" si="115"/>
        <v>373.6</v>
      </c>
      <c r="L179" s="6">
        <f t="shared" si="116"/>
        <v>267.60000000000002</v>
      </c>
      <c r="M179" s="6">
        <f t="shared" si="117"/>
        <v>163</v>
      </c>
      <c r="N179" s="19">
        <f t="shared" si="88"/>
        <v>136.1</v>
      </c>
      <c r="O179" s="19">
        <f t="shared" si="89"/>
        <v>136.1</v>
      </c>
      <c r="P179" s="19">
        <f t="shared" si="90"/>
        <v>137.5</v>
      </c>
      <c r="Q179" s="6" t="str">
        <f>VLOOKUP(LEFT(A179,8)*1,Hilfstabelle!$A$35:$E$38,2,FALSE)</f>
        <v>N.A.</v>
      </c>
      <c r="R179" s="6" t="str">
        <f>VLOOKUP(LEFT(A179,8)*1,Hilfstabelle!$A$35:$E$38,3,FALSE)</f>
        <v>N.A.</v>
      </c>
      <c r="S179" s="6" t="str">
        <f>VLOOKUP(LEFT(A179,8)*1,Hilfstabelle!$A$35:$E$38,4,FALSE)</f>
        <v>N.A.</v>
      </c>
      <c r="T179" s="94" t="e">
        <f>VLOOKUP(H179,Preise!A:E,4,FALSE)</f>
        <v>#N/A</v>
      </c>
      <c r="U179" s="7" t="str">
        <f>IF(V179=50,"I",VLOOKUP(V179,Hilfstabelle!$A$3:$B$6,2))</f>
        <v>IV</v>
      </c>
      <c r="V179" s="7">
        <f t="shared" si="118"/>
        <v>140</v>
      </c>
      <c r="W179" s="7" t="str">
        <f>IF(U179="I","I",VLOOKUP(V179,Hilfstabelle!$A$3:$B$6,2))</f>
        <v>IV</v>
      </c>
      <c r="X179" s="7">
        <f>VLOOKUP(W179,Hilfstabelle!$B$10:$M$13,12,FALSE)</f>
        <v>10.408540800000001</v>
      </c>
      <c r="Y179" s="7">
        <f>VLOOKUP(W179,Hilfstabelle!$B$10:$D$13,3,FALSE)</f>
        <v>80</v>
      </c>
      <c r="Z179" s="7">
        <f>VLOOKUP(W179,Hilfstabelle!$B$10:$E$13,4,FALSE)</f>
        <v>110.5</v>
      </c>
      <c r="AA179" s="7">
        <f>VLOOKUP(W179,Hilfstabelle!$B$10:$F$13,5,FALSE)</f>
        <v>110.5</v>
      </c>
      <c r="AB179" s="7">
        <f>VLOOKUP(W179,Hilfstabelle!$B$10:$G$13,6,FALSE)</f>
        <v>110.5</v>
      </c>
      <c r="AC179" s="7" t="str">
        <f>IF(AG179="50I","I",VLOOKUP(C179,Hilfstabelle!$A$3:$B$6,2))</f>
        <v>IV</v>
      </c>
      <c r="AD179" s="7" t="str">
        <f>IF(U179="I","I",VLOOKUP(C179,Hilfstabelle!$A$3:$B$6,2))</f>
        <v>IV</v>
      </c>
      <c r="AE179" s="7" t="str">
        <f t="shared" si="91"/>
        <v>140IV</v>
      </c>
      <c r="AF179" s="7" t="str">
        <f t="shared" si="119"/>
        <v>140IV</v>
      </c>
      <c r="AG179" s="106" t="b">
        <f t="shared" si="106"/>
        <v>0</v>
      </c>
      <c r="AH179" s="7">
        <f>VLOOKUP('Grundgerüst Konfigurator'!AE179,Hilfstabelle!$B$14:$M$25,12,FALSE)</f>
        <v>4.4472372</v>
      </c>
      <c r="AI179" s="7">
        <f>VLOOKUP(AE179,Hilfstabelle!$B$14:$J$25,9,FALSE)</f>
        <v>81.5</v>
      </c>
      <c r="AJ179" s="7">
        <f>VLOOKUP(AE179,Hilfstabelle!$B$14:$K$25,10,FALSE)</f>
        <v>75.599999999999994</v>
      </c>
      <c r="AK179" s="7">
        <f>VLOOKUP(AE179,Hilfstabelle!$B$14:$I$25,8,FALSE)</f>
        <v>25.6</v>
      </c>
      <c r="AL179" s="7" t="str">
        <f>IF(AP179="50I","I",VLOOKUP(D179,Hilfstabelle!$A$3:$B$6,2))</f>
        <v>IV</v>
      </c>
      <c r="AM179" s="7" t="str">
        <f>IF(U179="I","I",VLOOKUP(D179,Hilfstabelle!$A$3:$B$6,2))</f>
        <v>IV</v>
      </c>
      <c r="AN179" s="7" t="str">
        <f t="shared" si="92"/>
        <v>140IV</v>
      </c>
      <c r="AO179" s="7" t="str">
        <f t="shared" si="120"/>
        <v>140IV</v>
      </c>
      <c r="AP179" s="106" t="b">
        <f t="shared" si="108"/>
        <v>0</v>
      </c>
      <c r="AQ179" s="7">
        <f>VLOOKUP('Grundgerüst Konfigurator'!AN179,Hilfstabelle!$B$14:$M$25,12,FALSE)</f>
        <v>4.4472372</v>
      </c>
      <c r="AR179" s="7">
        <f>VLOOKUP(AN179,Hilfstabelle!$B$14:$J$25,9,FALSE)</f>
        <v>81.5</v>
      </c>
      <c r="AS179" s="7">
        <f>VLOOKUP(AN179,Hilfstabelle!$B$14:$K$25,10,FALSE)</f>
        <v>75.599999999999994</v>
      </c>
      <c r="AT179" s="7">
        <f>VLOOKUP(AN179,Hilfstabelle!$B$14:$I$25,8,FALSE)</f>
        <v>25.6</v>
      </c>
      <c r="AU179" s="7" t="str">
        <f>IF(AY179="50I","I",VLOOKUP(E179,Hilfstabelle!$A$3:$B$6,2))</f>
        <v>III</v>
      </c>
      <c r="AV179" s="7" t="str">
        <f>IF(U179="I","I",VLOOKUP(E179,Hilfstabelle!$A$3:$B$6,2))</f>
        <v>III</v>
      </c>
      <c r="AW179" s="7" t="str">
        <f t="shared" si="93"/>
        <v>110III</v>
      </c>
      <c r="AX179" s="7" t="str">
        <f t="shared" si="121"/>
        <v>110III</v>
      </c>
      <c r="AY179" s="106" t="b">
        <f t="shared" si="110"/>
        <v>0</v>
      </c>
      <c r="AZ179" s="7">
        <f>VLOOKUP('Grundgerüst Konfigurator'!AW179,Hilfstabelle!$B$14:$M$25,12,FALSE)</f>
        <v>2.1127092000000003</v>
      </c>
      <c r="BA179" s="7">
        <f>VLOOKUP(AW179,Hilfstabelle!$B$14:$J$25,9,FALSE)</f>
        <v>65</v>
      </c>
      <c r="BB179" s="7">
        <f>VLOOKUP(AW179,Hilfstabelle!$B$14:$K$25,10,FALSE)</f>
        <v>72</v>
      </c>
      <c r="BC179" s="7">
        <f>VLOOKUP(AW179,Hilfstabelle!$B$14:$I$25,8,FALSE)</f>
        <v>22</v>
      </c>
      <c r="BD179" s="7" t="str">
        <f t="shared" si="122"/>
        <v/>
      </c>
      <c r="BE179" s="7" t="str">
        <f t="shared" si="94"/>
        <v/>
      </c>
      <c r="BF179" s="7">
        <f>IFERROR(VLOOKUP(BD179,Hilfstabelle!$B$26:$M$31,12,FALSE),0)</f>
        <v>0</v>
      </c>
      <c r="BG179" s="7">
        <f>IFERROR(VLOOKUP(BD179,Hilfstabelle!$B$26:$H$31,7,FALSE),0)</f>
        <v>0</v>
      </c>
      <c r="BH179" s="7" t="str">
        <f t="shared" si="123"/>
        <v/>
      </c>
      <c r="BI179" s="7" t="str">
        <f t="shared" si="95"/>
        <v/>
      </c>
      <c r="BJ179" s="7">
        <f>IFERROR(VLOOKUP(BH179,Hilfstabelle!$B$26:$M$31,12,FALSE),0)</f>
        <v>0</v>
      </c>
      <c r="BK179" s="7">
        <f>IFERROR(VLOOKUP(BH179,Hilfstabelle!$B$26:$H$31,7,FALSE),0)</f>
        <v>0</v>
      </c>
      <c r="BL179" s="7" t="str">
        <f t="shared" si="124"/>
        <v>IV-III</v>
      </c>
      <c r="BM179" s="7" t="str">
        <f t="shared" si="96"/>
        <v>IV-III</v>
      </c>
      <c r="BN179" s="7">
        <f>IFERROR(VLOOKUP(BL179,Hilfstabelle!$B$26:$M$31,12,FALSE),0)</f>
        <v>1.783698</v>
      </c>
      <c r="BO179" s="7">
        <f>IFERROR(VLOOKUP(BL179,Hilfstabelle!$B$26:$H$31,7,FALSE),0)</f>
        <v>5</v>
      </c>
      <c r="BP179" s="162" t="s">
        <v>3902</v>
      </c>
    </row>
    <row r="180" spans="1:68" ht="15" thickBot="1" x14ac:dyDescent="0.25">
      <c r="A180" s="7">
        <v>16864441074</v>
      </c>
      <c r="B180" s="160" t="s">
        <v>98</v>
      </c>
      <c r="C180" s="8">
        <v>140</v>
      </c>
      <c r="D180" s="8">
        <v>140</v>
      </c>
      <c r="E180" s="8">
        <v>125</v>
      </c>
      <c r="F180" s="8" t="str">
        <f t="shared" si="97"/>
        <v>140 - 140 - 125</v>
      </c>
      <c r="G180" s="8" t="str">
        <f t="shared" si="98"/>
        <v>140-140-125</v>
      </c>
      <c r="H180" s="8">
        <f t="shared" si="99"/>
        <v>16864441074</v>
      </c>
      <c r="I180" s="6">
        <f t="shared" si="114"/>
        <v>23.102822400000001</v>
      </c>
      <c r="J180" s="6">
        <f>VLOOKUP(LEFT(A180,8)*1,Hilfstabelle!$A$35:$E$38,5,FALSE)</f>
        <v>0</v>
      </c>
      <c r="K180" s="6">
        <f t="shared" si="115"/>
        <v>383.90000000000003</v>
      </c>
      <c r="L180" s="6">
        <f t="shared" si="116"/>
        <v>267.60000000000002</v>
      </c>
      <c r="M180" s="6">
        <f t="shared" si="117"/>
        <v>163</v>
      </c>
      <c r="N180" s="19">
        <f t="shared" si="88"/>
        <v>136.1</v>
      </c>
      <c r="O180" s="19">
        <f t="shared" si="89"/>
        <v>136.1</v>
      </c>
      <c r="P180" s="19">
        <f t="shared" si="90"/>
        <v>147.80000000000001</v>
      </c>
      <c r="Q180" s="6" t="str">
        <f>VLOOKUP(LEFT(A180,8)*1,Hilfstabelle!$A$35:$E$38,2,FALSE)</f>
        <v>N.A.</v>
      </c>
      <c r="R180" s="6" t="str">
        <f>VLOOKUP(LEFT(A180,8)*1,Hilfstabelle!$A$35:$E$38,3,FALSE)</f>
        <v>N.A.</v>
      </c>
      <c r="S180" s="6" t="str">
        <f>VLOOKUP(LEFT(A180,8)*1,Hilfstabelle!$A$35:$E$38,4,FALSE)</f>
        <v>N.A.</v>
      </c>
      <c r="T180" s="94" t="e">
        <f>VLOOKUP(H180,Preise!A:E,4,FALSE)</f>
        <v>#N/A</v>
      </c>
      <c r="U180" s="7" t="str">
        <f>IF(V180=50,"I",VLOOKUP(V180,Hilfstabelle!$A$3:$B$6,2))</f>
        <v>IV</v>
      </c>
      <c r="V180" s="7">
        <f t="shared" si="118"/>
        <v>140</v>
      </c>
      <c r="W180" s="7" t="str">
        <f>IF(U180="I","I",VLOOKUP(V180,Hilfstabelle!$A$3:$B$6,2))</f>
        <v>IV</v>
      </c>
      <c r="X180" s="7">
        <f>VLOOKUP(W180,Hilfstabelle!$B$10:$M$13,12,FALSE)</f>
        <v>10.408540800000001</v>
      </c>
      <c r="Y180" s="7">
        <f>VLOOKUP(W180,Hilfstabelle!$B$10:$D$13,3,FALSE)</f>
        <v>80</v>
      </c>
      <c r="Z180" s="7">
        <f>VLOOKUP(W180,Hilfstabelle!$B$10:$E$13,4,FALSE)</f>
        <v>110.5</v>
      </c>
      <c r="AA180" s="7">
        <f>VLOOKUP(W180,Hilfstabelle!$B$10:$F$13,5,FALSE)</f>
        <v>110.5</v>
      </c>
      <c r="AB180" s="7">
        <f>VLOOKUP(W180,Hilfstabelle!$B$10:$G$13,6,FALSE)</f>
        <v>110.5</v>
      </c>
      <c r="AC180" s="7" t="str">
        <f>IF(AG180="50I","I",VLOOKUP(C180,Hilfstabelle!$A$3:$B$6,2))</f>
        <v>IV</v>
      </c>
      <c r="AD180" s="7" t="str">
        <f>IF(U180="I","I",VLOOKUP(C180,Hilfstabelle!$A$3:$B$6,2))</f>
        <v>IV</v>
      </c>
      <c r="AE180" s="7" t="str">
        <f t="shared" si="91"/>
        <v>140IV</v>
      </c>
      <c r="AF180" s="7" t="str">
        <f t="shared" si="119"/>
        <v>140IV</v>
      </c>
      <c r="AG180" s="106" t="b">
        <f t="shared" si="106"/>
        <v>0</v>
      </c>
      <c r="AH180" s="7">
        <f>VLOOKUP('Grundgerüst Konfigurator'!AE180,Hilfstabelle!$B$14:$M$25,12,FALSE)</f>
        <v>4.4472372</v>
      </c>
      <c r="AI180" s="7">
        <f>VLOOKUP(AE180,Hilfstabelle!$B$14:$J$25,9,FALSE)</f>
        <v>81.5</v>
      </c>
      <c r="AJ180" s="7">
        <f>VLOOKUP(AE180,Hilfstabelle!$B$14:$K$25,10,FALSE)</f>
        <v>75.599999999999994</v>
      </c>
      <c r="AK180" s="7">
        <f>VLOOKUP(AE180,Hilfstabelle!$B$14:$I$25,8,FALSE)</f>
        <v>25.6</v>
      </c>
      <c r="AL180" s="7" t="str">
        <f>IF(AP180="50I","I",VLOOKUP(D180,Hilfstabelle!$A$3:$B$6,2))</f>
        <v>IV</v>
      </c>
      <c r="AM180" s="7" t="str">
        <f>IF(U180="I","I",VLOOKUP(D180,Hilfstabelle!$A$3:$B$6,2))</f>
        <v>IV</v>
      </c>
      <c r="AN180" s="7" t="str">
        <f t="shared" si="92"/>
        <v>140IV</v>
      </c>
      <c r="AO180" s="7" t="str">
        <f t="shared" si="120"/>
        <v>140IV</v>
      </c>
      <c r="AP180" s="106" t="b">
        <f t="shared" si="108"/>
        <v>0</v>
      </c>
      <c r="AQ180" s="7">
        <f>VLOOKUP('Grundgerüst Konfigurator'!AN180,Hilfstabelle!$B$14:$M$25,12,FALSE)</f>
        <v>4.4472372</v>
      </c>
      <c r="AR180" s="7">
        <f>VLOOKUP(AN180,Hilfstabelle!$B$14:$J$25,9,FALSE)</f>
        <v>81.5</v>
      </c>
      <c r="AS180" s="7">
        <f>VLOOKUP(AN180,Hilfstabelle!$B$14:$K$25,10,FALSE)</f>
        <v>75.599999999999994</v>
      </c>
      <c r="AT180" s="7">
        <f>VLOOKUP(AN180,Hilfstabelle!$B$14:$I$25,8,FALSE)</f>
        <v>25.6</v>
      </c>
      <c r="AU180" s="7" t="str">
        <f>IF(AY180="50I","I",VLOOKUP(E180,Hilfstabelle!$A$3:$B$6,2))</f>
        <v>IV</v>
      </c>
      <c r="AV180" s="7" t="str">
        <f>IF(U180="I","I",VLOOKUP(E180,Hilfstabelle!$A$3:$B$6,2))</f>
        <v>IV</v>
      </c>
      <c r="AW180" s="7" t="str">
        <f t="shared" si="93"/>
        <v>125IV</v>
      </c>
      <c r="AX180" s="7" t="str">
        <f t="shared" si="121"/>
        <v>125IV</v>
      </c>
      <c r="AY180" s="106" t="b">
        <f t="shared" si="110"/>
        <v>0</v>
      </c>
      <c r="AZ180" s="7">
        <f>VLOOKUP('Grundgerüst Konfigurator'!AW180,Hilfstabelle!$B$14:$M$25,12,FALSE)</f>
        <v>3.7998072000000001</v>
      </c>
      <c r="BA180" s="7">
        <f>VLOOKUP(AW180,Hilfstabelle!$B$14:$J$25,9,FALSE)</f>
        <v>72.5</v>
      </c>
      <c r="BB180" s="7">
        <f>VLOOKUP(AW180,Hilfstabelle!$B$14:$K$25,10,FALSE)</f>
        <v>87.3</v>
      </c>
      <c r="BC180" s="7">
        <f>VLOOKUP(AW180,Hilfstabelle!$B$14:$I$25,8,FALSE)</f>
        <v>37.299999999999997</v>
      </c>
      <c r="BD180" s="7" t="str">
        <f t="shared" si="122"/>
        <v/>
      </c>
      <c r="BE180" s="7" t="str">
        <f t="shared" si="94"/>
        <v/>
      </c>
      <c r="BF180" s="7">
        <f>IFERROR(VLOOKUP(BD180,Hilfstabelle!$B$26:$M$31,12,FALSE),0)</f>
        <v>0</v>
      </c>
      <c r="BG180" s="7">
        <f>IFERROR(VLOOKUP(BD180,Hilfstabelle!$B$26:$H$31,7,FALSE),0)</f>
        <v>0</v>
      </c>
      <c r="BH180" s="7" t="str">
        <f t="shared" si="123"/>
        <v/>
      </c>
      <c r="BI180" s="7" t="str">
        <f t="shared" si="95"/>
        <v/>
      </c>
      <c r="BJ180" s="7">
        <f>IFERROR(VLOOKUP(BH180,Hilfstabelle!$B$26:$M$31,12,FALSE),0)</f>
        <v>0</v>
      </c>
      <c r="BK180" s="7">
        <f>IFERROR(VLOOKUP(BH180,Hilfstabelle!$B$26:$H$31,7,FALSE),0)</f>
        <v>0</v>
      </c>
      <c r="BL180" s="7" t="str">
        <f t="shared" si="124"/>
        <v/>
      </c>
      <c r="BM180" s="7" t="str">
        <f t="shared" si="96"/>
        <v/>
      </c>
      <c r="BN180" s="7">
        <f>IFERROR(VLOOKUP(BL180,Hilfstabelle!$B$26:$M$31,12,FALSE),0)</f>
        <v>0</v>
      </c>
      <c r="BO180" s="7">
        <f>IFERROR(VLOOKUP(BL180,Hilfstabelle!$B$26:$H$31,7,FALSE),0)</f>
        <v>0</v>
      </c>
      <c r="BP180" s="162" t="s">
        <v>3902</v>
      </c>
    </row>
    <row r="181" spans="1:68" ht="15" thickBot="1" x14ac:dyDescent="0.25">
      <c r="A181" s="7">
        <v>16864441075</v>
      </c>
      <c r="B181" s="160" t="s">
        <v>98</v>
      </c>
      <c r="C181" s="8">
        <v>160</v>
      </c>
      <c r="D181" s="8">
        <v>160</v>
      </c>
      <c r="E181" s="8">
        <v>25</v>
      </c>
      <c r="F181" s="8" t="str">
        <f t="shared" si="97"/>
        <v>160 - 160 - 25</v>
      </c>
      <c r="G181" s="8" t="str">
        <f t="shared" si="98"/>
        <v>160-160-25</v>
      </c>
      <c r="H181" s="8">
        <f t="shared" si="99"/>
        <v>16864441075</v>
      </c>
      <c r="I181" s="6">
        <f t="shared" si="114"/>
        <v>22.712398800000003</v>
      </c>
      <c r="J181" s="6">
        <f>VLOOKUP(LEFT(A181,8)*1,Hilfstabelle!$A$35:$E$38,5,FALSE)</f>
        <v>0</v>
      </c>
      <c r="K181" s="6">
        <f t="shared" si="115"/>
        <v>330.5</v>
      </c>
      <c r="L181" s="6">
        <f t="shared" si="116"/>
        <v>267</v>
      </c>
      <c r="M181" s="6">
        <f t="shared" si="117"/>
        <v>185</v>
      </c>
      <c r="N181" s="19">
        <f t="shared" si="88"/>
        <v>124.5</v>
      </c>
      <c r="O181" s="19">
        <f t="shared" si="89"/>
        <v>124.5</v>
      </c>
      <c r="P181" s="19">
        <f t="shared" si="90"/>
        <v>134.5</v>
      </c>
      <c r="Q181" s="6" t="str">
        <f>VLOOKUP(LEFT(A181,8)*1,Hilfstabelle!$A$35:$E$38,2,FALSE)</f>
        <v>N.A.</v>
      </c>
      <c r="R181" s="6" t="str">
        <f>VLOOKUP(LEFT(A181,8)*1,Hilfstabelle!$A$35:$E$38,3,FALSE)</f>
        <v>N.A.</v>
      </c>
      <c r="S181" s="6" t="str">
        <f>VLOOKUP(LEFT(A181,8)*1,Hilfstabelle!$A$35:$E$38,4,FALSE)</f>
        <v>N.A.</v>
      </c>
      <c r="T181" s="94" t="e">
        <f>VLOOKUP(H181,Preise!A:E,4,FALSE)</f>
        <v>#N/A</v>
      </c>
      <c r="U181" s="7" t="str">
        <f>IF(V181=50,"I",VLOOKUP(V181,Hilfstabelle!$A$3:$B$6,2))</f>
        <v>IV</v>
      </c>
      <c r="V181" s="7">
        <f t="shared" si="118"/>
        <v>160</v>
      </c>
      <c r="W181" s="7" t="str">
        <f>IF(U181="I","I",VLOOKUP(V181,Hilfstabelle!$A$3:$B$6,2))</f>
        <v>IV</v>
      </c>
      <c r="X181" s="7">
        <f>VLOOKUP(W181,Hilfstabelle!$B$10:$M$13,12,FALSE)</f>
        <v>10.408540800000001</v>
      </c>
      <c r="Y181" s="7">
        <f>VLOOKUP(W181,Hilfstabelle!$B$10:$D$13,3,FALSE)</f>
        <v>80</v>
      </c>
      <c r="Z181" s="7">
        <f>VLOOKUP(W181,Hilfstabelle!$B$10:$E$13,4,FALSE)</f>
        <v>110.5</v>
      </c>
      <c r="AA181" s="7">
        <f>VLOOKUP(W181,Hilfstabelle!$B$10:$F$13,5,FALSE)</f>
        <v>110.5</v>
      </c>
      <c r="AB181" s="7">
        <f>VLOOKUP(W181,Hilfstabelle!$B$10:$G$13,6,FALSE)</f>
        <v>110.5</v>
      </c>
      <c r="AC181" s="7" t="str">
        <f>IF(AG181="50I","I",VLOOKUP(C181,Hilfstabelle!$A$3:$B$6,2))</f>
        <v>IV</v>
      </c>
      <c r="AD181" s="7" t="str">
        <f>IF(U181="I","I",VLOOKUP(C181,Hilfstabelle!$A$3:$B$6,2))</f>
        <v>IV</v>
      </c>
      <c r="AE181" s="7" t="str">
        <f t="shared" si="91"/>
        <v>160IV</v>
      </c>
      <c r="AF181" s="7" t="str">
        <f t="shared" si="119"/>
        <v>160IV</v>
      </c>
      <c r="AG181" s="106" t="b">
        <f t="shared" si="106"/>
        <v>0</v>
      </c>
      <c r="AH181" s="7">
        <f>VLOOKUP('Grundgerüst Konfigurator'!AE181,Hilfstabelle!$B$14:$M$25,12,FALSE)</f>
        <v>4.9632240000000003</v>
      </c>
      <c r="AI181" s="7">
        <f>VLOOKUP(AE181,Hilfstabelle!$B$14:$J$25,9,FALSE)</f>
        <v>92.5</v>
      </c>
      <c r="AJ181" s="7">
        <f>VLOOKUP(AE181,Hilfstabelle!$B$14:$K$25,10,FALSE)</f>
        <v>64</v>
      </c>
      <c r="AK181" s="7">
        <f>VLOOKUP(AE181,Hilfstabelle!$B$14:$I$25,8,FALSE)</f>
        <v>14</v>
      </c>
      <c r="AL181" s="7" t="str">
        <f>IF(AP181="50I","I",VLOOKUP(D181,Hilfstabelle!$A$3:$B$6,2))</f>
        <v>IV</v>
      </c>
      <c r="AM181" s="7" t="str">
        <f>IF(U181="I","I",VLOOKUP(D181,Hilfstabelle!$A$3:$B$6,2))</f>
        <v>IV</v>
      </c>
      <c r="AN181" s="7" t="str">
        <f t="shared" si="92"/>
        <v>160IV</v>
      </c>
      <c r="AO181" s="7" t="str">
        <f t="shared" si="120"/>
        <v>160IV</v>
      </c>
      <c r="AP181" s="106" t="b">
        <f t="shared" si="108"/>
        <v>0</v>
      </c>
      <c r="AQ181" s="7">
        <f>VLOOKUP('Grundgerüst Konfigurator'!AN181,Hilfstabelle!$B$14:$M$25,12,FALSE)</f>
        <v>4.9632240000000003</v>
      </c>
      <c r="AR181" s="7">
        <f>VLOOKUP(AN181,Hilfstabelle!$B$14:$J$25,9,FALSE)</f>
        <v>92.5</v>
      </c>
      <c r="AS181" s="7">
        <f>VLOOKUP(AN181,Hilfstabelle!$B$14:$K$25,10,FALSE)</f>
        <v>64</v>
      </c>
      <c r="AT181" s="7">
        <f>VLOOKUP(AN181,Hilfstabelle!$B$14:$I$25,8,FALSE)</f>
        <v>14</v>
      </c>
      <c r="AU181" s="7" t="str">
        <f>IF(AY181="50I","I",VLOOKUP(E181,Hilfstabelle!$A$3:$B$6,2))</f>
        <v>I</v>
      </c>
      <c r="AV181" s="7" t="str">
        <f>IF(U181="I","I",VLOOKUP(E181,Hilfstabelle!$A$3:$B$6,2))</f>
        <v>I</v>
      </c>
      <c r="AW181" s="7" t="str">
        <f t="shared" si="93"/>
        <v>25I</v>
      </c>
      <c r="AX181" s="7" t="str">
        <f t="shared" si="121"/>
        <v>25I</v>
      </c>
      <c r="AY181" s="106" t="b">
        <f t="shared" si="110"/>
        <v>0</v>
      </c>
      <c r="AZ181" s="7">
        <f>VLOOKUP('Grundgerüst Konfigurator'!AW181,Hilfstabelle!$B$14:$M$25,12,FALSE)</f>
        <v>0.171486</v>
      </c>
      <c r="BA181" s="7">
        <f>VLOOKUP(AW181,Hilfstabelle!$B$14:$J$25,9,FALSE)</f>
        <v>15.25</v>
      </c>
      <c r="BB181" s="7">
        <f>VLOOKUP(AW181,Hilfstabelle!$B$14:$K$25,10,FALSE)</f>
        <v>40.5</v>
      </c>
      <c r="BC181" s="7">
        <f>VLOOKUP(AW181,Hilfstabelle!$B$14:$I$25,8,FALSE)</f>
        <v>19</v>
      </c>
      <c r="BD181" s="7" t="str">
        <f t="shared" si="122"/>
        <v/>
      </c>
      <c r="BE181" s="7" t="str">
        <f t="shared" si="94"/>
        <v/>
      </c>
      <c r="BF181" s="7">
        <f>IFERROR(VLOOKUP(BD181,Hilfstabelle!$B$26:$M$31,12,FALSE),0)</f>
        <v>0</v>
      </c>
      <c r="BG181" s="7">
        <f>IFERROR(VLOOKUP(BD181,Hilfstabelle!$B$26:$H$31,7,FALSE),0)</f>
        <v>0</v>
      </c>
      <c r="BH181" s="7" t="str">
        <f t="shared" si="123"/>
        <v/>
      </c>
      <c r="BI181" s="7" t="str">
        <f t="shared" si="95"/>
        <v/>
      </c>
      <c r="BJ181" s="7">
        <f>IFERROR(VLOOKUP(BH181,Hilfstabelle!$B$26:$M$31,12,FALSE),0)</f>
        <v>0</v>
      </c>
      <c r="BK181" s="7">
        <f>IFERROR(VLOOKUP(BH181,Hilfstabelle!$B$26:$H$31,7,FALSE),0)</f>
        <v>0</v>
      </c>
      <c r="BL181" s="7" t="str">
        <f t="shared" si="124"/>
        <v>IV-I</v>
      </c>
      <c r="BM181" s="7" t="str">
        <f t="shared" si="96"/>
        <v>IV-I</v>
      </c>
      <c r="BN181" s="7">
        <f>IFERROR(VLOOKUP(BL181,Hilfstabelle!$B$26:$M$31,12,FALSE),0)</f>
        <v>2.205924</v>
      </c>
      <c r="BO181" s="7">
        <f>IFERROR(VLOOKUP(BL181,Hilfstabelle!$B$26:$H$31,7,FALSE),0)</f>
        <v>5</v>
      </c>
      <c r="BP181" s="162" t="s">
        <v>3902</v>
      </c>
    </row>
    <row r="182" spans="1:68" ht="15" thickBot="1" x14ac:dyDescent="0.25">
      <c r="A182" s="7">
        <v>16864441076</v>
      </c>
      <c r="B182" s="160" t="s">
        <v>98</v>
      </c>
      <c r="C182" s="8">
        <v>160</v>
      </c>
      <c r="D182" s="8">
        <v>160</v>
      </c>
      <c r="E182" s="8">
        <v>32</v>
      </c>
      <c r="F182" s="8" t="str">
        <f t="shared" si="97"/>
        <v>160 - 160 - 32</v>
      </c>
      <c r="G182" s="8" t="str">
        <f t="shared" si="98"/>
        <v>160-160-32</v>
      </c>
      <c r="H182" s="8">
        <f t="shared" si="99"/>
        <v>16864441076</v>
      </c>
      <c r="I182" s="6">
        <f t="shared" si="114"/>
        <v>22.764798000000003</v>
      </c>
      <c r="J182" s="6">
        <f>VLOOKUP(LEFT(A182,8)*1,Hilfstabelle!$A$35:$E$38,5,FALSE)</f>
        <v>0</v>
      </c>
      <c r="K182" s="6">
        <f t="shared" si="115"/>
        <v>337</v>
      </c>
      <c r="L182" s="6">
        <f t="shared" si="116"/>
        <v>267</v>
      </c>
      <c r="M182" s="6">
        <f t="shared" si="117"/>
        <v>185</v>
      </c>
      <c r="N182" s="19">
        <f t="shared" si="88"/>
        <v>124.5</v>
      </c>
      <c r="O182" s="19">
        <f t="shared" si="89"/>
        <v>124.5</v>
      </c>
      <c r="P182" s="19">
        <f t="shared" si="90"/>
        <v>135.5</v>
      </c>
      <c r="Q182" s="6" t="str">
        <f>VLOOKUP(LEFT(A182,8)*1,Hilfstabelle!$A$35:$E$38,2,FALSE)</f>
        <v>N.A.</v>
      </c>
      <c r="R182" s="6" t="str">
        <f>VLOOKUP(LEFT(A182,8)*1,Hilfstabelle!$A$35:$E$38,3,FALSE)</f>
        <v>N.A.</v>
      </c>
      <c r="S182" s="6" t="str">
        <f>VLOOKUP(LEFT(A182,8)*1,Hilfstabelle!$A$35:$E$38,4,FALSE)</f>
        <v>N.A.</v>
      </c>
      <c r="T182" s="94" t="e">
        <f>VLOOKUP(H182,Preise!A:E,4,FALSE)</f>
        <v>#N/A</v>
      </c>
      <c r="U182" s="7" t="str">
        <f>IF(V182=50,"I",VLOOKUP(V182,Hilfstabelle!$A$3:$B$6,2))</f>
        <v>IV</v>
      </c>
      <c r="V182" s="7">
        <f t="shared" si="118"/>
        <v>160</v>
      </c>
      <c r="W182" s="7" t="str">
        <f>IF(U182="I","I",VLOOKUP(V182,Hilfstabelle!$A$3:$B$6,2))</f>
        <v>IV</v>
      </c>
      <c r="X182" s="7">
        <f>VLOOKUP(W182,Hilfstabelle!$B$10:$M$13,12,FALSE)</f>
        <v>10.408540800000001</v>
      </c>
      <c r="Y182" s="7">
        <f>VLOOKUP(W182,Hilfstabelle!$B$10:$D$13,3,FALSE)</f>
        <v>80</v>
      </c>
      <c r="Z182" s="7">
        <f>VLOOKUP(W182,Hilfstabelle!$B$10:$E$13,4,FALSE)</f>
        <v>110.5</v>
      </c>
      <c r="AA182" s="7">
        <f>VLOOKUP(W182,Hilfstabelle!$B$10:$F$13,5,FALSE)</f>
        <v>110.5</v>
      </c>
      <c r="AB182" s="7">
        <f>VLOOKUP(W182,Hilfstabelle!$B$10:$G$13,6,FALSE)</f>
        <v>110.5</v>
      </c>
      <c r="AC182" s="7" t="str">
        <f>IF(AG182="50I","I",VLOOKUP(C182,Hilfstabelle!$A$3:$B$6,2))</f>
        <v>IV</v>
      </c>
      <c r="AD182" s="7" t="str">
        <f>IF(U182="I","I",VLOOKUP(C182,Hilfstabelle!$A$3:$B$6,2))</f>
        <v>IV</v>
      </c>
      <c r="AE182" s="7" t="str">
        <f t="shared" si="91"/>
        <v>160IV</v>
      </c>
      <c r="AF182" s="7" t="str">
        <f t="shared" si="119"/>
        <v>160IV</v>
      </c>
      <c r="AG182" s="106" t="b">
        <f t="shared" si="106"/>
        <v>0</v>
      </c>
      <c r="AH182" s="7">
        <f>VLOOKUP('Grundgerüst Konfigurator'!AE182,Hilfstabelle!$B$14:$M$25,12,FALSE)</f>
        <v>4.9632240000000003</v>
      </c>
      <c r="AI182" s="7">
        <f>VLOOKUP(AE182,Hilfstabelle!$B$14:$J$25,9,FALSE)</f>
        <v>92.5</v>
      </c>
      <c r="AJ182" s="7">
        <f>VLOOKUP(AE182,Hilfstabelle!$B$14:$K$25,10,FALSE)</f>
        <v>64</v>
      </c>
      <c r="AK182" s="7">
        <f>VLOOKUP(AE182,Hilfstabelle!$B$14:$I$25,8,FALSE)</f>
        <v>14</v>
      </c>
      <c r="AL182" s="7" t="str">
        <f>IF(AP182="50I","I",VLOOKUP(D182,Hilfstabelle!$A$3:$B$6,2))</f>
        <v>IV</v>
      </c>
      <c r="AM182" s="7" t="str">
        <f>IF(U182="I","I",VLOOKUP(D182,Hilfstabelle!$A$3:$B$6,2))</f>
        <v>IV</v>
      </c>
      <c r="AN182" s="7" t="str">
        <f t="shared" si="92"/>
        <v>160IV</v>
      </c>
      <c r="AO182" s="7" t="str">
        <f t="shared" si="120"/>
        <v>160IV</v>
      </c>
      <c r="AP182" s="106" t="b">
        <f t="shared" si="108"/>
        <v>0</v>
      </c>
      <c r="AQ182" s="7">
        <f>VLOOKUP('Grundgerüst Konfigurator'!AN182,Hilfstabelle!$B$14:$M$25,12,FALSE)</f>
        <v>4.9632240000000003</v>
      </c>
      <c r="AR182" s="7">
        <f>VLOOKUP(AN182,Hilfstabelle!$B$14:$J$25,9,FALSE)</f>
        <v>92.5</v>
      </c>
      <c r="AS182" s="7">
        <f>VLOOKUP(AN182,Hilfstabelle!$B$14:$K$25,10,FALSE)</f>
        <v>64</v>
      </c>
      <c r="AT182" s="7">
        <f>VLOOKUP(AN182,Hilfstabelle!$B$14:$I$25,8,FALSE)</f>
        <v>14</v>
      </c>
      <c r="AU182" s="7" t="str">
        <f>IF(AY182="50I","I",VLOOKUP(E182,Hilfstabelle!$A$3:$B$6,2))</f>
        <v>I</v>
      </c>
      <c r="AV182" s="7" t="str">
        <f>IF(U182="I","I",VLOOKUP(E182,Hilfstabelle!$A$3:$B$6,2))</f>
        <v>I</v>
      </c>
      <c r="AW182" s="7" t="str">
        <f t="shared" si="93"/>
        <v>32I</v>
      </c>
      <c r="AX182" s="7" t="str">
        <f t="shared" si="121"/>
        <v>32I</v>
      </c>
      <c r="AY182" s="106" t="b">
        <f t="shared" si="110"/>
        <v>0</v>
      </c>
      <c r="AZ182" s="7">
        <f>VLOOKUP('Grundgerüst Konfigurator'!AW182,Hilfstabelle!$B$14:$M$25,12,FALSE)</f>
        <v>0.22388520000000001</v>
      </c>
      <c r="BA182" s="7">
        <f>VLOOKUP(AW182,Hilfstabelle!$B$14:$J$25,9,FALSE)</f>
        <v>20</v>
      </c>
      <c r="BB182" s="7">
        <f>VLOOKUP(AW182,Hilfstabelle!$B$14:$K$25,10,FALSE)</f>
        <v>47</v>
      </c>
      <c r="BC182" s="7">
        <f>VLOOKUP(AW182,Hilfstabelle!$B$14:$I$25,8,FALSE)</f>
        <v>20</v>
      </c>
      <c r="BD182" s="7" t="str">
        <f t="shared" si="122"/>
        <v/>
      </c>
      <c r="BE182" s="7" t="str">
        <f t="shared" si="94"/>
        <v/>
      </c>
      <c r="BF182" s="7">
        <f>IFERROR(VLOOKUP(BD182,Hilfstabelle!$B$26:$M$31,12,FALSE),0)</f>
        <v>0</v>
      </c>
      <c r="BG182" s="7">
        <f>IFERROR(VLOOKUP(BD182,Hilfstabelle!$B$26:$H$31,7,FALSE),0)</f>
        <v>0</v>
      </c>
      <c r="BH182" s="7" t="str">
        <f t="shared" si="123"/>
        <v/>
      </c>
      <c r="BI182" s="7" t="str">
        <f t="shared" si="95"/>
        <v/>
      </c>
      <c r="BJ182" s="7">
        <f>IFERROR(VLOOKUP(BH182,Hilfstabelle!$B$26:$M$31,12,FALSE),0)</f>
        <v>0</v>
      </c>
      <c r="BK182" s="7">
        <f>IFERROR(VLOOKUP(BH182,Hilfstabelle!$B$26:$H$31,7,FALSE),0)</f>
        <v>0</v>
      </c>
      <c r="BL182" s="7" t="str">
        <f t="shared" si="124"/>
        <v>IV-I</v>
      </c>
      <c r="BM182" s="7" t="str">
        <f t="shared" si="96"/>
        <v>IV-I</v>
      </c>
      <c r="BN182" s="7">
        <f>IFERROR(VLOOKUP(BL182,Hilfstabelle!$B$26:$M$31,12,FALSE),0)</f>
        <v>2.205924</v>
      </c>
      <c r="BO182" s="7">
        <f>IFERROR(VLOOKUP(BL182,Hilfstabelle!$B$26:$H$31,7,FALSE),0)</f>
        <v>5</v>
      </c>
      <c r="BP182" s="162" t="s">
        <v>3902</v>
      </c>
    </row>
    <row r="183" spans="1:68" ht="15" thickBot="1" x14ac:dyDescent="0.25">
      <c r="A183" s="7">
        <v>16864441077</v>
      </c>
      <c r="B183" s="160" t="s">
        <v>98</v>
      </c>
      <c r="C183" s="8">
        <v>160</v>
      </c>
      <c r="D183" s="8">
        <v>160</v>
      </c>
      <c r="E183" s="8">
        <v>40</v>
      </c>
      <c r="F183" s="8" t="str">
        <f t="shared" si="97"/>
        <v>160 - 160 - 40</v>
      </c>
      <c r="G183" s="8" t="str">
        <f t="shared" si="98"/>
        <v>160-160-40</v>
      </c>
      <c r="H183" s="8">
        <f t="shared" si="99"/>
        <v>16864441077</v>
      </c>
      <c r="I183" s="6">
        <f t="shared" si="114"/>
        <v>22.874401200000001</v>
      </c>
      <c r="J183" s="6">
        <f>VLOOKUP(LEFT(A183,8)*1,Hilfstabelle!$A$35:$E$38,5,FALSE)</f>
        <v>0</v>
      </c>
      <c r="K183" s="6">
        <f t="shared" si="115"/>
        <v>344</v>
      </c>
      <c r="L183" s="6">
        <f t="shared" si="116"/>
        <v>267</v>
      </c>
      <c r="M183" s="6">
        <f t="shared" si="117"/>
        <v>185</v>
      </c>
      <c r="N183" s="19">
        <f t="shared" si="88"/>
        <v>124.5</v>
      </c>
      <c r="O183" s="19">
        <f t="shared" si="89"/>
        <v>124.5</v>
      </c>
      <c r="P183" s="19">
        <f t="shared" si="90"/>
        <v>137.5</v>
      </c>
      <c r="Q183" s="6" t="str">
        <f>VLOOKUP(LEFT(A183,8)*1,Hilfstabelle!$A$35:$E$38,2,FALSE)</f>
        <v>N.A.</v>
      </c>
      <c r="R183" s="6" t="str">
        <f>VLOOKUP(LEFT(A183,8)*1,Hilfstabelle!$A$35:$E$38,3,FALSE)</f>
        <v>N.A.</v>
      </c>
      <c r="S183" s="6" t="str">
        <f>VLOOKUP(LEFT(A183,8)*1,Hilfstabelle!$A$35:$E$38,4,FALSE)</f>
        <v>N.A.</v>
      </c>
      <c r="T183" s="94" t="e">
        <f>VLOOKUP(H183,Preise!A:E,4,FALSE)</f>
        <v>#N/A</v>
      </c>
      <c r="U183" s="7" t="str">
        <f>IF(V183=50,"I",VLOOKUP(V183,Hilfstabelle!$A$3:$B$6,2))</f>
        <v>IV</v>
      </c>
      <c r="V183" s="7">
        <f t="shared" si="118"/>
        <v>160</v>
      </c>
      <c r="W183" s="7" t="str">
        <f>IF(U183="I","I",VLOOKUP(V183,Hilfstabelle!$A$3:$B$6,2))</f>
        <v>IV</v>
      </c>
      <c r="X183" s="7">
        <f>VLOOKUP(W183,Hilfstabelle!$B$10:$M$13,12,FALSE)</f>
        <v>10.408540800000001</v>
      </c>
      <c r="Y183" s="7">
        <f>VLOOKUP(W183,Hilfstabelle!$B$10:$D$13,3,FALSE)</f>
        <v>80</v>
      </c>
      <c r="Z183" s="7">
        <f>VLOOKUP(W183,Hilfstabelle!$B$10:$E$13,4,FALSE)</f>
        <v>110.5</v>
      </c>
      <c r="AA183" s="7">
        <f>VLOOKUP(W183,Hilfstabelle!$B$10:$F$13,5,FALSE)</f>
        <v>110.5</v>
      </c>
      <c r="AB183" s="7">
        <f>VLOOKUP(W183,Hilfstabelle!$B$10:$G$13,6,FALSE)</f>
        <v>110.5</v>
      </c>
      <c r="AC183" s="7" t="str">
        <f>IF(AG183="50I","I",VLOOKUP(C183,Hilfstabelle!$A$3:$B$6,2))</f>
        <v>IV</v>
      </c>
      <c r="AD183" s="7" t="str">
        <f>IF(U183="I","I",VLOOKUP(C183,Hilfstabelle!$A$3:$B$6,2))</f>
        <v>IV</v>
      </c>
      <c r="AE183" s="7" t="str">
        <f t="shared" si="91"/>
        <v>160IV</v>
      </c>
      <c r="AF183" s="7" t="str">
        <f t="shared" si="119"/>
        <v>160IV</v>
      </c>
      <c r="AG183" s="106" t="b">
        <f t="shared" si="106"/>
        <v>0</v>
      </c>
      <c r="AH183" s="7">
        <f>VLOOKUP('Grundgerüst Konfigurator'!AE183,Hilfstabelle!$B$14:$M$25,12,FALSE)</f>
        <v>4.9632240000000003</v>
      </c>
      <c r="AI183" s="7">
        <f>VLOOKUP(AE183,Hilfstabelle!$B$14:$J$25,9,FALSE)</f>
        <v>92.5</v>
      </c>
      <c r="AJ183" s="7">
        <f>VLOOKUP(AE183,Hilfstabelle!$B$14:$K$25,10,FALSE)</f>
        <v>64</v>
      </c>
      <c r="AK183" s="7">
        <f>VLOOKUP(AE183,Hilfstabelle!$B$14:$I$25,8,FALSE)</f>
        <v>14</v>
      </c>
      <c r="AL183" s="7" t="str">
        <f>IF(AP183="50I","I",VLOOKUP(D183,Hilfstabelle!$A$3:$B$6,2))</f>
        <v>IV</v>
      </c>
      <c r="AM183" s="7" t="str">
        <f>IF(U183="I","I",VLOOKUP(D183,Hilfstabelle!$A$3:$B$6,2))</f>
        <v>IV</v>
      </c>
      <c r="AN183" s="7" t="str">
        <f t="shared" si="92"/>
        <v>160IV</v>
      </c>
      <c r="AO183" s="7" t="str">
        <f t="shared" si="120"/>
        <v>160IV</v>
      </c>
      <c r="AP183" s="106" t="b">
        <f t="shared" si="108"/>
        <v>0</v>
      </c>
      <c r="AQ183" s="7">
        <f>VLOOKUP('Grundgerüst Konfigurator'!AN183,Hilfstabelle!$B$14:$M$25,12,FALSE)</f>
        <v>4.9632240000000003</v>
      </c>
      <c r="AR183" s="7">
        <f>VLOOKUP(AN183,Hilfstabelle!$B$14:$J$25,9,FALSE)</f>
        <v>92.5</v>
      </c>
      <c r="AS183" s="7">
        <f>VLOOKUP(AN183,Hilfstabelle!$B$14:$K$25,10,FALSE)</f>
        <v>64</v>
      </c>
      <c r="AT183" s="7">
        <f>VLOOKUP(AN183,Hilfstabelle!$B$14:$I$25,8,FALSE)</f>
        <v>14</v>
      </c>
      <c r="AU183" s="7" t="str">
        <f>IF(AY183="50I","I",VLOOKUP(E183,Hilfstabelle!$A$3:$B$6,2))</f>
        <v>I</v>
      </c>
      <c r="AV183" s="7" t="str">
        <f>IF(U183="I","I",VLOOKUP(E183,Hilfstabelle!$A$3:$B$6,2))</f>
        <v>I</v>
      </c>
      <c r="AW183" s="7" t="str">
        <f t="shared" si="93"/>
        <v>40I</v>
      </c>
      <c r="AX183" s="7" t="str">
        <f t="shared" si="121"/>
        <v>40I</v>
      </c>
      <c r="AY183" s="106" t="b">
        <f t="shared" si="110"/>
        <v>0</v>
      </c>
      <c r="AZ183" s="7">
        <f>VLOOKUP('Grundgerüst Konfigurator'!AW183,Hilfstabelle!$B$14:$M$25,12,FALSE)</f>
        <v>0.33348840000000002</v>
      </c>
      <c r="BA183" s="7">
        <f>VLOOKUP(AW183,Hilfstabelle!$B$14:$J$25,9,FALSE)</f>
        <v>24.5</v>
      </c>
      <c r="BB183" s="7">
        <f>VLOOKUP(AW183,Hilfstabelle!$B$14:$K$25,10,FALSE)</f>
        <v>54</v>
      </c>
      <c r="BC183" s="7">
        <f>VLOOKUP(AW183,Hilfstabelle!$B$14:$I$25,8,FALSE)</f>
        <v>22</v>
      </c>
      <c r="BD183" s="7" t="str">
        <f t="shared" si="122"/>
        <v/>
      </c>
      <c r="BE183" s="7" t="str">
        <f t="shared" si="94"/>
        <v/>
      </c>
      <c r="BF183" s="7">
        <f>IFERROR(VLOOKUP(BD183,Hilfstabelle!$B$26:$M$31,12,FALSE),0)</f>
        <v>0</v>
      </c>
      <c r="BG183" s="7">
        <f>IFERROR(VLOOKUP(BD183,Hilfstabelle!$B$26:$H$31,7,FALSE),0)</f>
        <v>0</v>
      </c>
      <c r="BH183" s="7" t="str">
        <f t="shared" si="123"/>
        <v/>
      </c>
      <c r="BI183" s="7" t="str">
        <f t="shared" si="95"/>
        <v/>
      </c>
      <c r="BJ183" s="7">
        <f>IFERROR(VLOOKUP(BH183,Hilfstabelle!$B$26:$M$31,12,FALSE),0)</f>
        <v>0</v>
      </c>
      <c r="BK183" s="7">
        <f>IFERROR(VLOOKUP(BH183,Hilfstabelle!$B$26:$H$31,7,FALSE),0)</f>
        <v>0</v>
      </c>
      <c r="BL183" s="7" t="str">
        <f t="shared" si="124"/>
        <v>IV-I</v>
      </c>
      <c r="BM183" s="7" t="str">
        <f t="shared" si="96"/>
        <v>IV-I</v>
      </c>
      <c r="BN183" s="7">
        <f>IFERROR(VLOOKUP(BL183,Hilfstabelle!$B$26:$M$31,12,FALSE),0)</f>
        <v>2.205924</v>
      </c>
      <c r="BO183" s="7">
        <f>IFERROR(VLOOKUP(BL183,Hilfstabelle!$B$26:$H$31,7,FALSE),0)</f>
        <v>5</v>
      </c>
      <c r="BP183" s="162" t="s">
        <v>3902</v>
      </c>
    </row>
    <row r="184" spans="1:68" ht="15" thickBot="1" x14ac:dyDescent="0.25">
      <c r="A184" s="7">
        <v>16864441078</v>
      </c>
      <c r="B184" s="160" t="s">
        <v>98</v>
      </c>
      <c r="C184" s="8">
        <v>160</v>
      </c>
      <c r="D184" s="8">
        <v>160</v>
      </c>
      <c r="E184" s="8">
        <v>50</v>
      </c>
      <c r="F184" s="8" t="str">
        <f t="shared" si="97"/>
        <v>160 - 160 - 50</v>
      </c>
      <c r="G184" s="8" t="str">
        <f t="shared" si="98"/>
        <v>160-160-50</v>
      </c>
      <c r="H184" s="8">
        <f t="shared" si="99"/>
        <v>16864441078</v>
      </c>
      <c r="I184" s="6">
        <f t="shared" si="114"/>
        <v>22.991715600000003</v>
      </c>
      <c r="J184" s="6">
        <f>VLOOKUP(LEFT(A184,8)*1,Hilfstabelle!$A$35:$E$38,5,FALSE)</f>
        <v>0</v>
      </c>
      <c r="K184" s="6">
        <f t="shared" si="115"/>
        <v>351</v>
      </c>
      <c r="L184" s="6">
        <f t="shared" si="116"/>
        <v>267</v>
      </c>
      <c r="M184" s="6">
        <f t="shared" si="117"/>
        <v>185</v>
      </c>
      <c r="N184" s="19">
        <f t="shared" si="88"/>
        <v>124.5</v>
      </c>
      <c r="O184" s="19">
        <f t="shared" si="89"/>
        <v>124.5</v>
      </c>
      <c r="P184" s="19">
        <f t="shared" si="90"/>
        <v>137.5</v>
      </c>
      <c r="Q184" s="6" t="str">
        <f>VLOOKUP(LEFT(A184,8)*1,Hilfstabelle!$A$35:$E$38,2,FALSE)</f>
        <v>N.A.</v>
      </c>
      <c r="R184" s="6" t="str">
        <f>VLOOKUP(LEFT(A184,8)*1,Hilfstabelle!$A$35:$E$38,3,FALSE)</f>
        <v>N.A.</v>
      </c>
      <c r="S184" s="6" t="str">
        <f>VLOOKUP(LEFT(A184,8)*1,Hilfstabelle!$A$35:$E$38,4,FALSE)</f>
        <v>N.A.</v>
      </c>
      <c r="T184" s="94" t="e">
        <f>VLOOKUP(H184,Preise!A:E,4,FALSE)</f>
        <v>#N/A</v>
      </c>
      <c r="U184" s="7" t="str">
        <f>IF(V184=50,"I",VLOOKUP(V184,Hilfstabelle!$A$3:$B$6,2))</f>
        <v>IV</v>
      </c>
      <c r="V184" s="7">
        <f t="shared" si="118"/>
        <v>160</v>
      </c>
      <c r="W184" s="7" t="str">
        <f>IF(U184="I","I",VLOOKUP(V184,Hilfstabelle!$A$3:$B$6,2))</f>
        <v>IV</v>
      </c>
      <c r="X184" s="7">
        <f>VLOOKUP(W184,Hilfstabelle!$B$10:$M$13,12,FALSE)</f>
        <v>10.408540800000001</v>
      </c>
      <c r="Y184" s="7">
        <f>VLOOKUP(W184,Hilfstabelle!$B$10:$D$13,3,FALSE)</f>
        <v>80</v>
      </c>
      <c r="Z184" s="7">
        <f>VLOOKUP(W184,Hilfstabelle!$B$10:$E$13,4,FALSE)</f>
        <v>110.5</v>
      </c>
      <c r="AA184" s="7">
        <f>VLOOKUP(W184,Hilfstabelle!$B$10:$F$13,5,FALSE)</f>
        <v>110.5</v>
      </c>
      <c r="AB184" s="7">
        <f>VLOOKUP(W184,Hilfstabelle!$B$10:$G$13,6,FALSE)</f>
        <v>110.5</v>
      </c>
      <c r="AC184" s="7" t="str">
        <f>IF(AG184="50I","I",VLOOKUP(C184,Hilfstabelle!$A$3:$B$6,2))</f>
        <v>IV</v>
      </c>
      <c r="AD184" s="7" t="str">
        <f>IF(U184="I","I",VLOOKUP(C184,Hilfstabelle!$A$3:$B$6,2))</f>
        <v>IV</v>
      </c>
      <c r="AE184" s="7" t="str">
        <f t="shared" si="91"/>
        <v>160IV</v>
      </c>
      <c r="AF184" s="7" t="str">
        <f t="shared" si="119"/>
        <v>160IV</v>
      </c>
      <c r="AG184" s="106" t="b">
        <f t="shared" si="106"/>
        <v>0</v>
      </c>
      <c r="AH184" s="7">
        <f>VLOOKUP('Grundgerüst Konfigurator'!AE184,Hilfstabelle!$B$14:$M$25,12,FALSE)</f>
        <v>4.9632240000000003</v>
      </c>
      <c r="AI184" s="7">
        <f>VLOOKUP(AE184,Hilfstabelle!$B$14:$J$25,9,FALSE)</f>
        <v>92.5</v>
      </c>
      <c r="AJ184" s="7">
        <f>VLOOKUP(AE184,Hilfstabelle!$B$14:$K$25,10,FALSE)</f>
        <v>64</v>
      </c>
      <c r="AK184" s="7">
        <f>VLOOKUP(AE184,Hilfstabelle!$B$14:$I$25,8,FALSE)</f>
        <v>14</v>
      </c>
      <c r="AL184" s="7" t="str">
        <f>IF(AP184="50I","I",VLOOKUP(D184,Hilfstabelle!$A$3:$B$6,2))</f>
        <v>IV</v>
      </c>
      <c r="AM184" s="7" t="str">
        <f>IF(U184="I","I",VLOOKUP(D184,Hilfstabelle!$A$3:$B$6,2))</f>
        <v>IV</v>
      </c>
      <c r="AN184" s="7" t="str">
        <f t="shared" si="92"/>
        <v>160IV</v>
      </c>
      <c r="AO184" s="7" t="str">
        <f t="shared" si="120"/>
        <v>160IV</v>
      </c>
      <c r="AP184" s="106" t="b">
        <f t="shared" si="108"/>
        <v>0</v>
      </c>
      <c r="AQ184" s="7">
        <f>VLOOKUP('Grundgerüst Konfigurator'!AN184,Hilfstabelle!$B$14:$M$25,12,FALSE)</f>
        <v>4.9632240000000003</v>
      </c>
      <c r="AR184" s="7">
        <f>VLOOKUP(AN184,Hilfstabelle!$B$14:$J$25,9,FALSE)</f>
        <v>92.5</v>
      </c>
      <c r="AS184" s="7">
        <f>VLOOKUP(AN184,Hilfstabelle!$B$14:$K$25,10,FALSE)</f>
        <v>64</v>
      </c>
      <c r="AT184" s="7">
        <f>VLOOKUP(AN184,Hilfstabelle!$B$14:$I$25,8,FALSE)</f>
        <v>14</v>
      </c>
      <c r="AU184" s="7" t="str">
        <f>IF(AY184="50I","I",VLOOKUP(E184,Hilfstabelle!$A$3:$B$6,2))</f>
        <v>I</v>
      </c>
      <c r="AV184" s="7" t="str">
        <f>IF(U184="I","I",VLOOKUP(E184,Hilfstabelle!$A$3:$B$6,2))</f>
        <v>II</v>
      </c>
      <c r="AW184" s="7" t="str">
        <f t="shared" si="93"/>
        <v>50I</v>
      </c>
      <c r="AX184" s="7" t="str">
        <f t="shared" si="121"/>
        <v>50II</v>
      </c>
      <c r="AY184" s="106" t="str">
        <f t="shared" si="110"/>
        <v>50I</v>
      </c>
      <c r="AZ184" s="7">
        <f>VLOOKUP('Grundgerüst Konfigurator'!AW184,Hilfstabelle!$B$14:$M$25,12,FALSE)</f>
        <v>0.45080280000000006</v>
      </c>
      <c r="BA184" s="7">
        <f>VLOOKUP(AW184,Hilfstabelle!$B$14:$J$25,9,FALSE)</f>
        <v>30.5</v>
      </c>
      <c r="BB184" s="7">
        <f>VLOOKUP(AW184,Hilfstabelle!$B$14:$K$25,10,FALSE)</f>
        <v>61</v>
      </c>
      <c r="BC184" s="7">
        <f>VLOOKUP(AW184,Hilfstabelle!$B$14:$I$25,8,FALSE)</f>
        <v>22</v>
      </c>
      <c r="BD184" s="7" t="str">
        <f t="shared" si="122"/>
        <v/>
      </c>
      <c r="BE184" s="7" t="str">
        <f t="shared" si="94"/>
        <v/>
      </c>
      <c r="BF184" s="7">
        <f>IFERROR(VLOOKUP(BD184,Hilfstabelle!$B$26:$M$31,12,FALSE),0)</f>
        <v>0</v>
      </c>
      <c r="BG184" s="7">
        <f>IFERROR(VLOOKUP(BD184,Hilfstabelle!$B$26:$H$31,7,FALSE),0)</f>
        <v>0</v>
      </c>
      <c r="BH184" s="7" t="str">
        <f t="shared" si="123"/>
        <v/>
      </c>
      <c r="BI184" s="7" t="str">
        <f t="shared" si="95"/>
        <v/>
      </c>
      <c r="BJ184" s="7">
        <f>IFERROR(VLOOKUP(BH184,Hilfstabelle!$B$26:$M$31,12,FALSE),0)</f>
        <v>0</v>
      </c>
      <c r="BK184" s="7">
        <f>IFERROR(VLOOKUP(BH184,Hilfstabelle!$B$26:$H$31,7,FALSE),0)</f>
        <v>0</v>
      </c>
      <c r="BL184" s="7" t="str">
        <f t="shared" si="124"/>
        <v>IV-I</v>
      </c>
      <c r="BM184" s="7" t="str">
        <f t="shared" si="96"/>
        <v>IV-I</v>
      </c>
      <c r="BN184" s="7">
        <f>IFERROR(VLOOKUP(BL184,Hilfstabelle!$B$26:$M$31,12,FALSE),0)</f>
        <v>2.205924</v>
      </c>
      <c r="BO184" s="7">
        <f>IFERROR(VLOOKUP(BL184,Hilfstabelle!$B$26:$H$31,7,FALSE),0)</f>
        <v>5</v>
      </c>
      <c r="BP184" s="162" t="s">
        <v>3902</v>
      </c>
    </row>
    <row r="185" spans="1:68" ht="15" thickBot="1" x14ac:dyDescent="0.25">
      <c r="A185" s="7">
        <v>16864441079</v>
      </c>
      <c r="B185" s="160" t="s">
        <v>98</v>
      </c>
      <c r="C185" s="8">
        <v>160</v>
      </c>
      <c r="D185" s="8">
        <v>160</v>
      </c>
      <c r="E185" s="8">
        <v>63</v>
      </c>
      <c r="F185" s="8" t="str">
        <f t="shared" si="97"/>
        <v>160 - 160 - 63</v>
      </c>
      <c r="G185" s="8" t="str">
        <f t="shared" si="98"/>
        <v>160-160-63</v>
      </c>
      <c r="H185" s="8">
        <f t="shared" si="99"/>
        <v>16864441079</v>
      </c>
      <c r="I185" s="6">
        <f t="shared" si="114"/>
        <v>23.572911600000001</v>
      </c>
      <c r="J185" s="6">
        <f>VLOOKUP(LEFT(A185,8)*1,Hilfstabelle!$A$35:$E$38,5,FALSE)</f>
        <v>0</v>
      </c>
      <c r="K185" s="6">
        <f t="shared" si="115"/>
        <v>383.5</v>
      </c>
      <c r="L185" s="6">
        <f t="shared" si="116"/>
        <v>267</v>
      </c>
      <c r="M185" s="6">
        <f t="shared" si="117"/>
        <v>185</v>
      </c>
      <c r="N185" s="19">
        <f t="shared" si="88"/>
        <v>124.5</v>
      </c>
      <c r="O185" s="19">
        <f t="shared" si="89"/>
        <v>124.5</v>
      </c>
      <c r="P185" s="19">
        <f t="shared" si="90"/>
        <v>163</v>
      </c>
      <c r="Q185" s="6" t="str">
        <f>VLOOKUP(LEFT(A185,8)*1,Hilfstabelle!$A$35:$E$38,2,FALSE)</f>
        <v>N.A.</v>
      </c>
      <c r="R185" s="6" t="str">
        <f>VLOOKUP(LEFT(A185,8)*1,Hilfstabelle!$A$35:$E$38,3,FALSE)</f>
        <v>N.A.</v>
      </c>
      <c r="S185" s="6" t="str">
        <f>VLOOKUP(LEFT(A185,8)*1,Hilfstabelle!$A$35:$E$38,4,FALSE)</f>
        <v>N.A.</v>
      </c>
      <c r="T185" s="94" t="e">
        <f>VLOOKUP(H185,Preise!A:E,4,FALSE)</f>
        <v>#N/A</v>
      </c>
      <c r="U185" s="7" t="str">
        <f>IF(V185=50,"I",VLOOKUP(V185,Hilfstabelle!$A$3:$B$6,2))</f>
        <v>IV</v>
      </c>
      <c r="V185" s="7">
        <f t="shared" si="118"/>
        <v>160</v>
      </c>
      <c r="W185" s="7" t="str">
        <f>IF(U185="I","I",VLOOKUP(V185,Hilfstabelle!$A$3:$B$6,2))</f>
        <v>IV</v>
      </c>
      <c r="X185" s="7">
        <f>VLOOKUP(W185,Hilfstabelle!$B$10:$M$13,12,FALSE)</f>
        <v>10.408540800000001</v>
      </c>
      <c r="Y185" s="7">
        <f>VLOOKUP(W185,Hilfstabelle!$B$10:$D$13,3,FALSE)</f>
        <v>80</v>
      </c>
      <c r="Z185" s="7">
        <f>VLOOKUP(W185,Hilfstabelle!$B$10:$E$13,4,FALSE)</f>
        <v>110.5</v>
      </c>
      <c r="AA185" s="7">
        <f>VLOOKUP(W185,Hilfstabelle!$B$10:$F$13,5,FALSE)</f>
        <v>110.5</v>
      </c>
      <c r="AB185" s="7">
        <f>VLOOKUP(W185,Hilfstabelle!$B$10:$G$13,6,FALSE)</f>
        <v>110.5</v>
      </c>
      <c r="AC185" s="7" t="str">
        <f>IF(AG185="50I","I",VLOOKUP(C185,Hilfstabelle!$A$3:$B$6,2))</f>
        <v>IV</v>
      </c>
      <c r="AD185" s="7" t="str">
        <f>IF(U185="I","I",VLOOKUP(C185,Hilfstabelle!$A$3:$B$6,2))</f>
        <v>IV</v>
      </c>
      <c r="AE185" s="7" t="str">
        <f t="shared" si="91"/>
        <v>160IV</v>
      </c>
      <c r="AF185" s="7" t="str">
        <f t="shared" si="119"/>
        <v>160IV</v>
      </c>
      <c r="AG185" s="106" t="b">
        <f t="shared" si="106"/>
        <v>0</v>
      </c>
      <c r="AH185" s="7">
        <f>VLOOKUP('Grundgerüst Konfigurator'!AE185,Hilfstabelle!$B$14:$M$25,12,FALSE)</f>
        <v>4.9632240000000003</v>
      </c>
      <c r="AI185" s="7">
        <f>VLOOKUP(AE185,Hilfstabelle!$B$14:$J$25,9,FALSE)</f>
        <v>92.5</v>
      </c>
      <c r="AJ185" s="7">
        <f>VLOOKUP(AE185,Hilfstabelle!$B$14:$K$25,10,FALSE)</f>
        <v>64</v>
      </c>
      <c r="AK185" s="7">
        <f>VLOOKUP(AE185,Hilfstabelle!$B$14:$I$25,8,FALSE)</f>
        <v>14</v>
      </c>
      <c r="AL185" s="7" t="str">
        <f>IF(AP185="50I","I",VLOOKUP(D185,Hilfstabelle!$A$3:$B$6,2))</f>
        <v>IV</v>
      </c>
      <c r="AM185" s="7" t="str">
        <f>IF(U185="I","I",VLOOKUP(D185,Hilfstabelle!$A$3:$B$6,2))</f>
        <v>IV</v>
      </c>
      <c r="AN185" s="7" t="str">
        <f t="shared" si="92"/>
        <v>160IV</v>
      </c>
      <c r="AO185" s="7" t="str">
        <f t="shared" si="120"/>
        <v>160IV</v>
      </c>
      <c r="AP185" s="106" t="b">
        <f t="shared" si="108"/>
        <v>0</v>
      </c>
      <c r="AQ185" s="7">
        <f>VLOOKUP('Grundgerüst Konfigurator'!AN185,Hilfstabelle!$B$14:$M$25,12,FALSE)</f>
        <v>4.9632240000000003</v>
      </c>
      <c r="AR185" s="7">
        <f>VLOOKUP(AN185,Hilfstabelle!$B$14:$J$25,9,FALSE)</f>
        <v>92.5</v>
      </c>
      <c r="AS185" s="7">
        <f>VLOOKUP(AN185,Hilfstabelle!$B$14:$K$25,10,FALSE)</f>
        <v>64</v>
      </c>
      <c r="AT185" s="7">
        <f>VLOOKUP(AN185,Hilfstabelle!$B$14:$I$25,8,FALSE)</f>
        <v>14</v>
      </c>
      <c r="AU185" s="7" t="str">
        <f>IF(AY185="50I","I",VLOOKUP(E185,Hilfstabelle!$A$3:$B$6,2))</f>
        <v>II</v>
      </c>
      <c r="AV185" s="7" t="str">
        <f>IF(U185="I","I",VLOOKUP(E185,Hilfstabelle!$A$3:$B$6,2))</f>
        <v>II</v>
      </c>
      <c r="AW185" s="7" t="str">
        <f t="shared" si="93"/>
        <v>63II</v>
      </c>
      <c r="AX185" s="7" t="str">
        <f t="shared" si="121"/>
        <v>63II</v>
      </c>
      <c r="AY185" s="106" t="b">
        <f t="shared" si="110"/>
        <v>0</v>
      </c>
      <c r="AZ185" s="7">
        <f>VLOOKUP('Grundgerüst Konfigurator'!AW185,Hilfstabelle!$B$14:$M$25,12,FALSE)</f>
        <v>0.84948360000000012</v>
      </c>
      <c r="BA185" s="7">
        <f>VLOOKUP(AW185,Hilfstabelle!$B$14:$J$25,9,FALSE)</f>
        <v>37</v>
      </c>
      <c r="BB185" s="7">
        <f>VLOOKUP(AW185,Hilfstabelle!$B$14:$K$25,10,FALSE)</f>
        <v>68.5</v>
      </c>
      <c r="BC185" s="7">
        <f>VLOOKUP(AW185,Hilfstabelle!$B$14:$I$25,8,FALSE)</f>
        <v>22.5</v>
      </c>
      <c r="BD185" s="7" t="str">
        <f t="shared" si="122"/>
        <v/>
      </c>
      <c r="BE185" s="7" t="str">
        <f t="shared" si="94"/>
        <v/>
      </c>
      <c r="BF185" s="7">
        <f>IFERROR(VLOOKUP(BD185,Hilfstabelle!$B$26:$M$31,12,FALSE),0)</f>
        <v>0</v>
      </c>
      <c r="BG185" s="7">
        <f>IFERROR(VLOOKUP(BD185,Hilfstabelle!$B$26:$H$31,7,FALSE),0)</f>
        <v>0</v>
      </c>
      <c r="BH185" s="7" t="str">
        <f t="shared" si="123"/>
        <v/>
      </c>
      <c r="BI185" s="7" t="str">
        <f t="shared" si="95"/>
        <v/>
      </c>
      <c r="BJ185" s="7">
        <f>IFERROR(VLOOKUP(BH185,Hilfstabelle!$B$26:$M$31,12,FALSE),0)</f>
        <v>0</v>
      </c>
      <c r="BK185" s="7">
        <f>IFERROR(VLOOKUP(BH185,Hilfstabelle!$B$26:$H$31,7,FALSE),0)</f>
        <v>0</v>
      </c>
      <c r="BL185" s="7" t="str">
        <f t="shared" si="124"/>
        <v>IV-II</v>
      </c>
      <c r="BM185" s="7" t="str">
        <f t="shared" si="96"/>
        <v>IV-II</v>
      </c>
      <c r="BN185" s="7">
        <f>IFERROR(VLOOKUP(BL185,Hilfstabelle!$B$26:$M$31,12,FALSE),0)</f>
        <v>2.3884392000000001</v>
      </c>
      <c r="BO185" s="7">
        <f>IFERROR(VLOOKUP(BL185,Hilfstabelle!$B$26:$H$31,7,FALSE),0)</f>
        <v>30</v>
      </c>
      <c r="BP185" s="162" t="s">
        <v>3902</v>
      </c>
    </row>
    <row r="186" spans="1:68" ht="15" thickBot="1" x14ac:dyDescent="0.25">
      <c r="A186" s="7">
        <v>16864441080</v>
      </c>
      <c r="B186" s="160" t="s">
        <v>98</v>
      </c>
      <c r="C186" s="8">
        <v>160</v>
      </c>
      <c r="D186" s="8">
        <v>160</v>
      </c>
      <c r="E186" s="8">
        <v>75</v>
      </c>
      <c r="F186" s="8" t="str">
        <f t="shared" si="97"/>
        <v>160 - 160 - 75</v>
      </c>
      <c r="G186" s="8" t="str">
        <f t="shared" si="98"/>
        <v>160-160-75</v>
      </c>
      <c r="H186" s="8">
        <f t="shared" si="99"/>
        <v>16864441080</v>
      </c>
      <c r="I186" s="6">
        <f t="shared" si="114"/>
        <v>23.792294400000003</v>
      </c>
      <c r="J186" s="6">
        <f>VLOOKUP(LEFT(A186,8)*1,Hilfstabelle!$A$35:$E$38,5,FALSE)</f>
        <v>0</v>
      </c>
      <c r="K186" s="6">
        <f t="shared" si="115"/>
        <v>387</v>
      </c>
      <c r="L186" s="6">
        <f t="shared" si="116"/>
        <v>267</v>
      </c>
      <c r="M186" s="6">
        <f t="shared" si="117"/>
        <v>185</v>
      </c>
      <c r="N186" s="19">
        <f t="shared" si="88"/>
        <v>124.5</v>
      </c>
      <c r="O186" s="19">
        <f t="shared" si="89"/>
        <v>124.5</v>
      </c>
      <c r="P186" s="19">
        <f t="shared" si="90"/>
        <v>162.5</v>
      </c>
      <c r="Q186" s="6" t="str">
        <f>VLOOKUP(LEFT(A186,8)*1,Hilfstabelle!$A$35:$E$38,2,FALSE)</f>
        <v>N.A.</v>
      </c>
      <c r="R186" s="6" t="str">
        <f>VLOOKUP(LEFT(A186,8)*1,Hilfstabelle!$A$35:$E$38,3,FALSE)</f>
        <v>N.A.</v>
      </c>
      <c r="S186" s="6" t="str">
        <f>VLOOKUP(LEFT(A186,8)*1,Hilfstabelle!$A$35:$E$38,4,FALSE)</f>
        <v>N.A.</v>
      </c>
      <c r="T186" s="94" t="e">
        <f>VLOOKUP(H186,Preise!A:E,4,FALSE)</f>
        <v>#N/A</v>
      </c>
      <c r="U186" s="7" t="str">
        <f>IF(V186=50,"I",VLOOKUP(V186,Hilfstabelle!$A$3:$B$6,2))</f>
        <v>IV</v>
      </c>
      <c r="V186" s="7">
        <f t="shared" si="118"/>
        <v>160</v>
      </c>
      <c r="W186" s="7" t="str">
        <f>IF(U186="I","I",VLOOKUP(V186,Hilfstabelle!$A$3:$B$6,2))</f>
        <v>IV</v>
      </c>
      <c r="X186" s="7">
        <f>VLOOKUP(W186,Hilfstabelle!$B$10:$M$13,12,FALSE)</f>
        <v>10.408540800000001</v>
      </c>
      <c r="Y186" s="7">
        <f>VLOOKUP(W186,Hilfstabelle!$B$10:$D$13,3,FALSE)</f>
        <v>80</v>
      </c>
      <c r="Z186" s="7">
        <f>VLOOKUP(W186,Hilfstabelle!$B$10:$E$13,4,FALSE)</f>
        <v>110.5</v>
      </c>
      <c r="AA186" s="7">
        <f>VLOOKUP(W186,Hilfstabelle!$B$10:$F$13,5,FALSE)</f>
        <v>110.5</v>
      </c>
      <c r="AB186" s="7">
        <f>VLOOKUP(W186,Hilfstabelle!$B$10:$G$13,6,FALSE)</f>
        <v>110.5</v>
      </c>
      <c r="AC186" s="7" t="str">
        <f>IF(AG186="50I","I",VLOOKUP(C186,Hilfstabelle!$A$3:$B$6,2))</f>
        <v>IV</v>
      </c>
      <c r="AD186" s="7" t="str">
        <f>IF(U186="I","I",VLOOKUP(C186,Hilfstabelle!$A$3:$B$6,2))</f>
        <v>IV</v>
      </c>
      <c r="AE186" s="7" t="str">
        <f t="shared" si="91"/>
        <v>160IV</v>
      </c>
      <c r="AF186" s="7" t="str">
        <f t="shared" si="119"/>
        <v>160IV</v>
      </c>
      <c r="AG186" s="106" t="b">
        <f t="shared" si="106"/>
        <v>0</v>
      </c>
      <c r="AH186" s="7">
        <f>VLOOKUP('Grundgerüst Konfigurator'!AE186,Hilfstabelle!$B$14:$M$25,12,FALSE)</f>
        <v>4.9632240000000003</v>
      </c>
      <c r="AI186" s="7">
        <f>VLOOKUP(AE186,Hilfstabelle!$B$14:$J$25,9,FALSE)</f>
        <v>92.5</v>
      </c>
      <c r="AJ186" s="7">
        <f>VLOOKUP(AE186,Hilfstabelle!$B$14:$K$25,10,FALSE)</f>
        <v>64</v>
      </c>
      <c r="AK186" s="7">
        <f>VLOOKUP(AE186,Hilfstabelle!$B$14:$I$25,8,FALSE)</f>
        <v>14</v>
      </c>
      <c r="AL186" s="7" t="str">
        <f>IF(AP186="50I","I",VLOOKUP(D186,Hilfstabelle!$A$3:$B$6,2))</f>
        <v>IV</v>
      </c>
      <c r="AM186" s="7" t="str">
        <f>IF(U186="I","I",VLOOKUP(D186,Hilfstabelle!$A$3:$B$6,2))</f>
        <v>IV</v>
      </c>
      <c r="AN186" s="7" t="str">
        <f t="shared" si="92"/>
        <v>160IV</v>
      </c>
      <c r="AO186" s="7" t="str">
        <f t="shared" si="120"/>
        <v>160IV</v>
      </c>
      <c r="AP186" s="106" t="b">
        <f t="shared" si="108"/>
        <v>0</v>
      </c>
      <c r="AQ186" s="7">
        <f>VLOOKUP('Grundgerüst Konfigurator'!AN186,Hilfstabelle!$B$14:$M$25,12,FALSE)</f>
        <v>4.9632240000000003</v>
      </c>
      <c r="AR186" s="7">
        <f>VLOOKUP(AN186,Hilfstabelle!$B$14:$J$25,9,FALSE)</f>
        <v>92.5</v>
      </c>
      <c r="AS186" s="7">
        <f>VLOOKUP(AN186,Hilfstabelle!$B$14:$K$25,10,FALSE)</f>
        <v>64</v>
      </c>
      <c r="AT186" s="7">
        <f>VLOOKUP(AN186,Hilfstabelle!$B$14:$I$25,8,FALSE)</f>
        <v>14</v>
      </c>
      <c r="AU186" s="7" t="str">
        <f>IF(AY186="50I","I",VLOOKUP(E186,Hilfstabelle!$A$3:$B$6,2))</f>
        <v>II</v>
      </c>
      <c r="AV186" s="7" t="str">
        <f>IF(U186="I","I",VLOOKUP(E186,Hilfstabelle!$A$3:$B$6,2))</f>
        <v>II</v>
      </c>
      <c r="AW186" s="7" t="str">
        <f t="shared" si="93"/>
        <v>75II</v>
      </c>
      <c r="AX186" s="7" t="str">
        <f t="shared" si="121"/>
        <v>75II</v>
      </c>
      <c r="AY186" s="106" t="b">
        <f t="shared" si="110"/>
        <v>0</v>
      </c>
      <c r="AZ186" s="7">
        <f>VLOOKUP('Grundgerüst Konfigurator'!AW186,Hilfstabelle!$B$14:$M$25,12,FALSE)</f>
        <v>1.0688664000000001</v>
      </c>
      <c r="BA186" s="7">
        <f>VLOOKUP(AW186,Hilfstabelle!$B$14:$J$25,9,FALSE)</f>
        <v>45</v>
      </c>
      <c r="BB186" s="7">
        <f>VLOOKUP(AW186,Hilfstabelle!$B$14:$K$25,10,FALSE)</f>
        <v>72</v>
      </c>
      <c r="BC186" s="7">
        <f>VLOOKUP(AW186,Hilfstabelle!$B$14:$I$25,8,FALSE)</f>
        <v>22</v>
      </c>
      <c r="BD186" s="7" t="str">
        <f t="shared" si="122"/>
        <v/>
      </c>
      <c r="BE186" s="7" t="str">
        <f t="shared" si="94"/>
        <v/>
      </c>
      <c r="BF186" s="7">
        <f>IFERROR(VLOOKUP(BD186,Hilfstabelle!$B$26:$M$31,12,FALSE),0)</f>
        <v>0</v>
      </c>
      <c r="BG186" s="7">
        <f>IFERROR(VLOOKUP(BD186,Hilfstabelle!$B$26:$H$31,7,FALSE),0)</f>
        <v>0</v>
      </c>
      <c r="BH186" s="7" t="str">
        <f t="shared" si="123"/>
        <v/>
      </c>
      <c r="BI186" s="7" t="str">
        <f t="shared" si="95"/>
        <v/>
      </c>
      <c r="BJ186" s="7">
        <f>IFERROR(VLOOKUP(BH186,Hilfstabelle!$B$26:$M$31,12,FALSE),0)</f>
        <v>0</v>
      </c>
      <c r="BK186" s="7">
        <f>IFERROR(VLOOKUP(BH186,Hilfstabelle!$B$26:$H$31,7,FALSE),0)</f>
        <v>0</v>
      </c>
      <c r="BL186" s="7" t="str">
        <f t="shared" si="124"/>
        <v>IV-II</v>
      </c>
      <c r="BM186" s="7" t="str">
        <f t="shared" si="96"/>
        <v>IV-II</v>
      </c>
      <c r="BN186" s="7">
        <f>IFERROR(VLOOKUP(BL186,Hilfstabelle!$B$26:$M$31,12,FALSE),0)</f>
        <v>2.3884392000000001</v>
      </c>
      <c r="BO186" s="7">
        <f>IFERROR(VLOOKUP(BL186,Hilfstabelle!$B$26:$H$31,7,FALSE),0)</f>
        <v>30</v>
      </c>
      <c r="BP186" s="162" t="s">
        <v>3902</v>
      </c>
    </row>
    <row r="187" spans="1:68" ht="15" thickBot="1" x14ac:dyDescent="0.25">
      <c r="A187" s="7">
        <v>16864441081</v>
      </c>
      <c r="B187" s="160" t="s">
        <v>98</v>
      </c>
      <c r="C187" s="8">
        <v>160</v>
      </c>
      <c r="D187" s="8">
        <v>160</v>
      </c>
      <c r="E187" s="8">
        <v>90</v>
      </c>
      <c r="F187" s="8" t="str">
        <f t="shared" si="97"/>
        <v>160 - 160 - 90</v>
      </c>
      <c r="G187" s="8" t="str">
        <f t="shared" si="98"/>
        <v>160-160-90</v>
      </c>
      <c r="H187" s="8">
        <f t="shared" si="99"/>
        <v>16864441081</v>
      </c>
      <c r="I187" s="6">
        <f t="shared" si="114"/>
        <v>23.718853200000002</v>
      </c>
      <c r="J187" s="6">
        <f>VLOOKUP(LEFT(A187,8)*1,Hilfstabelle!$A$35:$E$38,5,FALSE)</f>
        <v>0</v>
      </c>
      <c r="K187" s="6">
        <f t="shared" si="115"/>
        <v>362</v>
      </c>
      <c r="L187" s="6">
        <f t="shared" si="116"/>
        <v>267</v>
      </c>
      <c r="M187" s="6">
        <f t="shared" si="117"/>
        <v>185</v>
      </c>
      <c r="N187" s="19">
        <f t="shared" si="88"/>
        <v>124.5</v>
      </c>
      <c r="O187" s="19">
        <f t="shared" si="89"/>
        <v>124.5</v>
      </c>
      <c r="P187" s="19">
        <f t="shared" si="90"/>
        <v>137.5</v>
      </c>
      <c r="Q187" s="6" t="str">
        <f>VLOOKUP(LEFT(A187,8)*1,Hilfstabelle!$A$35:$E$38,2,FALSE)</f>
        <v>N.A.</v>
      </c>
      <c r="R187" s="6" t="str">
        <f>VLOOKUP(LEFT(A187,8)*1,Hilfstabelle!$A$35:$E$38,3,FALSE)</f>
        <v>N.A.</v>
      </c>
      <c r="S187" s="6" t="str">
        <f>VLOOKUP(LEFT(A187,8)*1,Hilfstabelle!$A$35:$E$38,4,FALSE)</f>
        <v>N.A.</v>
      </c>
      <c r="T187" s="94" t="e">
        <f>VLOOKUP(H187,Preise!A:E,4,FALSE)</f>
        <v>#N/A</v>
      </c>
      <c r="U187" s="7" t="str">
        <f>IF(V187=50,"I",VLOOKUP(V187,Hilfstabelle!$A$3:$B$6,2))</f>
        <v>IV</v>
      </c>
      <c r="V187" s="7">
        <f t="shared" si="118"/>
        <v>160</v>
      </c>
      <c r="W187" s="7" t="str">
        <f>IF(U187="I","I",VLOOKUP(V187,Hilfstabelle!$A$3:$B$6,2))</f>
        <v>IV</v>
      </c>
      <c r="X187" s="7">
        <f>VLOOKUP(W187,Hilfstabelle!$B$10:$M$13,12,FALSE)</f>
        <v>10.408540800000001</v>
      </c>
      <c r="Y187" s="7">
        <f>VLOOKUP(W187,Hilfstabelle!$B$10:$D$13,3,FALSE)</f>
        <v>80</v>
      </c>
      <c r="Z187" s="7">
        <f>VLOOKUP(W187,Hilfstabelle!$B$10:$E$13,4,FALSE)</f>
        <v>110.5</v>
      </c>
      <c r="AA187" s="7">
        <f>VLOOKUP(W187,Hilfstabelle!$B$10:$F$13,5,FALSE)</f>
        <v>110.5</v>
      </c>
      <c r="AB187" s="7">
        <f>VLOOKUP(W187,Hilfstabelle!$B$10:$G$13,6,FALSE)</f>
        <v>110.5</v>
      </c>
      <c r="AC187" s="7" t="str">
        <f>IF(AG187="50I","I",VLOOKUP(C187,Hilfstabelle!$A$3:$B$6,2))</f>
        <v>IV</v>
      </c>
      <c r="AD187" s="7" t="str">
        <f>IF(U187="I","I",VLOOKUP(C187,Hilfstabelle!$A$3:$B$6,2))</f>
        <v>IV</v>
      </c>
      <c r="AE187" s="7" t="str">
        <f t="shared" si="91"/>
        <v>160IV</v>
      </c>
      <c r="AF187" s="7" t="str">
        <f t="shared" si="119"/>
        <v>160IV</v>
      </c>
      <c r="AG187" s="106" t="b">
        <f t="shared" si="106"/>
        <v>0</v>
      </c>
      <c r="AH187" s="7">
        <f>VLOOKUP('Grundgerüst Konfigurator'!AE187,Hilfstabelle!$B$14:$M$25,12,FALSE)</f>
        <v>4.9632240000000003</v>
      </c>
      <c r="AI187" s="7">
        <f>VLOOKUP(AE187,Hilfstabelle!$B$14:$J$25,9,FALSE)</f>
        <v>92.5</v>
      </c>
      <c r="AJ187" s="7">
        <f>VLOOKUP(AE187,Hilfstabelle!$B$14:$K$25,10,FALSE)</f>
        <v>64</v>
      </c>
      <c r="AK187" s="7">
        <f>VLOOKUP(AE187,Hilfstabelle!$B$14:$I$25,8,FALSE)</f>
        <v>14</v>
      </c>
      <c r="AL187" s="7" t="str">
        <f>IF(AP187="50I","I",VLOOKUP(D187,Hilfstabelle!$A$3:$B$6,2))</f>
        <v>IV</v>
      </c>
      <c r="AM187" s="7" t="str">
        <f>IF(U187="I","I",VLOOKUP(D187,Hilfstabelle!$A$3:$B$6,2))</f>
        <v>IV</v>
      </c>
      <c r="AN187" s="7" t="str">
        <f t="shared" si="92"/>
        <v>160IV</v>
      </c>
      <c r="AO187" s="7" t="str">
        <f t="shared" si="120"/>
        <v>160IV</v>
      </c>
      <c r="AP187" s="106" t="b">
        <f t="shared" si="108"/>
        <v>0</v>
      </c>
      <c r="AQ187" s="7">
        <f>VLOOKUP('Grundgerüst Konfigurator'!AN187,Hilfstabelle!$B$14:$M$25,12,FALSE)</f>
        <v>4.9632240000000003</v>
      </c>
      <c r="AR187" s="7">
        <f>VLOOKUP(AN187,Hilfstabelle!$B$14:$J$25,9,FALSE)</f>
        <v>92.5</v>
      </c>
      <c r="AS187" s="7">
        <f>VLOOKUP(AN187,Hilfstabelle!$B$14:$K$25,10,FALSE)</f>
        <v>64</v>
      </c>
      <c r="AT187" s="7">
        <f>VLOOKUP(AN187,Hilfstabelle!$B$14:$I$25,8,FALSE)</f>
        <v>14</v>
      </c>
      <c r="AU187" s="7" t="str">
        <f>IF(AY187="50I","I",VLOOKUP(E187,Hilfstabelle!$A$3:$B$6,2))</f>
        <v>III</v>
      </c>
      <c r="AV187" s="7" t="str">
        <f>IF(U187="I","I",VLOOKUP(E187,Hilfstabelle!$A$3:$B$6,2))</f>
        <v>III</v>
      </c>
      <c r="AW187" s="7" t="str">
        <f t="shared" si="93"/>
        <v>90III</v>
      </c>
      <c r="AX187" s="7" t="str">
        <f t="shared" si="121"/>
        <v>90III</v>
      </c>
      <c r="AY187" s="106" t="b">
        <f t="shared" si="110"/>
        <v>0</v>
      </c>
      <c r="AZ187" s="7">
        <f>VLOOKUP('Grundgerüst Konfigurator'!AW187,Hilfstabelle!$B$14:$M$25,12,FALSE)</f>
        <v>1.6001664000000002</v>
      </c>
      <c r="BA187" s="7">
        <f>VLOOKUP(AW187,Hilfstabelle!$B$14:$J$25,9,FALSE)</f>
        <v>54</v>
      </c>
      <c r="BB187" s="7">
        <f>VLOOKUP(AW187,Hilfstabelle!$B$14:$K$25,10,FALSE)</f>
        <v>72</v>
      </c>
      <c r="BC187" s="7">
        <f>VLOOKUP(AW187,Hilfstabelle!$B$14:$I$25,8,FALSE)</f>
        <v>22</v>
      </c>
      <c r="BD187" s="7" t="str">
        <f t="shared" si="122"/>
        <v/>
      </c>
      <c r="BE187" s="7" t="str">
        <f t="shared" si="94"/>
        <v/>
      </c>
      <c r="BF187" s="7">
        <f>IFERROR(VLOOKUP(BD187,Hilfstabelle!$B$26:$M$31,12,FALSE),0)</f>
        <v>0</v>
      </c>
      <c r="BG187" s="7">
        <f>IFERROR(VLOOKUP(BD187,Hilfstabelle!$B$26:$H$31,7,FALSE),0)</f>
        <v>0</v>
      </c>
      <c r="BH187" s="7" t="str">
        <f t="shared" si="123"/>
        <v/>
      </c>
      <c r="BI187" s="7" t="str">
        <f t="shared" si="95"/>
        <v/>
      </c>
      <c r="BJ187" s="7">
        <f>IFERROR(VLOOKUP(BH187,Hilfstabelle!$B$26:$M$31,12,FALSE),0)</f>
        <v>0</v>
      </c>
      <c r="BK187" s="7">
        <f>IFERROR(VLOOKUP(BH187,Hilfstabelle!$B$26:$H$31,7,FALSE),0)</f>
        <v>0</v>
      </c>
      <c r="BL187" s="7" t="str">
        <f t="shared" si="124"/>
        <v>IV-III</v>
      </c>
      <c r="BM187" s="7" t="str">
        <f t="shared" si="96"/>
        <v>IV-III</v>
      </c>
      <c r="BN187" s="7">
        <f>IFERROR(VLOOKUP(BL187,Hilfstabelle!$B$26:$M$31,12,FALSE),0)</f>
        <v>1.783698</v>
      </c>
      <c r="BO187" s="7">
        <f>IFERROR(VLOOKUP(BL187,Hilfstabelle!$B$26:$H$31,7,FALSE),0)</f>
        <v>5</v>
      </c>
      <c r="BP187" s="162" t="s">
        <v>3902</v>
      </c>
    </row>
    <row r="188" spans="1:68" ht="15" thickBot="1" x14ac:dyDescent="0.25">
      <c r="A188" s="7">
        <v>16864441082</v>
      </c>
      <c r="B188" s="160" t="s">
        <v>98</v>
      </c>
      <c r="C188" s="8">
        <v>160</v>
      </c>
      <c r="D188" s="8">
        <v>160</v>
      </c>
      <c r="E188" s="8">
        <v>110</v>
      </c>
      <c r="F188" s="8" t="str">
        <f t="shared" si="97"/>
        <v>160 - 160 - 110</v>
      </c>
      <c r="G188" s="8" t="str">
        <f t="shared" si="98"/>
        <v>160-160-110</v>
      </c>
      <c r="H188" s="8">
        <f t="shared" si="99"/>
        <v>16864441082</v>
      </c>
      <c r="I188" s="6">
        <f t="shared" si="114"/>
        <v>24.231396000000004</v>
      </c>
      <c r="J188" s="6">
        <f>VLOOKUP(LEFT(A188,8)*1,Hilfstabelle!$A$35:$E$38,5,FALSE)</f>
        <v>0</v>
      </c>
      <c r="K188" s="6">
        <f t="shared" si="115"/>
        <v>362</v>
      </c>
      <c r="L188" s="6">
        <f t="shared" si="116"/>
        <v>267</v>
      </c>
      <c r="M188" s="6">
        <f t="shared" si="117"/>
        <v>185</v>
      </c>
      <c r="N188" s="19">
        <f t="shared" si="88"/>
        <v>124.5</v>
      </c>
      <c r="O188" s="19">
        <f t="shared" si="89"/>
        <v>124.5</v>
      </c>
      <c r="P188" s="19">
        <f t="shared" si="90"/>
        <v>137.5</v>
      </c>
      <c r="Q188" s="6" t="str">
        <f>VLOOKUP(LEFT(A188,8)*1,Hilfstabelle!$A$35:$E$38,2,FALSE)</f>
        <v>N.A.</v>
      </c>
      <c r="R188" s="6" t="str">
        <f>VLOOKUP(LEFT(A188,8)*1,Hilfstabelle!$A$35:$E$38,3,FALSE)</f>
        <v>N.A.</v>
      </c>
      <c r="S188" s="6" t="str">
        <f>VLOOKUP(LEFT(A188,8)*1,Hilfstabelle!$A$35:$E$38,4,FALSE)</f>
        <v>N.A.</v>
      </c>
      <c r="T188" s="94" t="e">
        <f>VLOOKUP(H188,Preise!A:E,4,FALSE)</f>
        <v>#N/A</v>
      </c>
      <c r="U188" s="7" t="str">
        <f>IF(V188=50,"I",VLOOKUP(V188,Hilfstabelle!$A$3:$B$6,2))</f>
        <v>IV</v>
      </c>
      <c r="V188" s="7">
        <f t="shared" si="118"/>
        <v>160</v>
      </c>
      <c r="W188" s="7" t="str">
        <f>IF(U188="I","I",VLOOKUP(V188,Hilfstabelle!$A$3:$B$6,2))</f>
        <v>IV</v>
      </c>
      <c r="X188" s="7">
        <f>VLOOKUP(W188,Hilfstabelle!$B$10:$M$13,12,FALSE)</f>
        <v>10.408540800000001</v>
      </c>
      <c r="Y188" s="7">
        <f>VLOOKUP(W188,Hilfstabelle!$B$10:$D$13,3,FALSE)</f>
        <v>80</v>
      </c>
      <c r="Z188" s="7">
        <f>VLOOKUP(W188,Hilfstabelle!$B$10:$E$13,4,FALSE)</f>
        <v>110.5</v>
      </c>
      <c r="AA188" s="7">
        <f>VLOOKUP(W188,Hilfstabelle!$B$10:$F$13,5,FALSE)</f>
        <v>110.5</v>
      </c>
      <c r="AB188" s="7">
        <f>VLOOKUP(W188,Hilfstabelle!$B$10:$G$13,6,FALSE)</f>
        <v>110.5</v>
      </c>
      <c r="AC188" s="7" t="str">
        <f>IF(AG188="50I","I",VLOOKUP(C188,Hilfstabelle!$A$3:$B$6,2))</f>
        <v>IV</v>
      </c>
      <c r="AD188" s="7" t="str">
        <f>IF(U188="I","I",VLOOKUP(C188,Hilfstabelle!$A$3:$B$6,2))</f>
        <v>IV</v>
      </c>
      <c r="AE188" s="7" t="str">
        <f t="shared" si="91"/>
        <v>160IV</v>
      </c>
      <c r="AF188" s="7" t="str">
        <f t="shared" si="119"/>
        <v>160IV</v>
      </c>
      <c r="AG188" s="106" t="b">
        <f t="shared" si="106"/>
        <v>0</v>
      </c>
      <c r="AH188" s="7">
        <f>VLOOKUP('Grundgerüst Konfigurator'!AE188,Hilfstabelle!$B$14:$M$25,12,FALSE)</f>
        <v>4.9632240000000003</v>
      </c>
      <c r="AI188" s="7">
        <f>VLOOKUP(AE188,Hilfstabelle!$B$14:$J$25,9,FALSE)</f>
        <v>92.5</v>
      </c>
      <c r="AJ188" s="7">
        <f>VLOOKUP(AE188,Hilfstabelle!$B$14:$K$25,10,FALSE)</f>
        <v>64</v>
      </c>
      <c r="AK188" s="7">
        <f>VLOOKUP(AE188,Hilfstabelle!$B$14:$I$25,8,FALSE)</f>
        <v>14</v>
      </c>
      <c r="AL188" s="7" t="str">
        <f>IF(AP188="50I","I",VLOOKUP(D188,Hilfstabelle!$A$3:$B$6,2))</f>
        <v>IV</v>
      </c>
      <c r="AM188" s="7" t="str">
        <f>IF(U188="I","I",VLOOKUP(D188,Hilfstabelle!$A$3:$B$6,2))</f>
        <v>IV</v>
      </c>
      <c r="AN188" s="7" t="str">
        <f t="shared" si="92"/>
        <v>160IV</v>
      </c>
      <c r="AO188" s="7" t="str">
        <f t="shared" si="120"/>
        <v>160IV</v>
      </c>
      <c r="AP188" s="106" t="b">
        <f t="shared" si="108"/>
        <v>0</v>
      </c>
      <c r="AQ188" s="7">
        <f>VLOOKUP('Grundgerüst Konfigurator'!AN188,Hilfstabelle!$B$14:$M$25,12,FALSE)</f>
        <v>4.9632240000000003</v>
      </c>
      <c r="AR188" s="7">
        <f>VLOOKUP(AN188,Hilfstabelle!$B$14:$J$25,9,FALSE)</f>
        <v>92.5</v>
      </c>
      <c r="AS188" s="7">
        <f>VLOOKUP(AN188,Hilfstabelle!$B$14:$K$25,10,FALSE)</f>
        <v>64</v>
      </c>
      <c r="AT188" s="7">
        <f>VLOOKUP(AN188,Hilfstabelle!$B$14:$I$25,8,FALSE)</f>
        <v>14</v>
      </c>
      <c r="AU188" s="7" t="str">
        <f>IF(AY188="50I","I",VLOOKUP(E188,Hilfstabelle!$A$3:$B$6,2))</f>
        <v>III</v>
      </c>
      <c r="AV188" s="7" t="str">
        <f>IF(U188="I","I",VLOOKUP(E188,Hilfstabelle!$A$3:$B$6,2))</f>
        <v>III</v>
      </c>
      <c r="AW188" s="7" t="str">
        <f t="shared" si="93"/>
        <v>110III</v>
      </c>
      <c r="AX188" s="7" t="str">
        <f t="shared" si="121"/>
        <v>110III</v>
      </c>
      <c r="AY188" s="106" t="b">
        <f t="shared" si="110"/>
        <v>0</v>
      </c>
      <c r="AZ188" s="7">
        <f>VLOOKUP('Grundgerüst Konfigurator'!AW188,Hilfstabelle!$B$14:$M$25,12,FALSE)</f>
        <v>2.1127092000000003</v>
      </c>
      <c r="BA188" s="7">
        <f>VLOOKUP(AW188,Hilfstabelle!$B$14:$J$25,9,FALSE)</f>
        <v>65</v>
      </c>
      <c r="BB188" s="7">
        <f>VLOOKUP(AW188,Hilfstabelle!$B$14:$K$25,10,FALSE)</f>
        <v>72</v>
      </c>
      <c r="BC188" s="7">
        <f>VLOOKUP(AW188,Hilfstabelle!$B$14:$I$25,8,FALSE)</f>
        <v>22</v>
      </c>
      <c r="BD188" s="7" t="str">
        <f t="shared" si="122"/>
        <v/>
      </c>
      <c r="BE188" s="7" t="str">
        <f t="shared" si="94"/>
        <v/>
      </c>
      <c r="BF188" s="7">
        <f>IFERROR(VLOOKUP(BD188,Hilfstabelle!$B$26:$M$31,12,FALSE),0)</f>
        <v>0</v>
      </c>
      <c r="BG188" s="7">
        <f>IFERROR(VLOOKUP(BD188,Hilfstabelle!$B$26:$H$31,7,FALSE),0)</f>
        <v>0</v>
      </c>
      <c r="BH188" s="7" t="str">
        <f t="shared" si="123"/>
        <v/>
      </c>
      <c r="BI188" s="7" t="str">
        <f t="shared" si="95"/>
        <v/>
      </c>
      <c r="BJ188" s="7">
        <f>IFERROR(VLOOKUP(BH188,Hilfstabelle!$B$26:$M$31,12,FALSE),0)</f>
        <v>0</v>
      </c>
      <c r="BK188" s="7">
        <f>IFERROR(VLOOKUP(BH188,Hilfstabelle!$B$26:$H$31,7,FALSE),0)</f>
        <v>0</v>
      </c>
      <c r="BL188" s="7" t="str">
        <f t="shared" si="124"/>
        <v>IV-III</v>
      </c>
      <c r="BM188" s="7" t="str">
        <f t="shared" si="96"/>
        <v>IV-III</v>
      </c>
      <c r="BN188" s="7">
        <f>IFERROR(VLOOKUP(BL188,Hilfstabelle!$B$26:$M$31,12,FALSE),0)</f>
        <v>1.783698</v>
      </c>
      <c r="BO188" s="7">
        <f>IFERROR(VLOOKUP(BL188,Hilfstabelle!$B$26:$H$31,7,FALSE),0)</f>
        <v>5</v>
      </c>
      <c r="BP188" s="162" t="s">
        <v>3902</v>
      </c>
    </row>
    <row r="189" spans="1:68" ht="15" thickBot="1" x14ac:dyDescent="0.25">
      <c r="A189" s="7">
        <v>16864441083</v>
      </c>
      <c r="B189" s="160" t="s">
        <v>98</v>
      </c>
      <c r="C189" s="8">
        <v>160</v>
      </c>
      <c r="D189" s="8">
        <v>160</v>
      </c>
      <c r="E189" s="8">
        <v>125</v>
      </c>
      <c r="F189" s="8" t="str">
        <f t="shared" si="97"/>
        <v>160 - 160 - 125</v>
      </c>
      <c r="G189" s="8" t="str">
        <f t="shared" si="98"/>
        <v>160-160-125</v>
      </c>
      <c r="H189" s="8">
        <f t="shared" si="99"/>
        <v>16864441083</v>
      </c>
      <c r="I189" s="6">
        <f t="shared" si="114"/>
        <v>24.134796000000001</v>
      </c>
      <c r="J189" s="6">
        <f>VLOOKUP(LEFT(A189,8)*1,Hilfstabelle!$A$35:$E$38,5,FALSE)</f>
        <v>0</v>
      </c>
      <c r="K189" s="6">
        <f t="shared" si="115"/>
        <v>372.3</v>
      </c>
      <c r="L189" s="6">
        <f t="shared" si="116"/>
        <v>267</v>
      </c>
      <c r="M189" s="6">
        <f t="shared" si="117"/>
        <v>185</v>
      </c>
      <c r="N189" s="19">
        <f t="shared" si="88"/>
        <v>124.5</v>
      </c>
      <c r="O189" s="19">
        <f t="shared" si="89"/>
        <v>124.5</v>
      </c>
      <c r="P189" s="19">
        <f t="shared" si="90"/>
        <v>147.80000000000001</v>
      </c>
      <c r="Q189" s="6" t="str">
        <f>VLOOKUP(LEFT(A189,8)*1,Hilfstabelle!$A$35:$E$38,2,FALSE)</f>
        <v>N.A.</v>
      </c>
      <c r="R189" s="6" t="str">
        <f>VLOOKUP(LEFT(A189,8)*1,Hilfstabelle!$A$35:$E$38,3,FALSE)</f>
        <v>N.A.</v>
      </c>
      <c r="S189" s="6" t="str">
        <f>VLOOKUP(LEFT(A189,8)*1,Hilfstabelle!$A$35:$E$38,4,FALSE)</f>
        <v>N.A.</v>
      </c>
      <c r="T189" s="94" t="e">
        <f>VLOOKUP(H189,Preise!A:E,4,FALSE)</f>
        <v>#N/A</v>
      </c>
      <c r="U189" s="7" t="str">
        <f>IF(V189=50,"I",VLOOKUP(V189,Hilfstabelle!$A$3:$B$6,2))</f>
        <v>IV</v>
      </c>
      <c r="V189" s="7">
        <f t="shared" si="118"/>
        <v>160</v>
      </c>
      <c r="W189" s="7" t="str">
        <f>IF(U189="I","I",VLOOKUP(V189,Hilfstabelle!$A$3:$B$6,2))</f>
        <v>IV</v>
      </c>
      <c r="X189" s="7">
        <f>VLOOKUP(W189,Hilfstabelle!$B$10:$M$13,12,FALSE)</f>
        <v>10.408540800000001</v>
      </c>
      <c r="Y189" s="7">
        <f>VLOOKUP(W189,Hilfstabelle!$B$10:$D$13,3,FALSE)</f>
        <v>80</v>
      </c>
      <c r="Z189" s="7">
        <f>VLOOKUP(W189,Hilfstabelle!$B$10:$E$13,4,FALSE)</f>
        <v>110.5</v>
      </c>
      <c r="AA189" s="7">
        <f>VLOOKUP(W189,Hilfstabelle!$B$10:$F$13,5,FALSE)</f>
        <v>110.5</v>
      </c>
      <c r="AB189" s="7">
        <f>VLOOKUP(W189,Hilfstabelle!$B$10:$G$13,6,FALSE)</f>
        <v>110.5</v>
      </c>
      <c r="AC189" s="7" t="str">
        <f>IF(AG189="50I","I",VLOOKUP(C189,Hilfstabelle!$A$3:$B$6,2))</f>
        <v>IV</v>
      </c>
      <c r="AD189" s="7" t="str">
        <f>IF(U189="I","I",VLOOKUP(C189,Hilfstabelle!$A$3:$B$6,2))</f>
        <v>IV</v>
      </c>
      <c r="AE189" s="7" t="str">
        <f t="shared" si="91"/>
        <v>160IV</v>
      </c>
      <c r="AF189" s="7" t="str">
        <f t="shared" si="119"/>
        <v>160IV</v>
      </c>
      <c r="AG189" s="106" t="b">
        <f t="shared" si="106"/>
        <v>0</v>
      </c>
      <c r="AH189" s="7">
        <f>VLOOKUP('Grundgerüst Konfigurator'!AE189,Hilfstabelle!$B$14:$M$25,12,FALSE)</f>
        <v>4.9632240000000003</v>
      </c>
      <c r="AI189" s="7">
        <f>VLOOKUP(AE189,Hilfstabelle!$B$14:$J$25,9,FALSE)</f>
        <v>92.5</v>
      </c>
      <c r="AJ189" s="7">
        <f>VLOOKUP(AE189,Hilfstabelle!$B$14:$K$25,10,FALSE)</f>
        <v>64</v>
      </c>
      <c r="AK189" s="7">
        <f>VLOOKUP(AE189,Hilfstabelle!$B$14:$I$25,8,FALSE)</f>
        <v>14</v>
      </c>
      <c r="AL189" s="7" t="str">
        <f>IF(AP189="50I","I",VLOOKUP(D189,Hilfstabelle!$A$3:$B$6,2))</f>
        <v>IV</v>
      </c>
      <c r="AM189" s="7" t="str">
        <f>IF(U189="I","I",VLOOKUP(D189,Hilfstabelle!$A$3:$B$6,2))</f>
        <v>IV</v>
      </c>
      <c r="AN189" s="7" t="str">
        <f t="shared" si="92"/>
        <v>160IV</v>
      </c>
      <c r="AO189" s="7" t="str">
        <f t="shared" si="120"/>
        <v>160IV</v>
      </c>
      <c r="AP189" s="106" t="b">
        <f t="shared" si="108"/>
        <v>0</v>
      </c>
      <c r="AQ189" s="7">
        <f>VLOOKUP('Grundgerüst Konfigurator'!AN189,Hilfstabelle!$B$14:$M$25,12,FALSE)</f>
        <v>4.9632240000000003</v>
      </c>
      <c r="AR189" s="7">
        <f>VLOOKUP(AN189,Hilfstabelle!$B$14:$J$25,9,FALSE)</f>
        <v>92.5</v>
      </c>
      <c r="AS189" s="7">
        <f>VLOOKUP(AN189,Hilfstabelle!$B$14:$K$25,10,FALSE)</f>
        <v>64</v>
      </c>
      <c r="AT189" s="7">
        <f>VLOOKUP(AN189,Hilfstabelle!$B$14:$I$25,8,FALSE)</f>
        <v>14</v>
      </c>
      <c r="AU189" s="7" t="str">
        <f>IF(AY189="50I","I",VLOOKUP(E189,Hilfstabelle!$A$3:$B$6,2))</f>
        <v>IV</v>
      </c>
      <c r="AV189" s="7" t="str">
        <f>IF(U189="I","I",VLOOKUP(E189,Hilfstabelle!$A$3:$B$6,2))</f>
        <v>IV</v>
      </c>
      <c r="AW189" s="7" t="str">
        <f t="shared" si="93"/>
        <v>125IV</v>
      </c>
      <c r="AX189" s="7" t="str">
        <f t="shared" si="121"/>
        <v>125IV</v>
      </c>
      <c r="AY189" s="106" t="b">
        <f t="shared" si="110"/>
        <v>0</v>
      </c>
      <c r="AZ189" s="7">
        <f>VLOOKUP('Grundgerüst Konfigurator'!AW189,Hilfstabelle!$B$14:$M$25,12,FALSE)</f>
        <v>3.7998072000000001</v>
      </c>
      <c r="BA189" s="7">
        <f>VLOOKUP(AW189,Hilfstabelle!$B$14:$J$25,9,FALSE)</f>
        <v>72.5</v>
      </c>
      <c r="BB189" s="7">
        <f>VLOOKUP(AW189,Hilfstabelle!$B$14:$K$25,10,FALSE)</f>
        <v>87.3</v>
      </c>
      <c r="BC189" s="7">
        <f>VLOOKUP(AW189,Hilfstabelle!$B$14:$I$25,8,FALSE)</f>
        <v>37.299999999999997</v>
      </c>
      <c r="BD189" s="7" t="str">
        <f t="shared" si="122"/>
        <v/>
      </c>
      <c r="BE189" s="7" t="str">
        <f t="shared" si="94"/>
        <v/>
      </c>
      <c r="BF189" s="7">
        <f>IFERROR(VLOOKUP(BD189,Hilfstabelle!$B$26:$M$31,12,FALSE),0)</f>
        <v>0</v>
      </c>
      <c r="BG189" s="7">
        <f>IFERROR(VLOOKUP(BD189,Hilfstabelle!$B$26:$H$31,7,FALSE),0)</f>
        <v>0</v>
      </c>
      <c r="BH189" s="7" t="str">
        <f t="shared" si="123"/>
        <v/>
      </c>
      <c r="BI189" s="7" t="str">
        <f t="shared" si="95"/>
        <v/>
      </c>
      <c r="BJ189" s="7">
        <f>IFERROR(VLOOKUP(BH189,Hilfstabelle!$B$26:$M$31,12,FALSE),0)</f>
        <v>0</v>
      </c>
      <c r="BK189" s="7">
        <f>IFERROR(VLOOKUP(BH189,Hilfstabelle!$B$26:$H$31,7,FALSE),0)</f>
        <v>0</v>
      </c>
      <c r="BL189" s="7" t="str">
        <f t="shared" si="124"/>
        <v/>
      </c>
      <c r="BM189" s="7" t="str">
        <f t="shared" si="96"/>
        <v/>
      </c>
      <c r="BN189" s="7">
        <f>IFERROR(VLOOKUP(BL189,Hilfstabelle!$B$26:$M$31,12,FALSE),0)</f>
        <v>0</v>
      </c>
      <c r="BO189" s="7">
        <f>IFERROR(VLOOKUP(BL189,Hilfstabelle!$B$26:$H$31,7,FALSE),0)</f>
        <v>0</v>
      </c>
      <c r="BP189" s="162" t="s">
        <v>3902</v>
      </c>
    </row>
    <row r="190" spans="1:68" ht="15" thickBot="1" x14ac:dyDescent="0.25">
      <c r="A190" s="7">
        <v>16864441084</v>
      </c>
      <c r="B190" s="160" t="s">
        <v>98</v>
      </c>
      <c r="C190" s="8">
        <v>160</v>
      </c>
      <c r="D190" s="8">
        <v>160</v>
      </c>
      <c r="E190" s="8">
        <v>140</v>
      </c>
      <c r="F190" s="8" t="str">
        <f t="shared" si="97"/>
        <v>160 - 160 - 140</v>
      </c>
      <c r="G190" s="8" t="str">
        <f t="shared" si="98"/>
        <v>160-160-140</v>
      </c>
      <c r="H190" s="8">
        <f t="shared" si="99"/>
        <v>16864441084</v>
      </c>
      <c r="I190" s="6">
        <f t="shared" si="114"/>
        <v>24.782226000000001</v>
      </c>
      <c r="J190" s="6">
        <f>VLOOKUP(LEFT(A190,8)*1,Hilfstabelle!$A$35:$E$38,5,FALSE)</f>
        <v>0</v>
      </c>
      <c r="K190" s="6">
        <f t="shared" si="115"/>
        <v>360.6</v>
      </c>
      <c r="L190" s="6">
        <f t="shared" si="116"/>
        <v>267</v>
      </c>
      <c r="M190" s="6">
        <f t="shared" si="117"/>
        <v>185</v>
      </c>
      <c r="N190" s="19">
        <f t="shared" si="88"/>
        <v>124.5</v>
      </c>
      <c r="O190" s="19">
        <f t="shared" si="89"/>
        <v>124.5</v>
      </c>
      <c r="P190" s="19">
        <f t="shared" si="90"/>
        <v>136.1</v>
      </c>
      <c r="Q190" s="6" t="str">
        <f>VLOOKUP(LEFT(A190,8)*1,Hilfstabelle!$A$35:$E$38,2,FALSE)</f>
        <v>N.A.</v>
      </c>
      <c r="R190" s="6" t="str">
        <f>VLOOKUP(LEFT(A190,8)*1,Hilfstabelle!$A$35:$E$38,3,FALSE)</f>
        <v>N.A.</v>
      </c>
      <c r="S190" s="6" t="str">
        <f>VLOOKUP(LEFT(A190,8)*1,Hilfstabelle!$A$35:$E$38,4,FALSE)</f>
        <v>N.A.</v>
      </c>
      <c r="T190" s="94" t="e">
        <f>VLOOKUP(H190,Preise!A:E,4,FALSE)</f>
        <v>#N/A</v>
      </c>
      <c r="U190" s="7" t="str">
        <f>IF(V190=50,"I",VLOOKUP(V190,Hilfstabelle!$A$3:$B$6,2))</f>
        <v>IV</v>
      </c>
      <c r="V190" s="7">
        <f t="shared" si="118"/>
        <v>160</v>
      </c>
      <c r="W190" s="7" t="str">
        <f>IF(U190="I","I",VLOOKUP(V190,Hilfstabelle!$A$3:$B$6,2))</f>
        <v>IV</v>
      </c>
      <c r="X190" s="7">
        <f>VLOOKUP(W190,Hilfstabelle!$B$10:$M$13,12,FALSE)</f>
        <v>10.408540800000001</v>
      </c>
      <c r="Y190" s="7">
        <f>VLOOKUP(W190,Hilfstabelle!$B$10:$D$13,3,FALSE)</f>
        <v>80</v>
      </c>
      <c r="Z190" s="7">
        <f>VLOOKUP(W190,Hilfstabelle!$B$10:$E$13,4,FALSE)</f>
        <v>110.5</v>
      </c>
      <c r="AA190" s="7">
        <f>VLOOKUP(W190,Hilfstabelle!$B$10:$F$13,5,FALSE)</f>
        <v>110.5</v>
      </c>
      <c r="AB190" s="7">
        <f>VLOOKUP(W190,Hilfstabelle!$B$10:$G$13,6,FALSE)</f>
        <v>110.5</v>
      </c>
      <c r="AC190" s="7" t="str">
        <f>IF(AG190="50I","I",VLOOKUP(C190,Hilfstabelle!$A$3:$B$6,2))</f>
        <v>IV</v>
      </c>
      <c r="AD190" s="7" t="str">
        <f>IF(U190="I","I",VLOOKUP(C190,Hilfstabelle!$A$3:$B$6,2))</f>
        <v>IV</v>
      </c>
      <c r="AE190" s="7" t="str">
        <f t="shared" si="91"/>
        <v>160IV</v>
      </c>
      <c r="AF190" s="7" t="str">
        <f t="shared" si="119"/>
        <v>160IV</v>
      </c>
      <c r="AG190" s="106" t="b">
        <f t="shared" si="106"/>
        <v>0</v>
      </c>
      <c r="AH190" s="7">
        <f>VLOOKUP('Grundgerüst Konfigurator'!AE190,Hilfstabelle!$B$14:$M$25,12,FALSE)</f>
        <v>4.9632240000000003</v>
      </c>
      <c r="AI190" s="7">
        <f>VLOOKUP(AE190,Hilfstabelle!$B$14:$J$25,9,FALSE)</f>
        <v>92.5</v>
      </c>
      <c r="AJ190" s="7">
        <f>VLOOKUP(AE190,Hilfstabelle!$B$14:$K$25,10,FALSE)</f>
        <v>64</v>
      </c>
      <c r="AK190" s="7">
        <f>VLOOKUP(AE190,Hilfstabelle!$B$14:$I$25,8,FALSE)</f>
        <v>14</v>
      </c>
      <c r="AL190" s="7" t="str">
        <f>IF(AP190="50I","I",VLOOKUP(D190,Hilfstabelle!$A$3:$B$6,2))</f>
        <v>IV</v>
      </c>
      <c r="AM190" s="7" t="str">
        <f>IF(U190="I","I",VLOOKUP(D190,Hilfstabelle!$A$3:$B$6,2))</f>
        <v>IV</v>
      </c>
      <c r="AN190" s="7" t="str">
        <f t="shared" si="92"/>
        <v>160IV</v>
      </c>
      <c r="AO190" s="7" t="str">
        <f t="shared" si="120"/>
        <v>160IV</v>
      </c>
      <c r="AP190" s="106" t="b">
        <f t="shared" si="108"/>
        <v>0</v>
      </c>
      <c r="AQ190" s="7">
        <f>VLOOKUP('Grundgerüst Konfigurator'!AN190,Hilfstabelle!$B$14:$M$25,12,FALSE)</f>
        <v>4.9632240000000003</v>
      </c>
      <c r="AR190" s="7">
        <f>VLOOKUP(AN190,Hilfstabelle!$B$14:$J$25,9,FALSE)</f>
        <v>92.5</v>
      </c>
      <c r="AS190" s="7">
        <f>VLOOKUP(AN190,Hilfstabelle!$B$14:$K$25,10,FALSE)</f>
        <v>64</v>
      </c>
      <c r="AT190" s="7">
        <f>VLOOKUP(AN190,Hilfstabelle!$B$14:$I$25,8,FALSE)</f>
        <v>14</v>
      </c>
      <c r="AU190" s="7" t="str">
        <f>IF(AY190="50I","I",VLOOKUP(E190,Hilfstabelle!$A$3:$B$6,2))</f>
        <v>IV</v>
      </c>
      <c r="AV190" s="7" t="str">
        <f>IF(U190="I","I",VLOOKUP(E190,Hilfstabelle!$A$3:$B$6,2))</f>
        <v>IV</v>
      </c>
      <c r="AW190" s="7" t="str">
        <f t="shared" si="93"/>
        <v>140IV</v>
      </c>
      <c r="AX190" s="7" t="str">
        <f t="shared" si="121"/>
        <v>140IV</v>
      </c>
      <c r="AY190" s="106" t="b">
        <f>IF(AX190="50II",IF(U190&lt;&gt;"II","50I","50II"))</f>
        <v>0</v>
      </c>
      <c r="AZ190" s="7">
        <f>VLOOKUP('Grundgerüst Konfigurator'!AW190,Hilfstabelle!$B$14:$M$25,12,FALSE)</f>
        <v>4.4472372</v>
      </c>
      <c r="BA190" s="7">
        <f>VLOOKUP(AW190,Hilfstabelle!$B$14:$J$25,9,FALSE)</f>
        <v>81.5</v>
      </c>
      <c r="BB190" s="7">
        <f>VLOOKUP(AW190,Hilfstabelle!$B$14:$K$25,10,FALSE)</f>
        <v>75.599999999999994</v>
      </c>
      <c r="BC190" s="7">
        <f>VLOOKUP(AW190,Hilfstabelle!$B$14:$I$25,8,FALSE)</f>
        <v>25.6</v>
      </c>
      <c r="BD190" s="7" t="str">
        <f t="shared" si="122"/>
        <v/>
      </c>
      <c r="BE190" s="7" t="str">
        <f t="shared" si="94"/>
        <v/>
      </c>
      <c r="BF190" s="7">
        <f>IFERROR(VLOOKUP(BD190,Hilfstabelle!$B$26:$M$31,12,FALSE),0)</f>
        <v>0</v>
      </c>
      <c r="BG190" s="7">
        <f>IFERROR(VLOOKUP(BD190,Hilfstabelle!$B$26:$H$31,7,FALSE),0)</f>
        <v>0</v>
      </c>
      <c r="BH190" s="7" t="str">
        <f t="shared" si="123"/>
        <v/>
      </c>
      <c r="BI190" s="7" t="str">
        <f t="shared" si="95"/>
        <v/>
      </c>
      <c r="BJ190" s="7">
        <f>IFERROR(VLOOKUP(BH190,Hilfstabelle!$B$26:$M$31,12,FALSE),0)</f>
        <v>0</v>
      </c>
      <c r="BK190" s="7">
        <f>IFERROR(VLOOKUP(BH190,Hilfstabelle!$B$26:$H$31,7,FALSE),0)</f>
        <v>0</v>
      </c>
      <c r="BL190" s="7" t="str">
        <f t="shared" si="124"/>
        <v/>
      </c>
      <c r="BM190" s="7" t="str">
        <f t="shared" si="96"/>
        <v/>
      </c>
      <c r="BN190" s="7">
        <f>IFERROR(VLOOKUP(BL190,Hilfstabelle!$B$26:$M$31,12,FALSE),0)</f>
        <v>0</v>
      </c>
      <c r="BO190" s="7">
        <f>IFERROR(VLOOKUP(BL190,Hilfstabelle!$B$26:$H$31,7,FALSE),0)</f>
        <v>0</v>
      </c>
      <c r="BP190" s="162" t="s">
        <v>3902</v>
      </c>
    </row>
    <row r="191" spans="1:68" x14ac:dyDescent="0.2">
      <c r="B191" s="160"/>
      <c r="C191" s="8"/>
      <c r="E191" s="3"/>
      <c r="F191" s="8"/>
      <c r="G191" s="8"/>
      <c r="H191" s="8"/>
      <c r="I191" s="1"/>
      <c r="J191" s="1"/>
      <c r="K191" s="1"/>
      <c r="L191" s="1"/>
      <c r="M191" s="1"/>
      <c r="N191" s="40"/>
      <c r="O191" s="40"/>
      <c r="P191" s="40"/>
      <c r="Q191" s="1"/>
      <c r="R191" s="1"/>
      <c r="S191" s="1"/>
      <c r="T191" s="108"/>
      <c r="BP191" s="162" t="s">
        <v>3902</v>
      </c>
    </row>
    <row r="192" spans="1:68" ht="20.25" x14ac:dyDescent="0.3">
      <c r="B192" s="160"/>
      <c r="C192" s="10" t="s">
        <v>74</v>
      </c>
      <c r="F192" s="8"/>
      <c r="G192" s="8"/>
      <c r="H192" s="8"/>
      <c r="I192" s="3"/>
      <c r="J192" s="3"/>
      <c r="K192" s="3"/>
      <c r="L192" s="3"/>
      <c r="M192" s="3"/>
      <c r="N192" s="39"/>
      <c r="O192" s="39"/>
      <c r="P192" s="39"/>
      <c r="Q192" s="3"/>
      <c r="R192" s="3"/>
      <c r="S192" s="3"/>
      <c r="T192" s="107"/>
      <c r="BP192" s="162" t="s">
        <v>3902</v>
      </c>
    </row>
    <row r="193" spans="1:69" ht="15" thickBot="1" x14ac:dyDescent="0.25">
      <c r="B193" s="160"/>
      <c r="C193" s="8"/>
      <c r="E193" s="3"/>
      <c r="F193" s="8"/>
      <c r="G193" s="8"/>
      <c r="H193" s="8"/>
      <c r="I193" s="4"/>
      <c r="J193" s="4"/>
      <c r="K193" s="4"/>
      <c r="L193" s="4"/>
      <c r="M193" s="4"/>
      <c r="N193" s="41"/>
      <c r="O193" s="41"/>
      <c r="P193" s="41"/>
      <c r="Q193" s="4"/>
      <c r="R193" s="4"/>
      <c r="S193" s="4"/>
      <c r="T193" s="109"/>
      <c r="BP193" s="162" t="s">
        <v>3902</v>
      </c>
    </row>
    <row r="194" spans="1:69" ht="15" thickBot="1" x14ac:dyDescent="0.25">
      <c r="A194" s="7">
        <v>16861111023</v>
      </c>
      <c r="B194" s="160">
        <v>11690601001</v>
      </c>
      <c r="C194" s="8">
        <v>32</v>
      </c>
      <c r="D194" s="8">
        <v>25</v>
      </c>
      <c r="E194" s="8">
        <v>25</v>
      </c>
      <c r="F194" s="8" t="str">
        <f t="shared" si="97"/>
        <v>32 - 25 - 25</v>
      </c>
      <c r="G194" s="8" t="str">
        <f t="shared" si="98"/>
        <v>32-25-25</v>
      </c>
      <c r="H194" s="8">
        <f t="shared" si="99"/>
        <v>16861111023</v>
      </c>
      <c r="I194" s="6">
        <f t="shared" ref="I194:I257" si="125">SUM(X194,AH194,AQ194,AZ194,BF194,BJ194,BN194)</f>
        <v>1.106028</v>
      </c>
      <c r="J194" s="6">
        <f>VLOOKUP(LEFT(A194,8)*1,Hilfstabelle!$A$35:$E$38,5,FALSE)</f>
        <v>0.4</v>
      </c>
      <c r="K194" s="6">
        <f t="shared" ref="K194:K257" si="126">SUM(Z194,AA194,AJ194,BB194,BG194,BO194)</f>
        <v>164.5</v>
      </c>
      <c r="L194" s="6">
        <f t="shared" ref="L194:L257" si="127">MAX(Y194,AI194,BA194)+SUM(AB194,AS194,BK194)</f>
        <v>105</v>
      </c>
      <c r="M194" s="6">
        <f t="shared" ref="M194:M257" si="128">MAX(Y194,AI194,AR194,BA194)*2</f>
        <v>52</v>
      </c>
      <c r="N194" s="19">
        <f t="shared" si="88"/>
        <v>58.5</v>
      </c>
      <c r="O194" s="19">
        <f t="shared" si="89"/>
        <v>57.5</v>
      </c>
      <c r="P194" s="19">
        <f t="shared" si="90"/>
        <v>57.5</v>
      </c>
      <c r="Q194" s="6">
        <f>VLOOKUP(LEFT(A194,8)*1,Hilfstabelle!$A$35:$E$38,2,FALSE)</f>
        <v>222</v>
      </c>
      <c r="R194" s="6">
        <f>VLOOKUP(LEFT(A194,8)*1,Hilfstabelle!$A$35:$E$38,3,FALSE)</f>
        <v>152</v>
      </c>
      <c r="S194" s="6">
        <f>VLOOKUP(LEFT(A194,8)*1,Hilfstabelle!$A$35:$E$38,4,FALSE)</f>
        <v>77</v>
      </c>
      <c r="T194" s="94">
        <f>VLOOKUP(H194,Preise!A:E,4,FALSE)</f>
        <v>278.58</v>
      </c>
      <c r="U194" s="7" t="str">
        <f>IF(V194=50,"I",VLOOKUP(V194,Hilfstabelle!$A$3:$B$6,2))</f>
        <v>I</v>
      </c>
      <c r="V194" s="7">
        <f t="shared" ref="V194:V257" si="129">MAX(C194,D194,E194)</f>
        <v>32</v>
      </c>
      <c r="W194" s="7" t="str">
        <f>IF(U194="I","I",VLOOKUP(V194,Hilfstabelle!$A$3:$B$6,2))</f>
        <v>I</v>
      </c>
      <c r="X194" s="7">
        <f>VLOOKUP(W194,Hilfstabelle!$B$10:$M$13,12,FALSE)</f>
        <v>0.53917080000000006</v>
      </c>
      <c r="Y194" s="7">
        <f>VLOOKUP(W194,Hilfstabelle!$B$10:$D$13,3,FALSE)</f>
        <v>26</v>
      </c>
      <c r="Z194" s="7">
        <f>VLOOKUP(W194,Hilfstabelle!$B$10:$E$13,4,FALSE)</f>
        <v>38.5</v>
      </c>
      <c r="AA194" s="7">
        <f>VLOOKUP(W194,Hilfstabelle!$B$10:$F$13,5,FALSE)</f>
        <v>38.5</v>
      </c>
      <c r="AB194" s="7">
        <f>VLOOKUP(W194,Hilfstabelle!$B$10:$G$13,6,FALSE)</f>
        <v>38.5</v>
      </c>
      <c r="AC194" s="7" t="str">
        <f>IF(AG194="50I","I",VLOOKUP(C194,Hilfstabelle!$A$3:$B$6,2))</f>
        <v>I</v>
      </c>
      <c r="AD194" s="7" t="str">
        <f>IF(U194="I","I",VLOOKUP(C194,Hilfstabelle!$A$3:$B$6,2))</f>
        <v>I</v>
      </c>
      <c r="AE194" s="7" t="str">
        <f t="shared" si="91"/>
        <v>32I</v>
      </c>
      <c r="AF194" s="7" t="str">
        <f t="shared" ref="AF194:AF257" si="130">CONCATENATE(C194,AD194)</f>
        <v>32I</v>
      </c>
      <c r="AG194" s="106" t="b">
        <f t="shared" ref="AG194:AG257" si="131">IF(AF194="50II",IF(U194&lt;&gt;"II","50I","50II"))</f>
        <v>0</v>
      </c>
      <c r="AH194" s="7">
        <f>VLOOKUP('Grundgerüst Konfigurator'!AE194,Hilfstabelle!$B$14:$M$25,12,FALSE)</f>
        <v>0.22388520000000001</v>
      </c>
      <c r="AI194" s="7">
        <f>VLOOKUP(AE194,Hilfstabelle!$B$14:$J$25,9,FALSE)</f>
        <v>20</v>
      </c>
      <c r="AJ194" s="7">
        <f>VLOOKUP(AE194,Hilfstabelle!$B$14:$K$25,10,FALSE)</f>
        <v>47</v>
      </c>
      <c r="AK194" s="7">
        <f>VLOOKUP(AE194,Hilfstabelle!$B$14:$I$25,8,FALSE)</f>
        <v>20</v>
      </c>
      <c r="AL194" s="7" t="str">
        <f>IF(AP194="50I","I",VLOOKUP(D194,Hilfstabelle!$A$3:$B$6,2))</f>
        <v>I</v>
      </c>
      <c r="AM194" s="7" t="str">
        <f>IF(U194="I","I",VLOOKUP(D194,Hilfstabelle!$A$3:$B$6,2))</f>
        <v>I</v>
      </c>
      <c r="AN194" s="7" t="str">
        <f t="shared" si="92"/>
        <v>25I</v>
      </c>
      <c r="AO194" s="7" t="str">
        <f t="shared" ref="AO194:AO257" si="132">CONCATENATE(D194,AM194)</f>
        <v>25I</v>
      </c>
      <c r="AP194" s="106" t="b">
        <f t="shared" ref="AP194:AP257" si="133">IF(AO194="50II",IF(U194&lt;&gt;"II","50I","50II"))</f>
        <v>0</v>
      </c>
      <c r="AQ194" s="7">
        <f>VLOOKUP('Grundgerüst Konfigurator'!AN194,Hilfstabelle!$B$14:$M$25,12,FALSE)</f>
        <v>0.171486</v>
      </c>
      <c r="AR194" s="7">
        <f>VLOOKUP(AN194,Hilfstabelle!$B$14:$J$25,9,FALSE)</f>
        <v>15.25</v>
      </c>
      <c r="AS194" s="7">
        <f>VLOOKUP(AN194,Hilfstabelle!$B$14:$K$25,10,FALSE)</f>
        <v>40.5</v>
      </c>
      <c r="AT194" s="7">
        <f>VLOOKUP(AN194,Hilfstabelle!$B$14:$I$25,8,FALSE)</f>
        <v>19</v>
      </c>
      <c r="AU194" s="7" t="str">
        <f>IF(AY194="50I","I",VLOOKUP(E194,Hilfstabelle!$A$3:$B$6,2))</f>
        <v>I</v>
      </c>
      <c r="AV194" s="7" t="str">
        <f>IF(U194="I","I",VLOOKUP(E194,Hilfstabelle!$A$3:$B$6,2))</f>
        <v>I</v>
      </c>
      <c r="AW194" s="7" t="str">
        <f t="shared" si="93"/>
        <v>25I</v>
      </c>
      <c r="AX194" s="7" t="str">
        <f t="shared" ref="AX194:AX257" si="134">CONCATENATE(E194,AV194)</f>
        <v>25I</v>
      </c>
      <c r="AY194" s="106" t="b">
        <f t="shared" ref="AY194:AY210" si="135">IF(AX194="50II",IF(U194&lt;&gt;"II","50I","50II"))</f>
        <v>0</v>
      </c>
      <c r="AZ194" s="7">
        <f>VLOOKUP('Grundgerüst Konfigurator'!AW194,Hilfstabelle!$B$14:$M$25,12,FALSE)</f>
        <v>0.171486</v>
      </c>
      <c r="BA194" s="7">
        <f>VLOOKUP(AW194,Hilfstabelle!$B$14:$J$25,9,FALSE)</f>
        <v>15.25</v>
      </c>
      <c r="BB194" s="7">
        <f>VLOOKUP(AW194,Hilfstabelle!$B$14:$K$25,10,FALSE)</f>
        <v>40.5</v>
      </c>
      <c r="BC194" s="7">
        <f>VLOOKUP(AW194,Hilfstabelle!$B$14:$I$25,8,FALSE)</f>
        <v>19</v>
      </c>
      <c r="BD194" s="7" t="str">
        <f t="shared" ref="BD194:BD257" si="136">IF(W194=AC194,"",CONCATENATE(W194,"-",AC194))</f>
        <v/>
      </c>
      <c r="BE194" s="7" t="str">
        <f t="shared" si="94"/>
        <v/>
      </c>
      <c r="BF194" s="7">
        <f>IFERROR(VLOOKUP(BD194,Hilfstabelle!$B$26:$M$31,12,FALSE),0)</f>
        <v>0</v>
      </c>
      <c r="BG194" s="7">
        <f>IFERROR(VLOOKUP(BD194,Hilfstabelle!$B$26:$H$31,7,FALSE),0)</f>
        <v>0</v>
      </c>
      <c r="BH194" s="7" t="str">
        <f t="shared" ref="BH194:BH257" si="137">IF(W194=AL194,"",CONCATENATE(W194,"-",AL194))</f>
        <v/>
      </c>
      <c r="BI194" s="7" t="str">
        <f t="shared" si="95"/>
        <v/>
      </c>
      <c r="BJ194" s="7">
        <f>IFERROR(VLOOKUP(BH194,Hilfstabelle!$B$26:$M$31,12,FALSE),0)</f>
        <v>0</v>
      </c>
      <c r="BK194" s="7">
        <f>IFERROR(VLOOKUP(BH194,Hilfstabelle!$B$26:$H$31,7,FALSE),0)</f>
        <v>0</v>
      </c>
      <c r="BL194" s="7" t="str">
        <f t="shared" ref="BL194:BL257" si="138">IF(W194=AU194,"",CONCATENATE(W194,"-",AU194))</f>
        <v/>
      </c>
      <c r="BM194" s="7" t="str">
        <f t="shared" si="96"/>
        <v/>
      </c>
      <c r="BN194" s="7">
        <f>IFERROR(VLOOKUP(BL194,Hilfstabelle!$B$26:$M$31,12,FALSE),0)</f>
        <v>0</v>
      </c>
      <c r="BO194" s="7">
        <f>IFERROR(VLOOKUP(BL194,Hilfstabelle!$B$26:$H$31,7,FALSE),0)</f>
        <v>0</v>
      </c>
      <c r="BP194" s="162">
        <v>35.68</v>
      </c>
      <c r="BQ194" s="7" t="s">
        <v>3861</v>
      </c>
    </row>
    <row r="195" spans="1:69" ht="15" thickBot="1" x14ac:dyDescent="0.25">
      <c r="A195" s="7">
        <v>16861111024</v>
      </c>
      <c r="B195" s="160" t="s">
        <v>98</v>
      </c>
      <c r="C195" s="8">
        <v>40</v>
      </c>
      <c r="D195" s="8">
        <v>25</v>
      </c>
      <c r="E195" s="8">
        <v>25</v>
      </c>
      <c r="F195" s="8" t="str">
        <f t="shared" si="97"/>
        <v>40 - 25 - 25</v>
      </c>
      <c r="G195" s="8" t="str">
        <f t="shared" si="98"/>
        <v>40-25-25</v>
      </c>
      <c r="H195" s="8">
        <f t="shared" si="99"/>
        <v>16861111024</v>
      </c>
      <c r="I195" s="6">
        <f t="shared" si="125"/>
        <v>1.2156312</v>
      </c>
      <c r="J195" s="6">
        <f>VLOOKUP(LEFT(A195,8)*1,Hilfstabelle!$A$35:$E$38,5,FALSE)</f>
        <v>0.4</v>
      </c>
      <c r="K195" s="6">
        <f t="shared" si="126"/>
        <v>171.5</v>
      </c>
      <c r="L195" s="6">
        <f t="shared" si="127"/>
        <v>105</v>
      </c>
      <c r="M195" s="6">
        <f t="shared" si="128"/>
        <v>52</v>
      </c>
      <c r="N195" s="19">
        <f t="shared" ref="N195:N258" si="139">SUM(Z195,AK195,BG195)</f>
        <v>60.5</v>
      </c>
      <c r="O195" s="19">
        <f t="shared" ref="O195:O258" si="140">SUM(AB195,AT195,BK195)</f>
        <v>57.5</v>
      </c>
      <c r="P195" s="19">
        <f t="shared" ref="P195:P258" si="141">SUM(AA195,BC195,BO195)</f>
        <v>57.5</v>
      </c>
      <c r="Q195" s="6">
        <f>VLOOKUP(LEFT(A195,8)*1,Hilfstabelle!$A$35:$E$38,2,FALSE)</f>
        <v>222</v>
      </c>
      <c r="R195" s="6">
        <f>VLOOKUP(LEFT(A195,8)*1,Hilfstabelle!$A$35:$E$38,3,FALSE)</f>
        <v>152</v>
      </c>
      <c r="S195" s="6">
        <f>VLOOKUP(LEFT(A195,8)*1,Hilfstabelle!$A$35:$E$38,4,FALSE)</f>
        <v>77</v>
      </c>
      <c r="T195" s="94">
        <f>VLOOKUP(H195,Preise!A:E,4,FALSE)</f>
        <v>285.97000000000003</v>
      </c>
      <c r="U195" s="7" t="str">
        <f>IF(V195=50,"I",VLOOKUP(V195,Hilfstabelle!$A$3:$B$6,2))</f>
        <v>I</v>
      </c>
      <c r="V195" s="7">
        <f t="shared" si="129"/>
        <v>40</v>
      </c>
      <c r="W195" s="7" t="str">
        <f>IF(U195="I","I",VLOOKUP(V195,Hilfstabelle!$A$3:$B$6,2))</f>
        <v>I</v>
      </c>
      <c r="X195" s="7">
        <f>VLOOKUP(W195,Hilfstabelle!$B$10:$M$13,12,FALSE)</f>
        <v>0.53917080000000006</v>
      </c>
      <c r="Y195" s="7">
        <f>VLOOKUP(W195,Hilfstabelle!$B$10:$D$13,3,FALSE)</f>
        <v>26</v>
      </c>
      <c r="Z195" s="7">
        <f>VLOOKUP(W195,Hilfstabelle!$B$10:$E$13,4,FALSE)</f>
        <v>38.5</v>
      </c>
      <c r="AA195" s="7">
        <f>VLOOKUP(W195,Hilfstabelle!$B$10:$F$13,5,FALSE)</f>
        <v>38.5</v>
      </c>
      <c r="AB195" s="7">
        <f>VLOOKUP(W195,Hilfstabelle!$B$10:$G$13,6,FALSE)</f>
        <v>38.5</v>
      </c>
      <c r="AC195" s="7" t="str">
        <f>IF(AG195="50I","I",VLOOKUP(C195,Hilfstabelle!$A$3:$B$6,2))</f>
        <v>I</v>
      </c>
      <c r="AD195" s="7" t="str">
        <f>IF(U195="I","I",VLOOKUP(C195,Hilfstabelle!$A$3:$B$6,2))</f>
        <v>I</v>
      </c>
      <c r="AE195" s="7" t="str">
        <f t="shared" ref="AE195:AE258" si="142">IF(AG195="50I","50I",AF195)</f>
        <v>40I</v>
      </c>
      <c r="AF195" s="7" t="str">
        <f t="shared" si="130"/>
        <v>40I</v>
      </c>
      <c r="AG195" s="106" t="b">
        <f t="shared" si="131"/>
        <v>0</v>
      </c>
      <c r="AH195" s="7">
        <f>VLOOKUP('Grundgerüst Konfigurator'!AE195,Hilfstabelle!$B$14:$M$25,12,FALSE)</f>
        <v>0.33348840000000002</v>
      </c>
      <c r="AI195" s="7">
        <f>VLOOKUP(AE195,Hilfstabelle!$B$14:$J$25,9,FALSE)</f>
        <v>24.5</v>
      </c>
      <c r="AJ195" s="7">
        <f>VLOOKUP(AE195,Hilfstabelle!$B$14:$K$25,10,FALSE)</f>
        <v>54</v>
      </c>
      <c r="AK195" s="7">
        <f>VLOOKUP(AE195,Hilfstabelle!$B$14:$I$25,8,FALSE)</f>
        <v>22</v>
      </c>
      <c r="AL195" s="7" t="str">
        <f>IF(AP195="50I","I",VLOOKUP(D195,Hilfstabelle!$A$3:$B$6,2))</f>
        <v>I</v>
      </c>
      <c r="AM195" s="7" t="str">
        <f>IF(U195="I","I",VLOOKUP(D195,Hilfstabelle!$A$3:$B$6,2))</f>
        <v>I</v>
      </c>
      <c r="AN195" s="7" t="str">
        <f t="shared" ref="AN195:AN258" si="143">IF(AP195="50I","50I",AO195)</f>
        <v>25I</v>
      </c>
      <c r="AO195" s="7" t="str">
        <f t="shared" si="132"/>
        <v>25I</v>
      </c>
      <c r="AP195" s="106" t="b">
        <f t="shared" si="133"/>
        <v>0</v>
      </c>
      <c r="AQ195" s="7">
        <f>VLOOKUP('Grundgerüst Konfigurator'!AN195,Hilfstabelle!$B$14:$M$25,12,FALSE)</f>
        <v>0.171486</v>
      </c>
      <c r="AR195" s="7">
        <f>VLOOKUP(AN195,Hilfstabelle!$B$14:$J$25,9,FALSE)</f>
        <v>15.25</v>
      </c>
      <c r="AS195" s="7">
        <f>VLOOKUP(AN195,Hilfstabelle!$B$14:$K$25,10,FALSE)</f>
        <v>40.5</v>
      </c>
      <c r="AT195" s="7">
        <f>VLOOKUP(AN195,Hilfstabelle!$B$14:$I$25,8,FALSE)</f>
        <v>19</v>
      </c>
      <c r="AU195" s="7" t="str">
        <f>IF(AY195="50I","I",VLOOKUP(E195,Hilfstabelle!$A$3:$B$6,2))</f>
        <v>I</v>
      </c>
      <c r="AV195" s="7" t="str">
        <f>IF(U195="I","I",VLOOKUP(E195,Hilfstabelle!$A$3:$B$6,2))</f>
        <v>I</v>
      </c>
      <c r="AW195" s="7" t="str">
        <f t="shared" ref="AW195:AW258" si="144">IF(AY195="50I","50I",AX195)</f>
        <v>25I</v>
      </c>
      <c r="AX195" s="7" t="str">
        <f t="shared" si="134"/>
        <v>25I</v>
      </c>
      <c r="AY195" s="106" t="b">
        <f t="shared" si="135"/>
        <v>0</v>
      </c>
      <c r="AZ195" s="7">
        <f>VLOOKUP('Grundgerüst Konfigurator'!AW195,Hilfstabelle!$B$14:$M$25,12,FALSE)</f>
        <v>0.171486</v>
      </c>
      <c r="BA195" s="7">
        <f>VLOOKUP(AW195,Hilfstabelle!$B$14:$J$25,9,FALSE)</f>
        <v>15.25</v>
      </c>
      <c r="BB195" s="7">
        <f>VLOOKUP(AW195,Hilfstabelle!$B$14:$K$25,10,FALSE)</f>
        <v>40.5</v>
      </c>
      <c r="BC195" s="7">
        <f>VLOOKUP(AW195,Hilfstabelle!$B$14:$I$25,8,FALSE)</f>
        <v>19</v>
      </c>
      <c r="BD195" s="7" t="str">
        <f t="shared" si="136"/>
        <v/>
      </c>
      <c r="BE195" s="7" t="str">
        <f t="shared" ref="BE195:BE258" si="145">IF(BD195="I-II","",BD195)</f>
        <v/>
      </c>
      <c r="BF195" s="7">
        <f>IFERROR(VLOOKUP(BD195,Hilfstabelle!$B$26:$M$31,12,FALSE),0)</f>
        <v>0</v>
      </c>
      <c r="BG195" s="7">
        <f>IFERROR(VLOOKUP(BD195,Hilfstabelle!$B$26:$H$31,7,FALSE),0)</f>
        <v>0</v>
      </c>
      <c r="BH195" s="7" t="str">
        <f t="shared" si="137"/>
        <v/>
      </c>
      <c r="BI195" s="7" t="str">
        <f t="shared" ref="BI195:BI258" si="146">IF(BH195="I-II","",BH195)</f>
        <v/>
      </c>
      <c r="BJ195" s="7">
        <f>IFERROR(VLOOKUP(BH195,Hilfstabelle!$B$26:$M$31,12,FALSE),0)</f>
        <v>0</v>
      </c>
      <c r="BK195" s="7">
        <f>IFERROR(VLOOKUP(BH195,Hilfstabelle!$B$26:$H$31,7,FALSE),0)</f>
        <v>0</v>
      </c>
      <c r="BL195" s="7" t="str">
        <f t="shared" si="138"/>
        <v/>
      </c>
      <c r="BM195" s="7" t="str">
        <f t="shared" ref="BM195:BM258" si="147">IF(BL195="I-II","",BL195)</f>
        <v/>
      </c>
      <c r="BN195" s="7">
        <f>IFERROR(VLOOKUP(BL195,Hilfstabelle!$B$26:$M$31,12,FALSE),0)</f>
        <v>0</v>
      </c>
      <c r="BO195" s="7">
        <f>IFERROR(VLOOKUP(BL195,Hilfstabelle!$B$26:$H$31,7,FALSE),0)</f>
        <v>0</v>
      </c>
      <c r="BP195" s="162" t="s">
        <v>3902</v>
      </c>
    </row>
    <row r="196" spans="1:69" ht="15" thickBot="1" x14ac:dyDescent="0.25">
      <c r="A196" s="7">
        <v>16861111025</v>
      </c>
      <c r="B196" s="160" t="s">
        <v>98</v>
      </c>
      <c r="C196" s="8">
        <v>40</v>
      </c>
      <c r="D196" s="8">
        <v>25</v>
      </c>
      <c r="E196" s="8">
        <v>32</v>
      </c>
      <c r="F196" s="8" t="str">
        <f t="shared" si="97"/>
        <v>40 - 25 - 32</v>
      </c>
      <c r="G196" s="8" t="str">
        <f t="shared" si="98"/>
        <v>40-25-32</v>
      </c>
      <c r="H196" s="8">
        <f t="shared" si="99"/>
        <v>16861111025</v>
      </c>
      <c r="I196" s="6">
        <f t="shared" si="125"/>
        <v>1.2680304</v>
      </c>
      <c r="J196" s="6">
        <f>VLOOKUP(LEFT(A196,8)*1,Hilfstabelle!$A$35:$E$38,5,FALSE)</f>
        <v>0.4</v>
      </c>
      <c r="K196" s="6">
        <f t="shared" si="126"/>
        <v>178</v>
      </c>
      <c r="L196" s="6">
        <f t="shared" si="127"/>
        <v>105</v>
      </c>
      <c r="M196" s="6">
        <f t="shared" si="128"/>
        <v>52</v>
      </c>
      <c r="N196" s="19">
        <f t="shared" si="139"/>
        <v>60.5</v>
      </c>
      <c r="O196" s="19">
        <f t="shared" si="140"/>
        <v>57.5</v>
      </c>
      <c r="P196" s="19">
        <f t="shared" si="141"/>
        <v>58.5</v>
      </c>
      <c r="Q196" s="6">
        <f>VLOOKUP(LEFT(A196,8)*1,Hilfstabelle!$A$35:$E$38,2,FALSE)</f>
        <v>222</v>
      </c>
      <c r="R196" s="6">
        <f>VLOOKUP(LEFT(A196,8)*1,Hilfstabelle!$A$35:$E$38,3,FALSE)</f>
        <v>152</v>
      </c>
      <c r="S196" s="6">
        <f>VLOOKUP(LEFT(A196,8)*1,Hilfstabelle!$A$35:$E$38,4,FALSE)</f>
        <v>77</v>
      </c>
      <c r="T196" s="94">
        <f>VLOOKUP(H196,Preise!A:E,4,FALSE)</f>
        <v>291.31</v>
      </c>
      <c r="U196" s="7" t="str">
        <f>IF(V196=50,"I",VLOOKUP(V196,Hilfstabelle!$A$3:$B$6,2))</f>
        <v>I</v>
      </c>
      <c r="V196" s="7">
        <f t="shared" si="129"/>
        <v>40</v>
      </c>
      <c r="W196" s="7" t="str">
        <f>IF(U196="I","I",VLOOKUP(V196,Hilfstabelle!$A$3:$B$6,2))</f>
        <v>I</v>
      </c>
      <c r="X196" s="7">
        <f>VLOOKUP(W196,Hilfstabelle!$B$10:$M$13,12,FALSE)</f>
        <v>0.53917080000000006</v>
      </c>
      <c r="Y196" s="7">
        <f>VLOOKUP(W196,Hilfstabelle!$B$10:$D$13,3,FALSE)</f>
        <v>26</v>
      </c>
      <c r="Z196" s="7">
        <f>VLOOKUP(W196,Hilfstabelle!$B$10:$E$13,4,FALSE)</f>
        <v>38.5</v>
      </c>
      <c r="AA196" s="7">
        <f>VLOOKUP(W196,Hilfstabelle!$B$10:$F$13,5,FALSE)</f>
        <v>38.5</v>
      </c>
      <c r="AB196" s="7">
        <f>VLOOKUP(W196,Hilfstabelle!$B$10:$G$13,6,FALSE)</f>
        <v>38.5</v>
      </c>
      <c r="AC196" s="7" t="str">
        <f>IF(AG196="50I","I",VLOOKUP(C196,Hilfstabelle!$A$3:$B$6,2))</f>
        <v>I</v>
      </c>
      <c r="AD196" s="7" t="str">
        <f>IF(U196="I","I",VLOOKUP(C196,Hilfstabelle!$A$3:$B$6,2))</f>
        <v>I</v>
      </c>
      <c r="AE196" s="7" t="str">
        <f t="shared" si="142"/>
        <v>40I</v>
      </c>
      <c r="AF196" s="7" t="str">
        <f t="shared" si="130"/>
        <v>40I</v>
      </c>
      <c r="AG196" s="106" t="b">
        <f t="shared" si="131"/>
        <v>0</v>
      </c>
      <c r="AH196" s="7">
        <f>VLOOKUP('Grundgerüst Konfigurator'!AE196,Hilfstabelle!$B$14:$M$25,12,FALSE)</f>
        <v>0.33348840000000002</v>
      </c>
      <c r="AI196" s="7">
        <f>VLOOKUP(AE196,Hilfstabelle!$B$14:$J$25,9,FALSE)</f>
        <v>24.5</v>
      </c>
      <c r="AJ196" s="7">
        <f>VLOOKUP(AE196,Hilfstabelle!$B$14:$K$25,10,FALSE)</f>
        <v>54</v>
      </c>
      <c r="AK196" s="7">
        <f>VLOOKUP(AE196,Hilfstabelle!$B$14:$I$25,8,FALSE)</f>
        <v>22</v>
      </c>
      <c r="AL196" s="7" t="str">
        <f>IF(AP196="50I","I",VLOOKUP(D196,Hilfstabelle!$A$3:$B$6,2))</f>
        <v>I</v>
      </c>
      <c r="AM196" s="7" t="str">
        <f>IF(U196="I","I",VLOOKUP(D196,Hilfstabelle!$A$3:$B$6,2))</f>
        <v>I</v>
      </c>
      <c r="AN196" s="7" t="str">
        <f t="shared" si="143"/>
        <v>25I</v>
      </c>
      <c r="AO196" s="7" t="str">
        <f t="shared" si="132"/>
        <v>25I</v>
      </c>
      <c r="AP196" s="106" t="b">
        <f t="shared" si="133"/>
        <v>0</v>
      </c>
      <c r="AQ196" s="7">
        <f>VLOOKUP('Grundgerüst Konfigurator'!AN196,Hilfstabelle!$B$14:$M$25,12,FALSE)</f>
        <v>0.171486</v>
      </c>
      <c r="AR196" s="7">
        <f>VLOOKUP(AN196,Hilfstabelle!$B$14:$J$25,9,FALSE)</f>
        <v>15.25</v>
      </c>
      <c r="AS196" s="7">
        <f>VLOOKUP(AN196,Hilfstabelle!$B$14:$K$25,10,FALSE)</f>
        <v>40.5</v>
      </c>
      <c r="AT196" s="7">
        <f>VLOOKUP(AN196,Hilfstabelle!$B$14:$I$25,8,FALSE)</f>
        <v>19</v>
      </c>
      <c r="AU196" s="7" t="str">
        <f>IF(AY196="50I","I",VLOOKUP(E196,Hilfstabelle!$A$3:$B$6,2))</f>
        <v>I</v>
      </c>
      <c r="AV196" s="7" t="str">
        <f>IF(U196="I","I",VLOOKUP(E196,Hilfstabelle!$A$3:$B$6,2))</f>
        <v>I</v>
      </c>
      <c r="AW196" s="7" t="str">
        <f t="shared" si="144"/>
        <v>32I</v>
      </c>
      <c r="AX196" s="7" t="str">
        <f t="shared" si="134"/>
        <v>32I</v>
      </c>
      <c r="AY196" s="106" t="b">
        <f t="shared" si="135"/>
        <v>0</v>
      </c>
      <c r="AZ196" s="7">
        <f>VLOOKUP('Grundgerüst Konfigurator'!AW196,Hilfstabelle!$B$14:$M$25,12,FALSE)</f>
        <v>0.22388520000000001</v>
      </c>
      <c r="BA196" s="7">
        <f>VLOOKUP(AW196,Hilfstabelle!$B$14:$J$25,9,FALSE)</f>
        <v>20</v>
      </c>
      <c r="BB196" s="7">
        <f>VLOOKUP(AW196,Hilfstabelle!$B$14:$K$25,10,FALSE)</f>
        <v>47</v>
      </c>
      <c r="BC196" s="7">
        <f>VLOOKUP(AW196,Hilfstabelle!$B$14:$I$25,8,FALSE)</f>
        <v>20</v>
      </c>
      <c r="BD196" s="7" t="str">
        <f t="shared" si="136"/>
        <v/>
      </c>
      <c r="BE196" s="7" t="str">
        <f t="shared" si="145"/>
        <v/>
      </c>
      <c r="BF196" s="7">
        <f>IFERROR(VLOOKUP(BD196,Hilfstabelle!$B$26:$M$31,12,FALSE),0)</f>
        <v>0</v>
      </c>
      <c r="BG196" s="7">
        <f>IFERROR(VLOOKUP(BD196,Hilfstabelle!$B$26:$H$31,7,FALSE),0)</f>
        <v>0</v>
      </c>
      <c r="BH196" s="7" t="str">
        <f t="shared" si="137"/>
        <v/>
      </c>
      <c r="BI196" s="7" t="str">
        <f t="shared" si="146"/>
        <v/>
      </c>
      <c r="BJ196" s="7">
        <f>IFERROR(VLOOKUP(BH196,Hilfstabelle!$B$26:$M$31,12,FALSE),0)</f>
        <v>0</v>
      </c>
      <c r="BK196" s="7">
        <f>IFERROR(VLOOKUP(BH196,Hilfstabelle!$B$26:$H$31,7,FALSE),0)</f>
        <v>0</v>
      </c>
      <c r="BL196" s="7" t="str">
        <f t="shared" si="138"/>
        <v/>
      </c>
      <c r="BM196" s="7" t="str">
        <f t="shared" si="147"/>
        <v/>
      </c>
      <c r="BN196" s="7">
        <f>IFERROR(VLOOKUP(BL196,Hilfstabelle!$B$26:$M$31,12,FALSE),0)</f>
        <v>0</v>
      </c>
      <c r="BO196" s="7">
        <f>IFERROR(VLOOKUP(BL196,Hilfstabelle!$B$26:$H$31,7,FALSE),0)</f>
        <v>0</v>
      </c>
      <c r="BP196" s="162" t="s">
        <v>3902</v>
      </c>
    </row>
    <row r="197" spans="1:69" ht="15" thickBot="1" x14ac:dyDescent="0.25">
      <c r="A197" s="7">
        <v>16861111026</v>
      </c>
      <c r="B197" s="160" t="s">
        <v>98</v>
      </c>
      <c r="C197" s="8">
        <v>40</v>
      </c>
      <c r="D197" s="8">
        <v>32</v>
      </c>
      <c r="E197" s="8">
        <v>25</v>
      </c>
      <c r="F197" s="8" t="str">
        <f t="shared" si="97"/>
        <v>40 - 32 - 25</v>
      </c>
      <c r="G197" s="8" t="str">
        <f t="shared" si="98"/>
        <v>40-32-25</v>
      </c>
      <c r="H197" s="8">
        <f t="shared" si="99"/>
        <v>16861111026</v>
      </c>
      <c r="I197" s="6">
        <f t="shared" si="125"/>
        <v>1.2680304</v>
      </c>
      <c r="J197" s="6">
        <f>VLOOKUP(LEFT(A197,8)*1,Hilfstabelle!$A$35:$E$38,5,FALSE)</f>
        <v>0.4</v>
      </c>
      <c r="K197" s="6">
        <f t="shared" si="126"/>
        <v>171.5</v>
      </c>
      <c r="L197" s="6">
        <f t="shared" si="127"/>
        <v>111.5</v>
      </c>
      <c r="M197" s="6">
        <f t="shared" si="128"/>
        <v>52</v>
      </c>
      <c r="N197" s="19">
        <f t="shared" si="139"/>
        <v>60.5</v>
      </c>
      <c r="O197" s="19">
        <f t="shared" si="140"/>
        <v>58.5</v>
      </c>
      <c r="P197" s="19">
        <f t="shared" si="141"/>
        <v>57.5</v>
      </c>
      <c r="Q197" s="6">
        <f>VLOOKUP(LEFT(A197,8)*1,Hilfstabelle!$A$35:$E$38,2,FALSE)</f>
        <v>222</v>
      </c>
      <c r="R197" s="6">
        <f>VLOOKUP(LEFT(A197,8)*1,Hilfstabelle!$A$35:$E$38,3,FALSE)</f>
        <v>152</v>
      </c>
      <c r="S197" s="6">
        <f>VLOOKUP(LEFT(A197,8)*1,Hilfstabelle!$A$35:$E$38,4,FALSE)</f>
        <v>77</v>
      </c>
      <c r="T197" s="94">
        <f>VLOOKUP(H197,Preise!A:E,4,FALSE)</f>
        <v>291.31</v>
      </c>
      <c r="U197" s="7" t="str">
        <f>IF(V197=50,"I",VLOOKUP(V197,Hilfstabelle!$A$3:$B$6,2))</f>
        <v>I</v>
      </c>
      <c r="V197" s="7">
        <f t="shared" si="129"/>
        <v>40</v>
      </c>
      <c r="W197" s="7" t="str">
        <f>IF(U197="I","I",VLOOKUP(V197,Hilfstabelle!$A$3:$B$6,2))</f>
        <v>I</v>
      </c>
      <c r="X197" s="7">
        <f>VLOOKUP(W197,Hilfstabelle!$B$10:$M$13,12,FALSE)</f>
        <v>0.53917080000000006</v>
      </c>
      <c r="Y197" s="7">
        <f>VLOOKUP(W197,Hilfstabelle!$B$10:$D$13,3,FALSE)</f>
        <v>26</v>
      </c>
      <c r="Z197" s="7">
        <f>VLOOKUP(W197,Hilfstabelle!$B$10:$E$13,4,FALSE)</f>
        <v>38.5</v>
      </c>
      <c r="AA197" s="7">
        <f>VLOOKUP(W197,Hilfstabelle!$B$10:$F$13,5,FALSE)</f>
        <v>38.5</v>
      </c>
      <c r="AB197" s="7">
        <f>VLOOKUP(W197,Hilfstabelle!$B$10:$G$13,6,FALSE)</f>
        <v>38.5</v>
      </c>
      <c r="AC197" s="7" t="str">
        <f>IF(AG197="50I","I",VLOOKUP(C197,Hilfstabelle!$A$3:$B$6,2))</f>
        <v>I</v>
      </c>
      <c r="AD197" s="7" t="str">
        <f>IF(U197="I","I",VLOOKUP(C197,Hilfstabelle!$A$3:$B$6,2))</f>
        <v>I</v>
      </c>
      <c r="AE197" s="7" t="str">
        <f t="shared" si="142"/>
        <v>40I</v>
      </c>
      <c r="AF197" s="7" t="str">
        <f t="shared" si="130"/>
        <v>40I</v>
      </c>
      <c r="AG197" s="106" t="b">
        <f t="shared" si="131"/>
        <v>0</v>
      </c>
      <c r="AH197" s="7">
        <f>VLOOKUP('Grundgerüst Konfigurator'!AE197,Hilfstabelle!$B$14:$M$25,12,FALSE)</f>
        <v>0.33348840000000002</v>
      </c>
      <c r="AI197" s="7">
        <f>VLOOKUP(AE197,Hilfstabelle!$B$14:$J$25,9,FALSE)</f>
        <v>24.5</v>
      </c>
      <c r="AJ197" s="7">
        <f>VLOOKUP(AE197,Hilfstabelle!$B$14:$K$25,10,FALSE)</f>
        <v>54</v>
      </c>
      <c r="AK197" s="7">
        <f>VLOOKUP(AE197,Hilfstabelle!$B$14:$I$25,8,FALSE)</f>
        <v>22</v>
      </c>
      <c r="AL197" s="7" t="str">
        <f>IF(AP197="50I","I",VLOOKUP(D197,Hilfstabelle!$A$3:$B$6,2))</f>
        <v>I</v>
      </c>
      <c r="AM197" s="7" t="str">
        <f>IF(U197="I","I",VLOOKUP(D197,Hilfstabelle!$A$3:$B$6,2))</f>
        <v>I</v>
      </c>
      <c r="AN197" s="7" t="str">
        <f t="shared" si="143"/>
        <v>32I</v>
      </c>
      <c r="AO197" s="7" t="str">
        <f t="shared" si="132"/>
        <v>32I</v>
      </c>
      <c r="AP197" s="106" t="b">
        <f t="shared" si="133"/>
        <v>0</v>
      </c>
      <c r="AQ197" s="7">
        <f>VLOOKUP('Grundgerüst Konfigurator'!AN197,Hilfstabelle!$B$14:$M$25,12,FALSE)</f>
        <v>0.22388520000000001</v>
      </c>
      <c r="AR197" s="7">
        <f>VLOOKUP(AN197,Hilfstabelle!$B$14:$J$25,9,FALSE)</f>
        <v>20</v>
      </c>
      <c r="AS197" s="7">
        <f>VLOOKUP(AN197,Hilfstabelle!$B$14:$K$25,10,FALSE)</f>
        <v>47</v>
      </c>
      <c r="AT197" s="7">
        <f>VLOOKUP(AN197,Hilfstabelle!$B$14:$I$25,8,FALSE)</f>
        <v>20</v>
      </c>
      <c r="AU197" s="7" t="str">
        <f>IF(AY197="50I","I",VLOOKUP(E197,Hilfstabelle!$A$3:$B$6,2))</f>
        <v>I</v>
      </c>
      <c r="AV197" s="7" t="str">
        <f>IF(U197="I","I",VLOOKUP(E197,Hilfstabelle!$A$3:$B$6,2))</f>
        <v>I</v>
      </c>
      <c r="AW197" s="7" t="str">
        <f t="shared" si="144"/>
        <v>25I</v>
      </c>
      <c r="AX197" s="7" t="str">
        <f t="shared" si="134"/>
        <v>25I</v>
      </c>
      <c r="AY197" s="106" t="b">
        <f t="shared" si="135"/>
        <v>0</v>
      </c>
      <c r="AZ197" s="7">
        <f>VLOOKUP('Grundgerüst Konfigurator'!AW197,Hilfstabelle!$B$14:$M$25,12,FALSE)</f>
        <v>0.171486</v>
      </c>
      <c r="BA197" s="7">
        <f>VLOOKUP(AW197,Hilfstabelle!$B$14:$J$25,9,FALSE)</f>
        <v>15.25</v>
      </c>
      <c r="BB197" s="7">
        <f>VLOOKUP(AW197,Hilfstabelle!$B$14:$K$25,10,FALSE)</f>
        <v>40.5</v>
      </c>
      <c r="BC197" s="7">
        <f>VLOOKUP(AW197,Hilfstabelle!$B$14:$I$25,8,FALSE)</f>
        <v>19</v>
      </c>
      <c r="BD197" s="7" t="str">
        <f t="shared" si="136"/>
        <v/>
      </c>
      <c r="BE197" s="7" t="str">
        <f t="shared" si="145"/>
        <v/>
      </c>
      <c r="BF197" s="7">
        <f>IFERROR(VLOOKUP(BD197,Hilfstabelle!$B$26:$M$31,12,FALSE),0)</f>
        <v>0</v>
      </c>
      <c r="BG197" s="7">
        <f>IFERROR(VLOOKUP(BD197,Hilfstabelle!$B$26:$H$31,7,FALSE),0)</f>
        <v>0</v>
      </c>
      <c r="BH197" s="7" t="str">
        <f t="shared" si="137"/>
        <v/>
      </c>
      <c r="BI197" s="7" t="str">
        <f t="shared" si="146"/>
        <v/>
      </c>
      <c r="BJ197" s="7">
        <f>IFERROR(VLOOKUP(BH197,Hilfstabelle!$B$26:$M$31,12,FALSE),0)</f>
        <v>0</v>
      </c>
      <c r="BK197" s="7">
        <f>IFERROR(VLOOKUP(BH197,Hilfstabelle!$B$26:$H$31,7,FALSE),0)</f>
        <v>0</v>
      </c>
      <c r="BL197" s="7" t="str">
        <f t="shared" si="138"/>
        <v/>
      </c>
      <c r="BM197" s="7" t="str">
        <f t="shared" si="147"/>
        <v/>
      </c>
      <c r="BN197" s="7">
        <f>IFERROR(VLOOKUP(BL197,Hilfstabelle!$B$26:$M$31,12,FALSE),0)</f>
        <v>0</v>
      </c>
      <c r="BO197" s="7">
        <f>IFERROR(VLOOKUP(BL197,Hilfstabelle!$B$26:$H$31,7,FALSE),0)</f>
        <v>0</v>
      </c>
      <c r="BP197" s="162" t="s">
        <v>3902</v>
      </c>
    </row>
    <row r="198" spans="1:69" ht="15" thickBot="1" x14ac:dyDescent="0.25">
      <c r="A198" s="7">
        <v>16861111027</v>
      </c>
      <c r="B198" s="160">
        <v>11690701001</v>
      </c>
      <c r="C198" s="8">
        <v>40</v>
      </c>
      <c r="D198" s="8">
        <v>32</v>
      </c>
      <c r="E198" s="8">
        <v>32</v>
      </c>
      <c r="F198" s="8" t="str">
        <f t="shared" si="97"/>
        <v>40 - 32 - 32</v>
      </c>
      <c r="G198" s="8" t="str">
        <f t="shared" si="98"/>
        <v>40-32-32</v>
      </c>
      <c r="H198" s="8">
        <f t="shared" si="99"/>
        <v>16861111027</v>
      </c>
      <c r="I198" s="6">
        <f t="shared" si="125"/>
        <v>1.3204296</v>
      </c>
      <c r="J198" s="6">
        <f>VLOOKUP(LEFT(A198,8)*1,Hilfstabelle!$A$35:$E$38,5,FALSE)</f>
        <v>0.4</v>
      </c>
      <c r="K198" s="6">
        <f t="shared" si="126"/>
        <v>178</v>
      </c>
      <c r="L198" s="6">
        <f t="shared" si="127"/>
        <v>111.5</v>
      </c>
      <c r="M198" s="6">
        <f t="shared" si="128"/>
        <v>52</v>
      </c>
      <c r="N198" s="19">
        <f t="shared" si="139"/>
        <v>60.5</v>
      </c>
      <c r="O198" s="19">
        <f t="shared" si="140"/>
        <v>58.5</v>
      </c>
      <c r="P198" s="19">
        <f t="shared" si="141"/>
        <v>58.5</v>
      </c>
      <c r="Q198" s="6">
        <f>VLOOKUP(LEFT(A198,8)*1,Hilfstabelle!$A$35:$E$38,2,FALSE)</f>
        <v>222</v>
      </c>
      <c r="R198" s="6">
        <f>VLOOKUP(LEFT(A198,8)*1,Hilfstabelle!$A$35:$E$38,3,FALSE)</f>
        <v>152</v>
      </c>
      <c r="S198" s="6">
        <f>VLOOKUP(LEFT(A198,8)*1,Hilfstabelle!$A$35:$E$38,4,FALSE)</f>
        <v>77</v>
      </c>
      <c r="T198" s="94">
        <f>VLOOKUP(H198,Preise!A:E,4,FALSE)</f>
        <v>296.67</v>
      </c>
      <c r="U198" s="7" t="str">
        <f>IF(V198=50,"I",VLOOKUP(V198,Hilfstabelle!$A$3:$B$6,2))</f>
        <v>I</v>
      </c>
      <c r="V198" s="7">
        <f t="shared" si="129"/>
        <v>40</v>
      </c>
      <c r="W198" s="7" t="str">
        <f>IF(U198="I","I",VLOOKUP(V198,Hilfstabelle!$A$3:$B$6,2))</f>
        <v>I</v>
      </c>
      <c r="X198" s="7">
        <f>VLOOKUP(W198,Hilfstabelle!$B$10:$M$13,12,FALSE)</f>
        <v>0.53917080000000006</v>
      </c>
      <c r="Y198" s="7">
        <f>VLOOKUP(W198,Hilfstabelle!$B$10:$D$13,3,FALSE)</f>
        <v>26</v>
      </c>
      <c r="Z198" s="7">
        <f>VLOOKUP(W198,Hilfstabelle!$B$10:$E$13,4,FALSE)</f>
        <v>38.5</v>
      </c>
      <c r="AA198" s="7">
        <f>VLOOKUP(W198,Hilfstabelle!$B$10:$F$13,5,FALSE)</f>
        <v>38.5</v>
      </c>
      <c r="AB198" s="7">
        <f>VLOOKUP(W198,Hilfstabelle!$B$10:$G$13,6,FALSE)</f>
        <v>38.5</v>
      </c>
      <c r="AC198" s="7" t="str">
        <f>IF(AG198="50I","I",VLOOKUP(C198,Hilfstabelle!$A$3:$B$6,2))</f>
        <v>I</v>
      </c>
      <c r="AD198" s="7" t="str">
        <f>IF(U198="I","I",VLOOKUP(C198,Hilfstabelle!$A$3:$B$6,2))</f>
        <v>I</v>
      </c>
      <c r="AE198" s="7" t="str">
        <f t="shared" si="142"/>
        <v>40I</v>
      </c>
      <c r="AF198" s="7" t="str">
        <f t="shared" si="130"/>
        <v>40I</v>
      </c>
      <c r="AG198" s="106" t="b">
        <f t="shared" si="131"/>
        <v>0</v>
      </c>
      <c r="AH198" s="7">
        <f>VLOOKUP('Grundgerüst Konfigurator'!AE198,Hilfstabelle!$B$14:$M$25,12,FALSE)</f>
        <v>0.33348840000000002</v>
      </c>
      <c r="AI198" s="7">
        <f>VLOOKUP(AE198,Hilfstabelle!$B$14:$J$25,9,FALSE)</f>
        <v>24.5</v>
      </c>
      <c r="AJ198" s="7">
        <f>VLOOKUP(AE198,Hilfstabelle!$B$14:$K$25,10,FALSE)</f>
        <v>54</v>
      </c>
      <c r="AK198" s="7">
        <f>VLOOKUP(AE198,Hilfstabelle!$B$14:$I$25,8,FALSE)</f>
        <v>22</v>
      </c>
      <c r="AL198" s="7" t="str">
        <f>IF(AP198="50I","I",VLOOKUP(D198,Hilfstabelle!$A$3:$B$6,2))</f>
        <v>I</v>
      </c>
      <c r="AM198" s="7" t="str">
        <f>IF(U198="I","I",VLOOKUP(D198,Hilfstabelle!$A$3:$B$6,2))</f>
        <v>I</v>
      </c>
      <c r="AN198" s="7" t="str">
        <f t="shared" si="143"/>
        <v>32I</v>
      </c>
      <c r="AO198" s="7" t="str">
        <f t="shared" si="132"/>
        <v>32I</v>
      </c>
      <c r="AP198" s="106" t="b">
        <f t="shared" si="133"/>
        <v>0</v>
      </c>
      <c r="AQ198" s="7">
        <f>VLOOKUP('Grundgerüst Konfigurator'!AN198,Hilfstabelle!$B$14:$M$25,12,FALSE)</f>
        <v>0.22388520000000001</v>
      </c>
      <c r="AR198" s="7">
        <f>VLOOKUP(AN198,Hilfstabelle!$B$14:$J$25,9,FALSE)</f>
        <v>20</v>
      </c>
      <c r="AS198" s="7">
        <f>VLOOKUP(AN198,Hilfstabelle!$B$14:$K$25,10,FALSE)</f>
        <v>47</v>
      </c>
      <c r="AT198" s="7">
        <f>VLOOKUP(AN198,Hilfstabelle!$B$14:$I$25,8,FALSE)</f>
        <v>20</v>
      </c>
      <c r="AU198" s="7" t="str">
        <f>IF(AY198="50I","I",VLOOKUP(E198,Hilfstabelle!$A$3:$B$6,2))</f>
        <v>I</v>
      </c>
      <c r="AV198" s="7" t="str">
        <f>IF(U198="I","I",VLOOKUP(E198,Hilfstabelle!$A$3:$B$6,2))</f>
        <v>I</v>
      </c>
      <c r="AW198" s="7" t="str">
        <f t="shared" si="144"/>
        <v>32I</v>
      </c>
      <c r="AX198" s="7" t="str">
        <f t="shared" si="134"/>
        <v>32I</v>
      </c>
      <c r="AY198" s="106" t="b">
        <f t="shared" si="135"/>
        <v>0</v>
      </c>
      <c r="AZ198" s="7">
        <f>VLOOKUP('Grundgerüst Konfigurator'!AW198,Hilfstabelle!$B$14:$M$25,12,FALSE)</f>
        <v>0.22388520000000001</v>
      </c>
      <c r="BA198" s="7">
        <f>VLOOKUP(AW198,Hilfstabelle!$B$14:$J$25,9,FALSE)</f>
        <v>20</v>
      </c>
      <c r="BB198" s="7">
        <f>VLOOKUP(AW198,Hilfstabelle!$B$14:$K$25,10,FALSE)</f>
        <v>47</v>
      </c>
      <c r="BC198" s="7">
        <f>VLOOKUP(AW198,Hilfstabelle!$B$14:$I$25,8,FALSE)</f>
        <v>20</v>
      </c>
      <c r="BD198" s="7" t="str">
        <f t="shared" si="136"/>
        <v/>
      </c>
      <c r="BE198" s="7" t="str">
        <f t="shared" si="145"/>
        <v/>
      </c>
      <c r="BF198" s="7">
        <f>IFERROR(VLOOKUP(BD198,Hilfstabelle!$B$26:$M$31,12,FALSE),0)</f>
        <v>0</v>
      </c>
      <c r="BG198" s="7">
        <f>IFERROR(VLOOKUP(BD198,Hilfstabelle!$B$26:$H$31,7,FALSE),0)</f>
        <v>0</v>
      </c>
      <c r="BH198" s="7" t="str">
        <f t="shared" si="137"/>
        <v/>
      </c>
      <c r="BI198" s="7" t="str">
        <f t="shared" si="146"/>
        <v/>
      </c>
      <c r="BJ198" s="7">
        <f>IFERROR(VLOOKUP(BH198,Hilfstabelle!$B$26:$M$31,12,FALSE),0)</f>
        <v>0</v>
      </c>
      <c r="BK198" s="7">
        <f>IFERROR(VLOOKUP(BH198,Hilfstabelle!$B$26:$H$31,7,FALSE),0)</f>
        <v>0</v>
      </c>
      <c r="BL198" s="7" t="str">
        <f t="shared" si="138"/>
        <v/>
      </c>
      <c r="BM198" s="7" t="str">
        <f t="shared" si="147"/>
        <v/>
      </c>
      <c r="BN198" s="7">
        <f>IFERROR(VLOOKUP(BL198,Hilfstabelle!$B$26:$M$31,12,FALSE),0)</f>
        <v>0</v>
      </c>
      <c r="BO198" s="7">
        <f>IFERROR(VLOOKUP(BL198,Hilfstabelle!$B$26:$H$31,7,FALSE),0)</f>
        <v>0</v>
      </c>
      <c r="BP198" s="162">
        <v>66.08</v>
      </c>
      <c r="BQ198" s="7" t="s">
        <v>3863</v>
      </c>
    </row>
    <row r="199" spans="1:69" ht="15" thickBot="1" x14ac:dyDescent="0.25">
      <c r="A199" s="7">
        <v>16861111028</v>
      </c>
      <c r="B199" s="160" t="s">
        <v>98</v>
      </c>
      <c r="C199" s="8">
        <v>50</v>
      </c>
      <c r="D199" s="8">
        <v>25</v>
      </c>
      <c r="E199" s="8">
        <v>25</v>
      </c>
      <c r="F199" s="8" t="str">
        <f t="shared" ref="F199:F262" si="148">CONCATENATE(C199," - ",D199," - ",E199)</f>
        <v>50 - 25 - 25</v>
      </c>
      <c r="G199" s="8" t="str">
        <f t="shared" ref="G199:G262" si="149">CONCATENATE(C199,"-",D199,"-",E199)</f>
        <v>50-25-25</v>
      </c>
      <c r="H199" s="8">
        <f t="shared" ref="H199:H262" si="150">A199</f>
        <v>16861111028</v>
      </c>
      <c r="I199" s="6">
        <f t="shared" si="125"/>
        <v>1.3329456000000002</v>
      </c>
      <c r="J199" s="6">
        <f>VLOOKUP(LEFT(A199,8)*1,Hilfstabelle!$A$35:$E$38,5,FALSE)</f>
        <v>0.4</v>
      </c>
      <c r="K199" s="6">
        <f t="shared" si="126"/>
        <v>178.5</v>
      </c>
      <c r="L199" s="6">
        <f t="shared" si="127"/>
        <v>109.5</v>
      </c>
      <c r="M199" s="6">
        <f t="shared" si="128"/>
        <v>61</v>
      </c>
      <c r="N199" s="19">
        <f t="shared" si="139"/>
        <v>60.5</v>
      </c>
      <c r="O199" s="19">
        <f t="shared" si="140"/>
        <v>57.5</v>
      </c>
      <c r="P199" s="19">
        <f t="shared" si="141"/>
        <v>57.5</v>
      </c>
      <c r="Q199" s="6">
        <f>VLOOKUP(LEFT(A199,8)*1,Hilfstabelle!$A$35:$E$38,2,FALSE)</f>
        <v>222</v>
      </c>
      <c r="R199" s="6">
        <f>VLOOKUP(LEFT(A199,8)*1,Hilfstabelle!$A$35:$E$38,3,FALSE)</f>
        <v>152</v>
      </c>
      <c r="S199" s="6">
        <f>VLOOKUP(LEFT(A199,8)*1,Hilfstabelle!$A$35:$E$38,4,FALSE)</f>
        <v>77</v>
      </c>
      <c r="T199" s="94">
        <f>VLOOKUP(H199,Preise!A:E,4,FALSE)</f>
        <v>295.66000000000003</v>
      </c>
      <c r="U199" s="7" t="str">
        <f>IF(V199=50,"I",VLOOKUP(V199,Hilfstabelle!$A$3:$B$6,2))</f>
        <v>I</v>
      </c>
      <c r="V199" s="7">
        <f t="shared" si="129"/>
        <v>50</v>
      </c>
      <c r="W199" s="7" t="str">
        <f>IF(U199="I","I",VLOOKUP(V199,Hilfstabelle!$A$3:$B$6,2))</f>
        <v>I</v>
      </c>
      <c r="X199" s="7">
        <f>VLOOKUP(W199,Hilfstabelle!$B$10:$M$13,12,FALSE)</f>
        <v>0.53917080000000006</v>
      </c>
      <c r="Y199" s="7">
        <f>VLOOKUP(W199,Hilfstabelle!$B$10:$D$13,3,FALSE)</f>
        <v>26</v>
      </c>
      <c r="Z199" s="7">
        <f>VLOOKUP(W199,Hilfstabelle!$B$10:$E$13,4,FALSE)</f>
        <v>38.5</v>
      </c>
      <c r="AA199" s="7">
        <f>VLOOKUP(W199,Hilfstabelle!$B$10:$F$13,5,FALSE)</f>
        <v>38.5</v>
      </c>
      <c r="AB199" s="7">
        <f>VLOOKUP(W199,Hilfstabelle!$B$10:$G$13,6,FALSE)</f>
        <v>38.5</v>
      </c>
      <c r="AC199" s="7" t="str">
        <f>IF(AG199="50I","I",VLOOKUP(C199,Hilfstabelle!$A$3:$B$6,2))</f>
        <v>II</v>
      </c>
      <c r="AD199" s="7" t="str">
        <f>IF(U199="I","I",VLOOKUP(C199,Hilfstabelle!$A$3:$B$6,2))</f>
        <v>I</v>
      </c>
      <c r="AE199" s="7" t="str">
        <f t="shared" si="142"/>
        <v>50I</v>
      </c>
      <c r="AF199" s="7" t="str">
        <f t="shared" si="130"/>
        <v>50I</v>
      </c>
      <c r="AG199" s="106" t="b">
        <f t="shared" si="131"/>
        <v>0</v>
      </c>
      <c r="AH199" s="7">
        <f>VLOOKUP('Grundgerüst Konfigurator'!AE199,Hilfstabelle!$B$14:$M$25,12,FALSE)</f>
        <v>0.45080280000000006</v>
      </c>
      <c r="AI199" s="7">
        <f>VLOOKUP(AE199,Hilfstabelle!$B$14:$J$25,9,FALSE)</f>
        <v>30.5</v>
      </c>
      <c r="AJ199" s="7">
        <f>VLOOKUP(AE199,Hilfstabelle!$B$14:$K$25,10,FALSE)</f>
        <v>61</v>
      </c>
      <c r="AK199" s="7">
        <f>VLOOKUP(AE199,Hilfstabelle!$B$14:$I$25,8,FALSE)</f>
        <v>22</v>
      </c>
      <c r="AL199" s="7" t="str">
        <f>IF(AP199="50I","I",VLOOKUP(D199,Hilfstabelle!$A$3:$B$6,2))</f>
        <v>I</v>
      </c>
      <c r="AM199" s="7" t="str">
        <f>IF(U199="I","I",VLOOKUP(D199,Hilfstabelle!$A$3:$B$6,2))</f>
        <v>I</v>
      </c>
      <c r="AN199" s="7" t="str">
        <f t="shared" si="143"/>
        <v>25I</v>
      </c>
      <c r="AO199" s="7" t="str">
        <f t="shared" si="132"/>
        <v>25I</v>
      </c>
      <c r="AP199" s="106" t="b">
        <f t="shared" si="133"/>
        <v>0</v>
      </c>
      <c r="AQ199" s="7">
        <f>VLOOKUP('Grundgerüst Konfigurator'!AN199,Hilfstabelle!$B$14:$M$25,12,FALSE)</f>
        <v>0.171486</v>
      </c>
      <c r="AR199" s="7">
        <f>VLOOKUP(AN199,Hilfstabelle!$B$14:$J$25,9,FALSE)</f>
        <v>15.25</v>
      </c>
      <c r="AS199" s="7">
        <f>VLOOKUP(AN199,Hilfstabelle!$B$14:$K$25,10,FALSE)</f>
        <v>40.5</v>
      </c>
      <c r="AT199" s="7">
        <f>VLOOKUP(AN199,Hilfstabelle!$B$14:$I$25,8,FALSE)</f>
        <v>19</v>
      </c>
      <c r="AU199" s="7" t="str">
        <f>IF(AY199="50I","I",VLOOKUP(E199,Hilfstabelle!$A$3:$B$6,2))</f>
        <v>I</v>
      </c>
      <c r="AV199" s="7" t="str">
        <f>IF(U199="I","I",VLOOKUP(E199,Hilfstabelle!$A$3:$B$6,2))</f>
        <v>I</v>
      </c>
      <c r="AW199" s="7" t="str">
        <f t="shared" si="144"/>
        <v>25I</v>
      </c>
      <c r="AX199" s="7" t="str">
        <f t="shared" si="134"/>
        <v>25I</v>
      </c>
      <c r="AY199" s="106" t="b">
        <f t="shared" si="135"/>
        <v>0</v>
      </c>
      <c r="AZ199" s="7">
        <f>VLOOKUP('Grundgerüst Konfigurator'!AW199,Hilfstabelle!$B$14:$M$25,12,FALSE)</f>
        <v>0.171486</v>
      </c>
      <c r="BA199" s="7">
        <f>VLOOKUP(AW199,Hilfstabelle!$B$14:$J$25,9,FALSE)</f>
        <v>15.25</v>
      </c>
      <c r="BB199" s="7">
        <f>VLOOKUP(AW199,Hilfstabelle!$B$14:$K$25,10,FALSE)</f>
        <v>40.5</v>
      </c>
      <c r="BC199" s="7">
        <f>VLOOKUP(AW199,Hilfstabelle!$B$14:$I$25,8,FALSE)</f>
        <v>19</v>
      </c>
      <c r="BD199" s="7" t="str">
        <f t="shared" si="136"/>
        <v>I-II</v>
      </c>
      <c r="BE199" s="7" t="str">
        <f t="shared" si="145"/>
        <v/>
      </c>
      <c r="BF199" s="7">
        <f>IFERROR(VLOOKUP(BD199,Hilfstabelle!$B$26:$M$31,12,FALSE),0)</f>
        <v>0</v>
      </c>
      <c r="BG199" s="7">
        <f>IFERROR(VLOOKUP(BD199,Hilfstabelle!$B$26:$H$31,7,FALSE),0)</f>
        <v>0</v>
      </c>
      <c r="BH199" s="7" t="str">
        <f t="shared" si="137"/>
        <v/>
      </c>
      <c r="BI199" s="7" t="str">
        <f t="shared" si="146"/>
        <v/>
      </c>
      <c r="BJ199" s="7">
        <f>IFERROR(VLOOKUP(BH199,Hilfstabelle!$B$26:$M$31,12,FALSE),0)</f>
        <v>0</v>
      </c>
      <c r="BK199" s="7">
        <f>IFERROR(VLOOKUP(BH199,Hilfstabelle!$B$26:$H$31,7,FALSE),0)</f>
        <v>0</v>
      </c>
      <c r="BL199" s="7" t="str">
        <f t="shared" si="138"/>
        <v/>
      </c>
      <c r="BM199" s="7" t="str">
        <f t="shared" si="147"/>
        <v/>
      </c>
      <c r="BN199" s="7">
        <f>IFERROR(VLOOKUP(BL199,Hilfstabelle!$B$26:$M$31,12,FALSE),0)</f>
        <v>0</v>
      </c>
      <c r="BO199" s="7">
        <f>IFERROR(VLOOKUP(BL199,Hilfstabelle!$B$26:$H$31,7,FALSE),0)</f>
        <v>0</v>
      </c>
      <c r="BP199" s="162" t="s">
        <v>3902</v>
      </c>
    </row>
    <row r="200" spans="1:69" ht="15" thickBot="1" x14ac:dyDescent="0.25">
      <c r="A200" s="7">
        <v>16861111029</v>
      </c>
      <c r="B200" s="160" t="s">
        <v>98</v>
      </c>
      <c r="C200" s="8">
        <v>50</v>
      </c>
      <c r="D200" s="8">
        <v>25</v>
      </c>
      <c r="E200" s="8">
        <v>32</v>
      </c>
      <c r="F200" s="8" t="str">
        <f t="shared" si="148"/>
        <v>50 - 25 - 32</v>
      </c>
      <c r="G200" s="8" t="str">
        <f t="shared" si="149"/>
        <v>50-25-32</v>
      </c>
      <c r="H200" s="8">
        <f t="shared" si="150"/>
        <v>16861111029</v>
      </c>
      <c r="I200" s="6">
        <f t="shared" si="125"/>
        <v>1.3853448000000002</v>
      </c>
      <c r="J200" s="6">
        <f>VLOOKUP(LEFT(A200,8)*1,Hilfstabelle!$A$35:$E$38,5,FALSE)</f>
        <v>0.4</v>
      </c>
      <c r="K200" s="6">
        <f t="shared" si="126"/>
        <v>185</v>
      </c>
      <c r="L200" s="6">
        <f t="shared" si="127"/>
        <v>109.5</v>
      </c>
      <c r="M200" s="6">
        <f t="shared" si="128"/>
        <v>61</v>
      </c>
      <c r="N200" s="19">
        <f t="shared" si="139"/>
        <v>60.5</v>
      </c>
      <c r="O200" s="19">
        <f t="shared" si="140"/>
        <v>57.5</v>
      </c>
      <c r="P200" s="19">
        <f t="shared" si="141"/>
        <v>58.5</v>
      </c>
      <c r="Q200" s="6">
        <f>VLOOKUP(LEFT(A200,8)*1,Hilfstabelle!$A$35:$E$38,2,FALSE)</f>
        <v>222</v>
      </c>
      <c r="R200" s="6">
        <f>VLOOKUP(LEFT(A200,8)*1,Hilfstabelle!$A$35:$E$38,3,FALSE)</f>
        <v>152</v>
      </c>
      <c r="S200" s="6">
        <f>VLOOKUP(LEFT(A200,8)*1,Hilfstabelle!$A$35:$E$38,4,FALSE)</f>
        <v>77</v>
      </c>
      <c r="T200" s="94">
        <f>VLOOKUP(H200,Preise!A:E,4,FALSE)</f>
        <v>300.99</v>
      </c>
      <c r="U200" s="7" t="str">
        <f>IF(V200=50,"I",VLOOKUP(V200,Hilfstabelle!$A$3:$B$6,2))</f>
        <v>I</v>
      </c>
      <c r="V200" s="7">
        <f t="shared" si="129"/>
        <v>50</v>
      </c>
      <c r="W200" s="7" t="str">
        <f>IF(U200="I","I",VLOOKUP(V200,Hilfstabelle!$A$3:$B$6,2))</f>
        <v>I</v>
      </c>
      <c r="X200" s="7">
        <f>VLOOKUP(W200,Hilfstabelle!$B$10:$M$13,12,FALSE)</f>
        <v>0.53917080000000006</v>
      </c>
      <c r="Y200" s="7">
        <f>VLOOKUP(W200,Hilfstabelle!$B$10:$D$13,3,FALSE)</f>
        <v>26</v>
      </c>
      <c r="Z200" s="7">
        <f>VLOOKUP(W200,Hilfstabelle!$B$10:$E$13,4,FALSE)</f>
        <v>38.5</v>
      </c>
      <c r="AA200" s="7">
        <f>VLOOKUP(W200,Hilfstabelle!$B$10:$F$13,5,FALSE)</f>
        <v>38.5</v>
      </c>
      <c r="AB200" s="7">
        <f>VLOOKUP(W200,Hilfstabelle!$B$10:$G$13,6,FALSE)</f>
        <v>38.5</v>
      </c>
      <c r="AC200" s="7" t="str">
        <f>IF(AG200="50I","I",VLOOKUP(C200,Hilfstabelle!$A$3:$B$6,2))</f>
        <v>II</v>
      </c>
      <c r="AD200" s="7" t="str">
        <f>IF(U200="I","I",VLOOKUP(C200,Hilfstabelle!$A$3:$B$6,2))</f>
        <v>I</v>
      </c>
      <c r="AE200" s="7" t="str">
        <f t="shared" si="142"/>
        <v>50I</v>
      </c>
      <c r="AF200" s="7" t="str">
        <f t="shared" si="130"/>
        <v>50I</v>
      </c>
      <c r="AG200" s="106" t="b">
        <f t="shared" si="131"/>
        <v>0</v>
      </c>
      <c r="AH200" s="7">
        <f>VLOOKUP('Grundgerüst Konfigurator'!AE200,Hilfstabelle!$B$14:$M$25,12,FALSE)</f>
        <v>0.45080280000000006</v>
      </c>
      <c r="AI200" s="7">
        <f>VLOOKUP(AE200,Hilfstabelle!$B$14:$J$25,9,FALSE)</f>
        <v>30.5</v>
      </c>
      <c r="AJ200" s="7">
        <f>VLOOKUP(AE200,Hilfstabelle!$B$14:$K$25,10,FALSE)</f>
        <v>61</v>
      </c>
      <c r="AK200" s="7">
        <f>VLOOKUP(AE200,Hilfstabelle!$B$14:$I$25,8,FALSE)</f>
        <v>22</v>
      </c>
      <c r="AL200" s="7" t="str">
        <f>IF(AP200="50I","I",VLOOKUP(D200,Hilfstabelle!$A$3:$B$6,2))</f>
        <v>I</v>
      </c>
      <c r="AM200" s="7" t="str">
        <f>IF(U200="I","I",VLOOKUP(D200,Hilfstabelle!$A$3:$B$6,2))</f>
        <v>I</v>
      </c>
      <c r="AN200" s="7" t="str">
        <f t="shared" si="143"/>
        <v>25I</v>
      </c>
      <c r="AO200" s="7" t="str">
        <f t="shared" si="132"/>
        <v>25I</v>
      </c>
      <c r="AP200" s="106" t="b">
        <f t="shared" si="133"/>
        <v>0</v>
      </c>
      <c r="AQ200" s="7">
        <f>VLOOKUP('Grundgerüst Konfigurator'!AN200,Hilfstabelle!$B$14:$M$25,12,FALSE)</f>
        <v>0.171486</v>
      </c>
      <c r="AR200" s="7">
        <f>VLOOKUP(AN200,Hilfstabelle!$B$14:$J$25,9,FALSE)</f>
        <v>15.25</v>
      </c>
      <c r="AS200" s="7">
        <f>VLOOKUP(AN200,Hilfstabelle!$B$14:$K$25,10,FALSE)</f>
        <v>40.5</v>
      </c>
      <c r="AT200" s="7">
        <f>VLOOKUP(AN200,Hilfstabelle!$B$14:$I$25,8,FALSE)</f>
        <v>19</v>
      </c>
      <c r="AU200" s="7" t="str">
        <f>IF(AY200="50I","I",VLOOKUP(E200,Hilfstabelle!$A$3:$B$6,2))</f>
        <v>I</v>
      </c>
      <c r="AV200" s="7" t="str">
        <f>IF(U200="I","I",VLOOKUP(E200,Hilfstabelle!$A$3:$B$6,2))</f>
        <v>I</v>
      </c>
      <c r="AW200" s="7" t="str">
        <f t="shared" si="144"/>
        <v>32I</v>
      </c>
      <c r="AX200" s="7" t="str">
        <f t="shared" si="134"/>
        <v>32I</v>
      </c>
      <c r="AY200" s="106" t="b">
        <f t="shared" si="135"/>
        <v>0</v>
      </c>
      <c r="AZ200" s="7">
        <f>VLOOKUP('Grundgerüst Konfigurator'!AW200,Hilfstabelle!$B$14:$M$25,12,FALSE)</f>
        <v>0.22388520000000001</v>
      </c>
      <c r="BA200" s="7">
        <f>VLOOKUP(AW200,Hilfstabelle!$B$14:$J$25,9,FALSE)</f>
        <v>20</v>
      </c>
      <c r="BB200" s="7">
        <f>VLOOKUP(AW200,Hilfstabelle!$B$14:$K$25,10,FALSE)</f>
        <v>47</v>
      </c>
      <c r="BC200" s="7">
        <f>VLOOKUP(AW200,Hilfstabelle!$B$14:$I$25,8,FALSE)</f>
        <v>20</v>
      </c>
      <c r="BD200" s="7" t="str">
        <f t="shared" si="136"/>
        <v>I-II</v>
      </c>
      <c r="BE200" s="7" t="str">
        <f t="shared" si="145"/>
        <v/>
      </c>
      <c r="BF200" s="7">
        <f>IFERROR(VLOOKUP(BD200,Hilfstabelle!$B$26:$M$31,12,FALSE),0)</f>
        <v>0</v>
      </c>
      <c r="BG200" s="7">
        <f>IFERROR(VLOOKUP(BD200,Hilfstabelle!$B$26:$H$31,7,FALSE),0)</f>
        <v>0</v>
      </c>
      <c r="BH200" s="7" t="str">
        <f t="shared" si="137"/>
        <v/>
      </c>
      <c r="BI200" s="7" t="str">
        <f t="shared" si="146"/>
        <v/>
      </c>
      <c r="BJ200" s="7">
        <f>IFERROR(VLOOKUP(BH200,Hilfstabelle!$B$26:$M$31,12,FALSE),0)</f>
        <v>0</v>
      </c>
      <c r="BK200" s="7">
        <f>IFERROR(VLOOKUP(BH200,Hilfstabelle!$B$26:$H$31,7,FALSE),0)</f>
        <v>0</v>
      </c>
      <c r="BL200" s="7" t="str">
        <f t="shared" si="138"/>
        <v/>
      </c>
      <c r="BM200" s="7" t="str">
        <f t="shared" si="147"/>
        <v/>
      </c>
      <c r="BN200" s="7">
        <f>IFERROR(VLOOKUP(BL200,Hilfstabelle!$B$26:$M$31,12,FALSE),0)</f>
        <v>0</v>
      </c>
      <c r="BO200" s="7">
        <f>IFERROR(VLOOKUP(BL200,Hilfstabelle!$B$26:$H$31,7,FALSE),0)</f>
        <v>0</v>
      </c>
      <c r="BP200" s="162" t="s">
        <v>3902</v>
      </c>
    </row>
    <row r="201" spans="1:69" ht="15" thickBot="1" x14ac:dyDescent="0.25">
      <c r="A201" s="7">
        <v>16861111030</v>
      </c>
      <c r="B201" s="160">
        <v>11691511001</v>
      </c>
      <c r="C201" s="8">
        <v>50</v>
      </c>
      <c r="D201" s="8">
        <v>25</v>
      </c>
      <c r="E201" s="8">
        <v>40</v>
      </c>
      <c r="F201" s="8" t="str">
        <f t="shared" si="148"/>
        <v>50 - 25 - 40</v>
      </c>
      <c r="G201" s="8" t="str">
        <f t="shared" si="149"/>
        <v>50-25-40</v>
      </c>
      <c r="H201" s="8">
        <f t="shared" si="150"/>
        <v>16861111030</v>
      </c>
      <c r="I201" s="6">
        <f t="shared" si="125"/>
        <v>1.4949480000000002</v>
      </c>
      <c r="J201" s="6">
        <f>VLOOKUP(LEFT(A201,8)*1,Hilfstabelle!$A$35:$E$38,5,FALSE)</f>
        <v>0.4</v>
      </c>
      <c r="K201" s="6">
        <f t="shared" si="126"/>
        <v>192</v>
      </c>
      <c r="L201" s="6">
        <f t="shared" si="127"/>
        <v>109.5</v>
      </c>
      <c r="M201" s="6">
        <f t="shared" si="128"/>
        <v>61</v>
      </c>
      <c r="N201" s="19">
        <f t="shared" si="139"/>
        <v>60.5</v>
      </c>
      <c r="O201" s="19">
        <f t="shared" si="140"/>
        <v>57.5</v>
      </c>
      <c r="P201" s="19">
        <f t="shared" si="141"/>
        <v>60.5</v>
      </c>
      <c r="Q201" s="6">
        <f>VLOOKUP(LEFT(A201,8)*1,Hilfstabelle!$A$35:$E$38,2,FALSE)</f>
        <v>222</v>
      </c>
      <c r="R201" s="6">
        <f>VLOOKUP(LEFT(A201,8)*1,Hilfstabelle!$A$35:$E$38,3,FALSE)</f>
        <v>152</v>
      </c>
      <c r="S201" s="6">
        <f>VLOOKUP(LEFT(A201,8)*1,Hilfstabelle!$A$35:$E$38,4,FALSE)</f>
        <v>77</v>
      </c>
      <c r="T201" s="94">
        <f>VLOOKUP(H201,Preise!A:E,4,FALSE)</f>
        <v>308.37</v>
      </c>
      <c r="U201" s="7" t="str">
        <f>IF(V201=50,"I",VLOOKUP(V201,Hilfstabelle!$A$3:$B$6,2))</f>
        <v>I</v>
      </c>
      <c r="V201" s="7">
        <f t="shared" si="129"/>
        <v>50</v>
      </c>
      <c r="W201" s="7" t="str">
        <f>IF(U201="I","I",VLOOKUP(V201,Hilfstabelle!$A$3:$B$6,2))</f>
        <v>I</v>
      </c>
      <c r="X201" s="7">
        <f>VLOOKUP(W201,Hilfstabelle!$B$10:$M$13,12,FALSE)</f>
        <v>0.53917080000000006</v>
      </c>
      <c r="Y201" s="7">
        <f>VLOOKUP(W201,Hilfstabelle!$B$10:$D$13,3,FALSE)</f>
        <v>26</v>
      </c>
      <c r="Z201" s="7">
        <f>VLOOKUP(W201,Hilfstabelle!$B$10:$E$13,4,FALSE)</f>
        <v>38.5</v>
      </c>
      <c r="AA201" s="7">
        <f>VLOOKUP(W201,Hilfstabelle!$B$10:$F$13,5,FALSE)</f>
        <v>38.5</v>
      </c>
      <c r="AB201" s="7">
        <f>VLOOKUP(W201,Hilfstabelle!$B$10:$G$13,6,FALSE)</f>
        <v>38.5</v>
      </c>
      <c r="AC201" s="7" t="str">
        <f>IF(AG201="50I","I",VLOOKUP(C201,Hilfstabelle!$A$3:$B$6,2))</f>
        <v>II</v>
      </c>
      <c r="AD201" s="7" t="str">
        <f>IF(U201="I","I",VLOOKUP(C201,Hilfstabelle!$A$3:$B$6,2))</f>
        <v>I</v>
      </c>
      <c r="AE201" s="7" t="str">
        <f t="shared" si="142"/>
        <v>50I</v>
      </c>
      <c r="AF201" s="7" t="str">
        <f t="shared" si="130"/>
        <v>50I</v>
      </c>
      <c r="AG201" s="106" t="b">
        <f t="shared" si="131"/>
        <v>0</v>
      </c>
      <c r="AH201" s="7">
        <f>VLOOKUP('Grundgerüst Konfigurator'!AE201,Hilfstabelle!$B$14:$M$25,12,FALSE)</f>
        <v>0.45080280000000006</v>
      </c>
      <c r="AI201" s="7">
        <f>VLOOKUP(AE201,Hilfstabelle!$B$14:$J$25,9,FALSE)</f>
        <v>30.5</v>
      </c>
      <c r="AJ201" s="7">
        <f>VLOOKUP(AE201,Hilfstabelle!$B$14:$K$25,10,FALSE)</f>
        <v>61</v>
      </c>
      <c r="AK201" s="7">
        <f>VLOOKUP(AE201,Hilfstabelle!$B$14:$I$25,8,FALSE)</f>
        <v>22</v>
      </c>
      <c r="AL201" s="7" t="str">
        <f>IF(AP201="50I","I",VLOOKUP(D201,Hilfstabelle!$A$3:$B$6,2))</f>
        <v>I</v>
      </c>
      <c r="AM201" s="7" t="str">
        <f>IF(U201="I","I",VLOOKUP(D201,Hilfstabelle!$A$3:$B$6,2))</f>
        <v>I</v>
      </c>
      <c r="AN201" s="7" t="str">
        <f t="shared" si="143"/>
        <v>25I</v>
      </c>
      <c r="AO201" s="7" t="str">
        <f t="shared" si="132"/>
        <v>25I</v>
      </c>
      <c r="AP201" s="106" t="b">
        <f t="shared" si="133"/>
        <v>0</v>
      </c>
      <c r="AQ201" s="7">
        <f>VLOOKUP('Grundgerüst Konfigurator'!AN201,Hilfstabelle!$B$14:$M$25,12,FALSE)</f>
        <v>0.171486</v>
      </c>
      <c r="AR201" s="7">
        <f>VLOOKUP(AN201,Hilfstabelle!$B$14:$J$25,9,FALSE)</f>
        <v>15.25</v>
      </c>
      <c r="AS201" s="7">
        <f>VLOOKUP(AN201,Hilfstabelle!$B$14:$K$25,10,FALSE)</f>
        <v>40.5</v>
      </c>
      <c r="AT201" s="7">
        <f>VLOOKUP(AN201,Hilfstabelle!$B$14:$I$25,8,FALSE)</f>
        <v>19</v>
      </c>
      <c r="AU201" s="7" t="str">
        <f>IF(AY201="50I","I",VLOOKUP(E201,Hilfstabelle!$A$3:$B$6,2))</f>
        <v>I</v>
      </c>
      <c r="AV201" s="7" t="str">
        <f>IF(U201="I","I",VLOOKUP(E201,Hilfstabelle!$A$3:$B$6,2))</f>
        <v>I</v>
      </c>
      <c r="AW201" s="7" t="str">
        <f t="shared" si="144"/>
        <v>40I</v>
      </c>
      <c r="AX201" s="7" t="str">
        <f t="shared" si="134"/>
        <v>40I</v>
      </c>
      <c r="AY201" s="106" t="b">
        <f t="shared" si="135"/>
        <v>0</v>
      </c>
      <c r="AZ201" s="7">
        <f>VLOOKUP('Grundgerüst Konfigurator'!AW201,Hilfstabelle!$B$14:$M$25,12,FALSE)</f>
        <v>0.33348840000000002</v>
      </c>
      <c r="BA201" s="7">
        <f>VLOOKUP(AW201,Hilfstabelle!$B$14:$J$25,9,FALSE)</f>
        <v>24.5</v>
      </c>
      <c r="BB201" s="7">
        <f>VLOOKUP(AW201,Hilfstabelle!$B$14:$K$25,10,FALSE)</f>
        <v>54</v>
      </c>
      <c r="BC201" s="7">
        <f>VLOOKUP(AW201,Hilfstabelle!$B$14:$I$25,8,FALSE)</f>
        <v>22</v>
      </c>
      <c r="BD201" s="7" t="str">
        <f t="shared" si="136"/>
        <v>I-II</v>
      </c>
      <c r="BE201" s="7" t="str">
        <f t="shared" si="145"/>
        <v/>
      </c>
      <c r="BF201" s="7">
        <f>IFERROR(VLOOKUP(BD201,Hilfstabelle!$B$26:$M$31,12,FALSE),0)</f>
        <v>0</v>
      </c>
      <c r="BG201" s="7">
        <f>IFERROR(VLOOKUP(BD201,Hilfstabelle!$B$26:$H$31,7,FALSE),0)</f>
        <v>0</v>
      </c>
      <c r="BH201" s="7" t="str">
        <f t="shared" si="137"/>
        <v/>
      </c>
      <c r="BI201" s="7" t="str">
        <f t="shared" si="146"/>
        <v/>
      </c>
      <c r="BJ201" s="7">
        <f>IFERROR(VLOOKUP(BH201,Hilfstabelle!$B$26:$M$31,12,FALSE),0)</f>
        <v>0</v>
      </c>
      <c r="BK201" s="7">
        <f>IFERROR(VLOOKUP(BH201,Hilfstabelle!$B$26:$H$31,7,FALSE),0)</f>
        <v>0</v>
      </c>
      <c r="BL201" s="7" t="str">
        <f t="shared" si="138"/>
        <v/>
      </c>
      <c r="BM201" s="7" t="str">
        <f t="shared" si="147"/>
        <v/>
      </c>
      <c r="BN201" s="7">
        <f>IFERROR(VLOOKUP(BL201,Hilfstabelle!$B$26:$M$31,12,FALSE),0)</f>
        <v>0</v>
      </c>
      <c r="BO201" s="7">
        <f>IFERROR(VLOOKUP(BL201,Hilfstabelle!$B$26:$H$31,7,FALSE),0)</f>
        <v>0</v>
      </c>
      <c r="BP201" s="162">
        <v>87.91</v>
      </c>
      <c r="BQ201" s="7" t="s">
        <v>3867</v>
      </c>
    </row>
    <row r="202" spans="1:69" ht="15" thickBot="1" x14ac:dyDescent="0.25">
      <c r="A202" s="7">
        <v>16861111031</v>
      </c>
      <c r="B202" s="160" t="s">
        <v>98</v>
      </c>
      <c r="C202" s="8">
        <v>50</v>
      </c>
      <c r="D202" s="8">
        <v>32</v>
      </c>
      <c r="E202" s="8">
        <v>25</v>
      </c>
      <c r="F202" s="8" t="str">
        <f t="shared" si="148"/>
        <v>50 - 32 - 25</v>
      </c>
      <c r="G202" s="8" t="str">
        <f t="shared" si="149"/>
        <v>50-32-25</v>
      </c>
      <c r="H202" s="8">
        <f t="shared" si="150"/>
        <v>16861111031</v>
      </c>
      <c r="I202" s="6">
        <f t="shared" si="125"/>
        <v>1.3853448000000002</v>
      </c>
      <c r="J202" s="6">
        <f>VLOOKUP(LEFT(A202,8)*1,Hilfstabelle!$A$35:$E$38,5,FALSE)</f>
        <v>0.4</v>
      </c>
      <c r="K202" s="6">
        <f t="shared" si="126"/>
        <v>178.5</v>
      </c>
      <c r="L202" s="6">
        <f t="shared" si="127"/>
        <v>116</v>
      </c>
      <c r="M202" s="6">
        <f t="shared" si="128"/>
        <v>61</v>
      </c>
      <c r="N202" s="19">
        <f t="shared" si="139"/>
        <v>60.5</v>
      </c>
      <c r="O202" s="19">
        <f t="shared" si="140"/>
        <v>58.5</v>
      </c>
      <c r="P202" s="19">
        <f t="shared" si="141"/>
        <v>57.5</v>
      </c>
      <c r="Q202" s="6">
        <f>VLOOKUP(LEFT(A202,8)*1,Hilfstabelle!$A$35:$E$38,2,FALSE)</f>
        <v>222</v>
      </c>
      <c r="R202" s="6">
        <f>VLOOKUP(LEFT(A202,8)*1,Hilfstabelle!$A$35:$E$38,3,FALSE)</f>
        <v>152</v>
      </c>
      <c r="S202" s="6">
        <f>VLOOKUP(LEFT(A202,8)*1,Hilfstabelle!$A$35:$E$38,4,FALSE)</f>
        <v>77</v>
      </c>
      <c r="T202" s="94">
        <f>VLOOKUP(H202,Preise!A:E,4,FALSE)</f>
        <v>300.99</v>
      </c>
      <c r="U202" s="7" t="str">
        <f>IF(V202=50,"I",VLOOKUP(V202,Hilfstabelle!$A$3:$B$6,2))</f>
        <v>I</v>
      </c>
      <c r="V202" s="7">
        <f t="shared" si="129"/>
        <v>50</v>
      </c>
      <c r="W202" s="7" t="str">
        <f>IF(U202="I","I",VLOOKUP(V202,Hilfstabelle!$A$3:$B$6,2))</f>
        <v>I</v>
      </c>
      <c r="X202" s="7">
        <f>VLOOKUP(W202,Hilfstabelle!$B$10:$M$13,12,FALSE)</f>
        <v>0.53917080000000006</v>
      </c>
      <c r="Y202" s="7">
        <f>VLOOKUP(W202,Hilfstabelle!$B$10:$D$13,3,FALSE)</f>
        <v>26</v>
      </c>
      <c r="Z202" s="7">
        <f>VLOOKUP(W202,Hilfstabelle!$B$10:$E$13,4,FALSE)</f>
        <v>38.5</v>
      </c>
      <c r="AA202" s="7">
        <f>VLOOKUP(W202,Hilfstabelle!$B$10:$F$13,5,FALSE)</f>
        <v>38.5</v>
      </c>
      <c r="AB202" s="7">
        <f>VLOOKUP(W202,Hilfstabelle!$B$10:$G$13,6,FALSE)</f>
        <v>38.5</v>
      </c>
      <c r="AC202" s="7" t="str">
        <f>IF(AG202="50I","I",VLOOKUP(C202,Hilfstabelle!$A$3:$B$6,2))</f>
        <v>II</v>
      </c>
      <c r="AD202" s="7" t="str">
        <f>IF(U202="I","I",VLOOKUP(C202,Hilfstabelle!$A$3:$B$6,2))</f>
        <v>I</v>
      </c>
      <c r="AE202" s="7" t="str">
        <f t="shared" si="142"/>
        <v>50I</v>
      </c>
      <c r="AF202" s="7" t="str">
        <f t="shared" si="130"/>
        <v>50I</v>
      </c>
      <c r="AG202" s="106" t="b">
        <f t="shared" si="131"/>
        <v>0</v>
      </c>
      <c r="AH202" s="7">
        <f>VLOOKUP('Grundgerüst Konfigurator'!AE202,Hilfstabelle!$B$14:$M$25,12,FALSE)</f>
        <v>0.45080280000000006</v>
      </c>
      <c r="AI202" s="7">
        <f>VLOOKUP(AE202,Hilfstabelle!$B$14:$J$25,9,FALSE)</f>
        <v>30.5</v>
      </c>
      <c r="AJ202" s="7">
        <f>VLOOKUP(AE202,Hilfstabelle!$B$14:$K$25,10,FALSE)</f>
        <v>61</v>
      </c>
      <c r="AK202" s="7">
        <f>VLOOKUP(AE202,Hilfstabelle!$B$14:$I$25,8,FALSE)</f>
        <v>22</v>
      </c>
      <c r="AL202" s="7" t="str">
        <f>IF(AP202="50I","I",VLOOKUP(D202,Hilfstabelle!$A$3:$B$6,2))</f>
        <v>I</v>
      </c>
      <c r="AM202" s="7" t="str">
        <f>IF(U202="I","I",VLOOKUP(D202,Hilfstabelle!$A$3:$B$6,2))</f>
        <v>I</v>
      </c>
      <c r="AN202" s="7" t="str">
        <f t="shared" si="143"/>
        <v>32I</v>
      </c>
      <c r="AO202" s="7" t="str">
        <f t="shared" si="132"/>
        <v>32I</v>
      </c>
      <c r="AP202" s="106" t="b">
        <f t="shared" si="133"/>
        <v>0</v>
      </c>
      <c r="AQ202" s="7">
        <f>VLOOKUP('Grundgerüst Konfigurator'!AN202,Hilfstabelle!$B$14:$M$25,12,FALSE)</f>
        <v>0.22388520000000001</v>
      </c>
      <c r="AR202" s="7">
        <f>VLOOKUP(AN202,Hilfstabelle!$B$14:$J$25,9,FALSE)</f>
        <v>20</v>
      </c>
      <c r="AS202" s="7">
        <f>VLOOKUP(AN202,Hilfstabelle!$B$14:$K$25,10,FALSE)</f>
        <v>47</v>
      </c>
      <c r="AT202" s="7">
        <f>VLOOKUP(AN202,Hilfstabelle!$B$14:$I$25,8,FALSE)</f>
        <v>20</v>
      </c>
      <c r="AU202" s="7" t="str">
        <f>IF(AY202="50I","I",VLOOKUP(E202,Hilfstabelle!$A$3:$B$6,2))</f>
        <v>I</v>
      </c>
      <c r="AV202" s="7" t="str">
        <f>IF(U202="I","I",VLOOKUP(E202,Hilfstabelle!$A$3:$B$6,2))</f>
        <v>I</v>
      </c>
      <c r="AW202" s="7" t="str">
        <f t="shared" si="144"/>
        <v>25I</v>
      </c>
      <c r="AX202" s="7" t="str">
        <f t="shared" si="134"/>
        <v>25I</v>
      </c>
      <c r="AY202" s="106" t="b">
        <f t="shared" si="135"/>
        <v>0</v>
      </c>
      <c r="AZ202" s="7">
        <f>VLOOKUP('Grundgerüst Konfigurator'!AW202,Hilfstabelle!$B$14:$M$25,12,FALSE)</f>
        <v>0.171486</v>
      </c>
      <c r="BA202" s="7">
        <f>VLOOKUP(AW202,Hilfstabelle!$B$14:$J$25,9,FALSE)</f>
        <v>15.25</v>
      </c>
      <c r="BB202" s="7">
        <f>VLOOKUP(AW202,Hilfstabelle!$B$14:$K$25,10,FALSE)</f>
        <v>40.5</v>
      </c>
      <c r="BC202" s="7">
        <f>VLOOKUP(AW202,Hilfstabelle!$B$14:$I$25,8,FALSE)</f>
        <v>19</v>
      </c>
      <c r="BD202" s="7" t="str">
        <f t="shared" si="136"/>
        <v>I-II</v>
      </c>
      <c r="BE202" s="7" t="str">
        <f t="shared" si="145"/>
        <v/>
      </c>
      <c r="BF202" s="7">
        <f>IFERROR(VLOOKUP(BD202,Hilfstabelle!$B$26:$M$31,12,FALSE),0)</f>
        <v>0</v>
      </c>
      <c r="BG202" s="7">
        <f>IFERROR(VLOOKUP(BD202,Hilfstabelle!$B$26:$H$31,7,FALSE),0)</f>
        <v>0</v>
      </c>
      <c r="BH202" s="7" t="str">
        <f t="shared" si="137"/>
        <v/>
      </c>
      <c r="BI202" s="7" t="str">
        <f t="shared" si="146"/>
        <v/>
      </c>
      <c r="BJ202" s="7">
        <f>IFERROR(VLOOKUP(BH202,Hilfstabelle!$B$26:$M$31,12,FALSE),0)</f>
        <v>0</v>
      </c>
      <c r="BK202" s="7">
        <f>IFERROR(VLOOKUP(BH202,Hilfstabelle!$B$26:$H$31,7,FALSE),0)</f>
        <v>0</v>
      </c>
      <c r="BL202" s="7" t="str">
        <f t="shared" si="138"/>
        <v/>
      </c>
      <c r="BM202" s="7" t="str">
        <f t="shared" si="147"/>
        <v/>
      </c>
      <c r="BN202" s="7">
        <f>IFERROR(VLOOKUP(BL202,Hilfstabelle!$B$26:$M$31,12,FALSE),0)</f>
        <v>0</v>
      </c>
      <c r="BO202" s="7">
        <f>IFERROR(VLOOKUP(BL202,Hilfstabelle!$B$26:$H$31,7,FALSE),0)</f>
        <v>0</v>
      </c>
      <c r="BP202" s="162" t="s">
        <v>3902</v>
      </c>
    </row>
    <row r="203" spans="1:69" ht="15" thickBot="1" x14ac:dyDescent="0.25">
      <c r="A203" s="7">
        <v>16861111032</v>
      </c>
      <c r="B203" s="160" t="s">
        <v>98</v>
      </c>
      <c r="C203" s="8">
        <v>50</v>
      </c>
      <c r="D203" s="8">
        <v>32</v>
      </c>
      <c r="E203" s="8">
        <v>32</v>
      </c>
      <c r="F203" s="8" t="str">
        <f t="shared" si="148"/>
        <v>50 - 32 - 32</v>
      </c>
      <c r="G203" s="8" t="str">
        <f t="shared" si="149"/>
        <v>50-32-32</v>
      </c>
      <c r="H203" s="8">
        <f t="shared" si="150"/>
        <v>16861111032</v>
      </c>
      <c r="I203" s="6">
        <f t="shared" si="125"/>
        <v>1.4377440000000001</v>
      </c>
      <c r="J203" s="6">
        <f>VLOOKUP(LEFT(A203,8)*1,Hilfstabelle!$A$35:$E$38,5,FALSE)</f>
        <v>0.4</v>
      </c>
      <c r="K203" s="6">
        <f t="shared" si="126"/>
        <v>185</v>
      </c>
      <c r="L203" s="6">
        <f t="shared" si="127"/>
        <v>116</v>
      </c>
      <c r="M203" s="6">
        <f t="shared" si="128"/>
        <v>61</v>
      </c>
      <c r="N203" s="19">
        <f t="shared" si="139"/>
        <v>60.5</v>
      </c>
      <c r="O203" s="19">
        <f t="shared" si="140"/>
        <v>58.5</v>
      </c>
      <c r="P203" s="19">
        <f t="shared" si="141"/>
        <v>58.5</v>
      </c>
      <c r="Q203" s="6">
        <f>VLOOKUP(LEFT(A203,8)*1,Hilfstabelle!$A$35:$E$38,2,FALSE)</f>
        <v>222</v>
      </c>
      <c r="R203" s="6">
        <f>VLOOKUP(LEFT(A203,8)*1,Hilfstabelle!$A$35:$E$38,3,FALSE)</f>
        <v>152</v>
      </c>
      <c r="S203" s="6">
        <f>VLOOKUP(LEFT(A203,8)*1,Hilfstabelle!$A$35:$E$38,4,FALSE)</f>
        <v>77</v>
      </c>
      <c r="T203" s="94">
        <f>VLOOKUP(H203,Preise!A:E,4,FALSE)</f>
        <v>306.35000000000002</v>
      </c>
      <c r="U203" s="7" t="str">
        <f>IF(V203=50,"I",VLOOKUP(V203,Hilfstabelle!$A$3:$B$6,2))</f>
        <v>I</v>
      </c>
      <c r="V203" s="7">
        <f t="shared" si="129"/>
        <v>50</v>
      </c>
      <c r="W203" s="7" t="str">
        <f>IF(U203="I","I",VLOOKUP(V203,Hilfstabelle!$A$3:$B$6,2))</f>
        <v>I</v>
      </c>
      <c r="X203" s="7">
        <f>VLOOKUP(W203,Hilfstabelle!$B$10:$M$13,12,FALSE)</f>
        <v>0.53917080000000006</v>
      </c>
      <c r="Y203" s="7">
        <f>VLOOKUP(W203,Hilfstabelle!$B$10:$D$13,3,FALSE)</f>
        <v>26</v>
      </c>
      <c r="Z203" s="7">
        <f>VLOOKUP(W203,Hilfstabelle!$B$10:$E$13,4,FALSE)</f>
        <v>38.5</v>
      </c>
      <c r="AA203" s="7">
        <f>VLOOKUP(W203,Hilfstabelle!$B$10:$F$13,5,FALSE)</f>
        <v>38.5</v>
      </c>
      <c r="AB203" s="7">
        <f>VLOOKUP(W203,Hilfstabelle!$B$10:$G$13,6,FALSE)</f>
        <v>38.5</v>
      </c>
      <c r="AC203" s="7" t="str">
        <f>IF(AG203="50I","I",VLOOKUP(C203,Hilfstabelle!$A$3:$B$6,2))</f>
        <v>II</v>
      </c>
      <c r="AD203" s="7" t="str">
        <f>IF(U203="I","I",VLOOKUP(C203,Hilfstabelle!$A$3:$B$6,2))</f>
        <v>I</v>
      </c>
      <c r="AE203" s="7" t="str">
        <f t="shared" si="142"/>
        <v>50I</v>
      </c>
      <c r="AF203" s="7" t="str">
        <f t="shared" si="130"/>
        <v>50I</v>
      </c>
      <c r="AG203" s="106" t="b">
        <f t="shared" si="131"/>
        <v>0</v>
      </c>
      <c r="AH203" s="7">
        <f>VLOOKUP('Grundgerüst Konfigurator'!AE203,Hilfstabelle!$B$14:$M$25,12,FALSE)</f>
        <v>0.45080280000000006</v>
      </c>
      <c r="AI203" s="7">
        <f>VLOOKUP(AE203,Hilfstabelle!$B$14:$J$25,9,FALSE)</f>
        <v>30.5</v>
      </c>
      <c r="AJ203" s="7">
        <f>VLOOKUP(AE203,Hilfstabelle!$B$14:$K$25,10,FALSE)</f>
        <v>61</v>
      </c>
      <c r="AK203" s="7">
        <f>VLOOKUP(AE203,Hilfstabelle!$B$14:$I$25,8,FALSE)</f>
        <v>22</v>
      </c>
      <c r="AL203" s="7" t="str">
        <f>IF(AP203="50I","I",VLOOKUP(D203,Hilfstabelle!$A$3:$B$6,2))</f>
        <v>I</v>
      </c>
      <c r="AM203" s="7" t="str">
        <f>IF(U203="I","I",VLOOKUP(D203,Hilfstabelle!$A$3:$B$6,2))</f>
        <v>I</v>
      </c>
      <c r="AN203" s="7" t="str">
        <f t="shared" si="143"/>
        <v>32I</v>
      </c>
      <c r="AO203" s="7" t="str">
        <f t="shared" si="132"/>
        <v>32I</v>
      </c>
      <c r="AP203" s="106" t="b">
        <f t="shared" si="133"/>
        <v>0</v>
      </c>
      <c r="AQ203" s="7">
        <f>VLOOKUP('Grundgerüst Konfigurator'!AN203,Hilfstabelle!$B$14:$M$25,12,FALSE)</f>
        <v>0.22388520000000001</v>
      </c>
      <c r="AR203" s="7">
        <f>VLOOKUP(AN203,Hilfstabelle!$B$14:$J$25,9,FALSE)</f>
        <v>20</v>
      </c>
      <c r="AS203" s="7">
        <f>VLOOKUP(AN203,Hilfstabelle!$B$14:$K$25,10,FALSE)</f>
        <v>47</v>
      </c>
      <c r="AT203" s="7">
        <f>VLOOKUP(AN203,Hilfstabelle!$B$14:$I$25,8,FALSE)</f>
        <v>20</v>
      </c>
      <c r="AU203" s="7" t="str">
        <f>IF(AY203="50I","I",VLOOKUP(E203,Hilfstabelle!$A$3:$B$6,2))</f>
        <v>I</v>
      </c>
      <c r="AV203" s="7" t="str">
        <f>IF(U203="I","I",VLOOKUP(E203,Hilfstabelle!$A$3:$B$6,2))</f>
        <v>I</v>
      </c>
      <c r="AW203" s="7" t="str">
        <f t="shared" si="144"/>
        <v>32I</v>
      </c>
      <c r="AX203" s="7" t="str">
        <f t="shared" si="134"/>
        <v>32I</v>
      </c>
      <c r="AY203" s="106" t="b">
        <f t="shared" si="135"/>
        <v>0</v>
      </c>
      <c r="AZ203" s="7">
        <f>VLOOKUP('Grundgerüst Konfigurator'!AW203,Hilfstabelle!$B$14:$M$25,12,FALSE)</f>
        <v>0.22388520000000001</v>
      </c>
      <c r="BA203" s="7">
        <f>VLOOKUP(AW203,Hilfstabelle!$B$14:$J$25,9,FALSE)</f>
        <v>20</v>
      </c>
      <c r="BB203" s="7">
        <f>VLOOKUP(AW203,Hilfstabelle!$B$14:$K$25,10,FALSE)</f>
        <v>47</v>
      </c>
      <c r="BC203" s="7">
        <f>VLOOKUP(AW203,Hilfstabelle!$B$14:$I$25,8,FALSE)</f>
        <v>20</v>
      </c>
      <c r="BD203" s="7" t="str">
        <f t="shared" si="136"/>
        <v>I-II</v>
      </c>
      <c r="BE203" s="7" t="str">
        <f t="shared" si="145"/>
        <v/>
      </c>
      <c r="BF203" s="7">
        <f>IFERROR(VLOOKUP(BD203,Hilfstabelle!$B$26:$M$31,12,FALSE),0)</f>
        <v>0</v>
      </c>
      <c r="BG203" s="7">
        <f>IFERROR(VLOOKUP(BD203,Hilfstabelle!$B$26:$H$31,7,FALSE),0)</f>
        <v>0</v>
      </c>
      <c r="BH203" s="7" t="str">
        <f t="shared" si="137"/>
        <v/>
      </c>
      <c r="BI203" s="7" t="str">
        <f t="shared" si="146"/>
        <v/>
      </c>
      <c r="BJ203" s="7">
        <f>IFERROR(VLOOKUP(BH203,Hilfstabelle!$B$26:$M$31,12,FALSE),0)</f>
        <v>0</v>
      </c>
      <c r="BK203" s="7">
        <f>IFERROR(VLOOKUP(BH203,Hilfstabelle!$B$26:$H$31,7,FALSE),0)</f>
        <v>0</v>
      </c>
      <c r="BL203" s="7" t="str">
        <f t="shared" si="138"/>
        <v/>
      </c>
      <c r="BM203" s="7" t="str">
        <f t="shared" si="147"/>
        <v/>
      </c>
      <c r="BN203" s="7">
        <f>IFERROR(VLOOKUP(BL203,Hilfstabelle!$B$26:$M$31,12,FALSE),0)</f>
        <v>0</v>
      </c>
      <c r="BO203" s="7">
        <f>IFERROR(VLOOKUP(BL203,Hilfstabelle!$B$26:$H$31,7,FALSE),0)</f>
        <v>0</v>
      </c>
      <c r="BP203" s="162" t="s">
        <v>3902</v>
      </c>
    </row>
    <row r="204" spans="1:69" ht="15" thickBot="1" x14ac:dyDescent="0.25">
      <c r="A204" s="7">
        <v>16861111033</v>
      </c>
      <c r="B204" s="160">
        <v>11691531001</v>
      </c>
      <c r="C204" s="8">
        <v>50</v>
      </c>
      <c r="D204" s="8">
        <v>32</v>
      </c>
      <c r="E204" s="8">
        <v>40</v>
      </c>
      <c r="F204" s="8" t="str">
        <f t="shared" si="148"/>
        <v>50 - 32 - 40</v>
      </c>
      <c r="G204" s="8" t="str">
        <f t="shared" si="149"/>
        <v>50-32-40</v>
      </c>
      <c r="H204" s="8">
        <f t="shared" si="150"/>
        <v>16861111033</v>
      </c>
      <c r="I204" s="6">
        <f t="shared" si="125"/>
        <v>1.5473472000000001</v>
      </c>
      <c r="J204" s="6">
        <f>VLOOKUP(LEFT(A204,8)*1,Hilfstabelle!$A$35:$E$38,5,FALSE)</f>
        <v>0.4</v>
      </c>
      <c r="K204" s="6">
        <f t="shared" si="126"/>
        <v>192</v>
      </c>
      <c r="L204" s="6">
        <f t="shared" si="127"/>
        <v>116</v>
      </c>
      <c r="M204" s="6">
        <f t="shared" si="128"/>
        <v>61</v>
      </c>
      <c r="N204" s="19">
        <f t="shared" si="139"/>
        <v>60.5</v>
      </c>
      <c r="O204" s="19">
        <f t="shared" si="140"/>
        <v>58.5</v>
      </c>
      <c r="P204" s="19">
        <f t="shared" si="141"/>
        <v>60.5</v>
      </c>
      <c r="Q204" s="6">
        <f>VLOOKUP(LEFT(A204,8)*1,Hilfstabelle!$A$35:$E$38,2,FALSE)</f>
        <v>222</v>
      </c>
      <c r="R204" s="6">
        <f>VLOOKUP(LEFT(A204,8)*1,Hilfstabelle!$A$35:$E$38,3,FALSE)</f>
        <v>152</v>
      </c>
      <c r="S204" s="6">
        <f>VLOOKUP(LEFT(A204,8)*1,Hilfstabelle!$A$35:$E$38,4,FALSE)</f>
        <v>77</v>
      </c>
      <c r="T204" s="94">
        <f>VLOOKUP(H204,Preise!A:E,4,FALSE)</f>
        <v>313.73</v>
      </c>
      <c r="U204" s="7" t="str">
        <f>IF(V204=50,"I",VLOOKUP(V204,Hilfstabelle!$A$3:$B$6,2))</f>
        <v>I</v>
      </c>
      <c r="V204" s="7">
        <f t="shared" si="129"/>
        <v>50</v>
      </c>
      <c r="W204" s="7" t="str">
        <f>IF(U204="I","I",VLOOKUP(V204,Hilfstabelle!$A$3:$B$6,2))</f>
        <v>I</v>
      </c>
      <c r="X204" s="7">
        <f>VLOOKUP(W204,Hilfstabelle!$B$10:$M$13,12,FALSE)</f>
        <v>0.53917080000000006</v>
      </c>
      <c r="Y204" s="7">
        <f>VLOOKUP(W204,Hilfstabelle!$B$10:$D$13,3,FALSE)</f>
        <v>26</v>
      </c>
      <c r="Z204" s="7">
        <f>VLOOKUP(W204,Hilfstabelle!$B$10:$E$13,4,FALSE)</f>
        <v>38.5</v>
      </c>
      <c r="AA204" s="7">
        <f>VLOOKUP(W204,Hilfstabelle!$B$10:$F$13,5,FALSE)</f>
        <v>38.5</v>
      </c>
      <c r="AB204" s="7">
        <f>VLOOKUP(W204,Hilfstabelle!$B$10:$G$13,6,FALSE)</f>
        <v>38.5</v>
      </c>
      <c r="AC204" s="7" t="str">
        <f>IF(AG204="50I","I",VLOOKUP(C204,Hilfstabelle!$A$3:$B$6,2))</f>
        <v>II</v>
      </c>
      <c r="AD204" s="7" t="str">
        <f>IF(U204="I","I",VLOOKUP(C204,Hilfstabelle!$A$3:$B$6,2))</f>
        <v>I</v>
      </c>
      <c r="AE204" s="7" t="str">
        <f t="shared" si="142"/>
        <v>50I</v>
      </c>
      <c r="AF204" s="7" t="str">
        <f t="shared" si="130"/>
        <v>50I</v>
      </c>
      <c r="AG204" s="106" t="b">
        <f t="shared" si="131"/>
        <v>0</v>
      </c>
      <c r="AH204" s="7">
        <f>VLOOKUP('Grundgerüst Konfigurator'!AE204,Hilfstabelle!$B$14:$M$25,12,FALSE)</f>
        <v>0.45080280000000006</v>
      </c>
      <c r="AI204" s="7">
        <f>VLOOKUP(AE204,Hilfstabelle!$B$14:$J$25,9,FALSE)</f>
        <v>30.5</v>
      </c>
      <c r="AJ204" s="7">
        <f>VLOOKUP(AE204,Hilfstabelle!$B$14:$K$25,10,FALSE)</f>
        <v>61</v>
      </c>
      <c r="AK204" s="7">
        <f>VLOOKUP(AE204,Hilfstabelle!$B$14:$I$25,8,FALSE)</f>
        <v>22</v>
      </c>
      <c r="AL204" s="7" t="str">
        <f>IF(AP204="50I","I",VLOOKUP(D204,Hilfstabelle!$A$3:$B$6,2))</f>
        <v>I</v>
      </c>
      <c r="AM204" s="7" t="str">
        <f>IF(U204="I","I",VLOOKUP(D204,Hilfstabelle!$A$3:$B$6,2))</f>
        <v>I</v>
      </c>
      <c r="AN204" s="7" t="str">
        <f t="shared" si="143"/>
        <v>32I</v>
      </c>
      <c r="AO204" s="7" t="str">
        <f t="shared" si="132"/>
        <v>32I</v>
      </c>
      <c r="AP204" s="106" t="b">
        <f t="shared" si="133"/>
        <v>0</v>
      </c>
      <c r="AQ204" s="7">
        <f>VLOOKUP('Grundgerüst Konfigurator'!AN204,Hilfstabelle!$B$14:$M$25,12,FALSE)</f>
        <v>0.22388520000000001</v>
      </c>
      <c r="AR204" s="7">
        <f>VLOOKUP(AN204,Hilfstabelle!$B$14:$J$25,9,FALSE)</f>
        <v>20</v>
      </c>
      <c r="AS204" s="7">
        <f>VLOOKUP(AN204,Hilfstabelle!$B$14:$K$25,10,FALSE)</f>
        <v>47</v>
      </c>
      <c r="AT204" s="7">
        <f>VLOOKUP(AN204,Hilfstabelle!$B$14:$I$25,8,FALSE)</f>
        <v>20</v>
      </c>
      <c r="AU204" s="7" t="str">
        <f>IF(AY204="50I","I",VLOOKUP(E204,Hilfstabelle!$A$3:$B$6,2))</f>
        <v>I</v>
      </c>
      <c r="AV204" s="7" t="str">
        <f>IF(U204="I","I",VLOOKUP(E204,Hilfstabelle!$A$3:$B$6,2))</f>
        <v>I</v>
      </c>
      <c r="AW204" s="7" t="str">
        <f t="shared" si="144"/>
        <v>40I</v>
      </c>
      <c r="AX204" s="7" t="str">
        <f t="shared" si="134"/>
        <v>40I</v>
      </c>
      <c r="AY204" s="106" t="b">
        <f t="shared" si="135"/>
        <v>0</v>
      </c>
      <c r="AZ204" s="7">
        <f>VLOOKUP('Grundgerüst Konfigurator'!AW204,Hilfstabelle!$B$14:$M$25,12,FALSE)</f>
        <v>0.33348840000000002</v>
      </c>
      <c r="BA204" s="7">
        <f>VLOOKUP(AW204,Hilfstabelle!$B$14:$J$25,9,FALSE)</f>
        <v>24.5</v>
      </c>
      <c r="BB204" s="7">
        <f>VLOOKUP(AW204,Hilfstabelle!$B$14:$K$25,10,FALSE)</f>
        <v>54</v>
      </c>
      <c r="BC204" s="7">
        <f>VLOOKUP(AW204,Hilfstabelle!$B$14:$I$25,8,FALSE)</f>
        <v>22</v>
      </c>
      <c r="BD204" s="7" t="str">
        <f t="shared" si="136"/>
        <v>I-II</v>
      </c>
      <c r="BE204" s="7" t="str">
        <f t="shared" si="145"/>
        <v/>
      </c>
      <c r="BF204" s="7">
        <f>IFERROR(VLOOKUP(BD204,Hilfstabelle!$B$26:$M$31,12,FALSE),0)</f>
        <v>0</v>
      </c>
      <c r="BG204" s="7">
        <f>IFERROR(VLOOKUP(BD204,Hilfstabelle!$B$26:$H$31,7,FALSE),0)</f>
        <v>0</v>
      </c>
      <c r="BH204" s="7" t="str">
        <f t="shared" si="137"/>
        <v/>
      </c>
      <c r="BI204" s="7" t="str">
        <f t="shared" si="146"/>
        <v/>
      </c>
      <c r="BJ204" s="7">
        <f>IFERROR(VLOOKUP(BH204,Hilfstabelle!$B$26:$M$31,12,FALSE),0)</f>
        <v>0</v>
      </c>
      <c r="BK204" s="7">
        <f>IFERROR(VLOOKUP(BH204,Hilfstabelle!$B$26:$H$31,7,FALSE),0)</f>
        <v>0</v>
      </c>
      <c r="BL204" s="7" t="str">
        <f t="shared" si="138"/>
        <v/>
      </c>
      <c r="BM204" s="7" t="str">
        <f t="shared" si="147"/>
        <v/>
      </c>
      <c r="BN204" s="7">
        <f>IFERROR(VLOOKUP(BL204,Hilfstabelle!$B$26:$M$31,12,FALSE),0)</f>
        <v>0</v>
      </c>
      <c r="BO204" s="7">
        <f>IFERROR(VLOOKUP(BL204,Hilfstabelle!$B$26:$H$31,7,FALSE),0)</f>
        <v>0</v>
      </c>
      <c r="BP204" s="162">
        <v>90.89</v>
      </c>
      <c r="BQ204" s="7" t="s">
        <v>3869</v>
      </c>
    </row>
    <row r="205" spans="1:69" ht="15" thickBot="1" x14ac:dyDescent="0.25">
      <c r="A205" s="7">
        <v>16861111034</v>
      </c>
      <c r="B205" s="160" t="s">
        <v>98</v>
      </c>
      <c r="C205" s="8">
        <v>50</v>
      </c>
      <c r="D205" s="8">
        <v>40</v>
      </c>
      <c r="E205" s="8">
        <v>25</v>
      </c>
      <c r="F205" s="8" t="str">
        <f t="shared" si="148"/>
        <v>50 - 40 - 25</v>
      </c>
      <c r="G205" s="8" t="str">
        <f t="shared" si="149"/>
        <v>50-40-25</v>
      </c>
      <c r="H205" s="8">
        <f t="shared" si="150"/>
        <v>16861111034</v>
      </c>
      <c r="I205" s="6">
        <f t="shared" si="125"/>
        <v>1.4949480000000002</v>
      </c>
      <c r="J205" s="6">
        <f>VLOOKUP(LEFT(A205,8)*1,Hilfstabelle!$A$35:$E$38,5,FALSE)</f>
        <v>0.4</v>
      </c>
      <c r="K205" s="6">
        <f t="shared" si="126"/>
        <v>178.5</v>
      </c>
      <c r="L205" s="6">
        <f t="shared" si="127"/>
        <v>123</v>
      </c>
      <c r="M205" s="6">
        <f t="shared" si="128"/>
        <v>61</v>
      </c>
      <c r="N205" s="19">
        <f t="shared" si="139"/>
        <v>60.5</v>
      </c>
      <c r="O205" s="19">
        <f t="shared" si="140"/>
        <v>60.5</v>
      </c>
      <c r="P205" s="19">
        <f t="shared" si="141"/>
        <v>57.5</v>
      </c>
      <c r="Q205" s="6">
        <f>VLOOKUP(LEFT(A205,8)*1,Hilfstabelle!$A$35:$E$38,2,FALSE)</f>
        <v>222</v>
      </c>
      <c r="R205" s="6">
        <f>VLOOKUP(LEFT(A205,8)*1,Hilfstabelle!$A$35:$E$38,3,FALSE)</f>
        <v>152</v>
      </c>
      <c r="S205" s="6">
        <f>VLOOKUP(LEFT(A205,8)*1,Hilfstabelle!$A$35:$E$38,4,FALSE)</f>
        <v>77</v>
      </c>
      <c r="T205" s="94">
        <f>VLOOKUP(H205,Preise!A:E,4,FALSE)</f>
        <v>308.37</v>
      </c>
      <c r="U205" s="7" t="str">
        <f>IF(V205=50,"I",VLOOKUP(V205,Hilfstabelle!$A$3:$B$6,2))</f>
        <v>I</v>
      </c>
      <c r="V205" s="7">
        <f t="shared" si="129"/>
        <v>50</v>
      </c>
      <c r="W205" s="7" t="str">
        <f>IF(U205="I","I",VLOOKUP(V205,Hilfstabelle!$A$3:$B$6,2))</f>
        <v>I</v>
      </c>
      <c r="X205" s="7">
        <f>VLOOKUP(W205,Hilfstabelle!$B$10:$M$13,12,FALSE)</f>
        <v>0.53917080000000006</v>
      </c>
      <c r="Y205" s="7">
        <f>VLOOKUP(W205,Hilfstabelle!$B$10:$D$13,3,FALSE)</f>
        <v>26</v>
      </c>
      <c r="Z205" s="7">
        <f>VLOOKUP(W205,Hilfstabelle!$B$10:$E$13,4,FALSE)</f>
        <v>38.5</v>
      </c>
      <c r="AA205" s="7">
        <f>VLOOKUP(W205,Hilfstabelle!$B$10:$F$13,5,FALSE)</f>
        <v>38.5</v>
      </c>
      <c r="AB205" s="7">
        <f>VLOOKUP(W205,Hilfstabelle!$B$10:$G$13,6,FALSE)</f>
        <v>38.5</v>
      </c>
      <c r="AC205" s="7" t="str">
        <f>IF(AG205="50I","I",VLOOKUP(C205,Hilfstabelle!$A$3:$B$6,2))</f>
        <v>II</v>
      </c>
      <c r="AD205" s="7" t="str">
        <f>IF(U205="I","I",VLOOKUP(C205,Hilfstabelle!$A$3:$B$6,2))</f>
        <v>I</v>
      </c>
      <c r="AE205" s="7" t="str">
        <f t="shared" si="142"/>
        <v>50I</v>
      </c>
      <c r="AF205" s="7" t="str">
        <f t="shared" si="130"/>
        <v>50I</v>
      </c>
      <c r="AG205" s="106" t="b">
        <f t="shared" si="131"/>
        <v>0</v>
      </c>
      <c r="AH205" s="7">
        <f>VLOOKUP('Grundgerüst Konfigurator'!AE205,Hilfstabelle!$B$14:$M$25,12,FALSE)</f>
        <v>0.45080280000000006</v>
      </c>
      <c r="AI205" s="7">
        <f>VLOOKUP(AE205,Hilfstabelle!$B$14:$J$25,9,FALSE)</f>
        <v>30.5</v>
      </c>
      <c r="AJ205" s="7">
        <f>VLOOKUP(AE205,Hilfstabelle!$B$14:$K$25,10,FALSE)</f>
        <v>61</v>
      </c>
      <c r="AK205" s="7">
        <f>VLOOKUP(AE205,Hilfstabelle!$B$14:$I$25,8,FALSE)</f>
        <v>22</v>
      </c>
      <c r="AL205" s="7" t="str">
        <f>IF(AP205="50I","I",VLOOKUP(D205,Hilfstabelle!$A$3:$B$6,2))</f>
        <v>I</v>
      </c>
      <c r="AM205" s="7" t="str">
        <f>IF(U205="I","I",VLOOKUP(D205,Hilfstabelle!$A$3:$B$6,2))</f>
        <v>I</v>
      </c>
      <c r="AN205" s="7" t="str">
        <f t="shared" si="143"/>
        <v>40I</v>
      </c>
      <c r="AO205" s="7" t="str">
        <f t="shared" si="132"/>
        <v>40I</v>
      </c>
      <c r="AP205" s="106" t="b">
        <f t="shared" si="133"/>
        <v>0</v>
      </c>
      <c r="AQ205" s="7">
        <f>VLOOKUP('Grundgerüst Konfigurator'!AN205,Hilfstabelle!$B$14:$M$25,12,FALSE)</f>
        <v>0.33348840000000002</v>
      </c>
      <c r="AR205" s="7">
        <f>VLOOKUP(AN205,Hilfstabelle!$B$14:$J$25,9,FALSE)</f>
        <v>24.5</v>
      </c>
      <c r="AS205" s="7">
        <f>VLOOKUP(AN205,Hilfstabelle!$B$14:$K$25,10,FALSE)</f>
        <v>54</v>
      </c>
      <c r="AT205" s="7">
        <f>VLOOKUP(AN205,Hilfstabelle!$B$14:$I$25,8,FALSE)</f>
        <v>22</v>
      </c>
      <c r="AU205" s="7" t="str">
        <f>IF(AY205="50I","I",VLOOKUP(E205,Hilfstabelle!$A$3:$B$6,2))</f>
        <v>I</v>
      </c>
      <c r="AV205" s="7" t="str">
        <f>IF(U205="I","I",VLOOKUP(E205,Hilfstabelle!$A$3:$B$6,2))</f>
        <v>I</v>
      </c>
      <c r="AW205" s="7" t="str">
        <f t="shared" si="144"/>
        <v>25I</v>
      </c>
      <c r="AX205" s="7" t="str">
        <f t="shared" si="134"/>
        <v>25I</v>
      </c>
      <c r="AY205" s="106" t="b">
        <f t="shared" si="135"/>
        <v>0</v>
      </c>
      <c r="AZ205" s="7">
        <f>VLOOKUP('Grundgerüst Konfigurator'!AW205,Hilfstabelle!$B$14:$M$25,12,FALSE)</f>
        <v>0.171486</v>
      </c>
      <c r="BA205" s="7">
        <f>VLOOKUP(AW205,Hilfstabelle!$B$14:$J$25,9,FALSE)</f>
        <v>15.25</v>
      </c>
      <c r="BB205" s="7">
        <f>VLOOKUP(AW205,Hilfstabelle!$B$14:$K$25,10,FALSE)</f>
        <v>40.5</v>
      </c>
      <c r="BC205" s="7">
        <f>VLOOKUP(AW205,Hilfstabelle!$B$14:$I$25,8,FALSE)</f>
        <v>19</v>
      </c>
      <c r="BD205" s="7" t="str">
        <f t="shared" si="136"/>
        <v>I-II</v>
      </c>
      <c r="BE205" s="7" t="str">
        <f t="shared" si="145"/>
        <v/>
      </c>
      <c r="BF205" s="7">
        <f>IFERROR(VLOOKUP(BD205,Hilfstabelle!$B$26:$M$31,12,FALSE),0)</f>
        <v>0</v>
      </c>
      <c r="BG205" s="7">
        <f>IFERROR(VLOOKUP(BD205,Hilfstabelle!$B$26:$H$31,7,FALSE),0)</f>
        <v>0</v>
      </c>
      <c r="BH205" s="7" t="str">
        <f t="shared" si="137"/>
        <v/>
      </c>
      <c r="BI205" s="7" t="str">
        <f t="shared" si="146"/>
        <v/>
      </c>
      <c r="BJ205" s="7">
        <f>IFERROR(VLOOKUP(BH205,Hilfstabelle!$B$26:$M$31,12,FALSE),0)</f>
        <v>0</v>
      </c>
      <c r="BK205" s="7">
        <f>IFERROR(VLOOKUP(BH205,Hilfstabelle!$B$26:$H$31,7,FALSE),0)</f>
        <v>0</v>
      </c>
      <c r="BL205" s="7" t="str">
        <f t="shared" si="138"/>
        <v/>
      </c>
      <c r="BM205" s="7" t="str">
        <f t="shared" si="147"/>
        <v/>
      </c>
      <c r="BN205" s="7">
        <f>IFERROR(VLOOKUP(BL205,Hilfstabelle!$B$26:$M$31,12,FALSE),0)</f>
        <v>0</v>
      </c>
      <c r="BO205" s="7">
        <f>IFERROR(VLOOKUP(BL205,Hilfstabelle!$B$26:$H$31,7,FALSE),0)</f>
        <v>0</v>
      </c>
      <c r="BP205" s="162" t="s">
        <v>3902</v>
      </c>
    </row>
    <row r="206" spans="1:69" ht="15" thickBot="1" x14ac:dyDescent="0.25">
      <c r="A206" s="7">
        <v>16861111035</v>
      </c>
      <c r="B206" s="160" t="s">
        <v>98</v>
      </c>
      <c r="C206" s="8">
        <v>50</v>
      </c>
      <c r="D206" s="8">
        <v>40</v>
      </c>
      <c r="E206" s="8">
        <v>32</v>
      </c>
      <c r="F206" s="8" t="str">
        <f t="shared" si="148"/>
        <v>50 - 40 - 32</v>
      </c>
      <c r="G206" s="8" t="str">
        <f t="shared" si="149"/>
        <v>50-40-32</v>
      </c>
      <c r="H206" s="8">
        <f t="shared" si="150"/>
        <v>16861111035</v>
      </c>
      <c r="I206" s="6">
        <f t="shared" si="125"/>
        <v>1.5473472000000001</v>
      </c>
      <c r="J206" s="6">
        <f>VLOOKUP(LEFT(A206,8)*1,Hilfstabelle!$A$35:$E$38,5,FALSE)</f>
        <v>0.4</v>
      </c>
      <c r="K206" s="6">
        <f t="shared" si="126"/>
        <v>185</v>
      </c>
      <c r="L206" s="6">
        <f t="shared" si="127"/>
        <v>123</v>
      </c>
      <c r="M206" s="6">
        <f t="shared" si="128"/>
        <v>61</v>
      </c>
      <c r="N206" s="19">
        <f t="shared" si="139"/>
        <v>60.5</v>
      </c>
      <c r="O206" s="19">
        <f t="shared" si="140"/>
        <v>60.5</v>
      </c>
      <c r="P206" s="19">
        <f t="shared" si="141"/>
        <v>58.5</v>
      </c>
      <c r="Q206" s="6">
        <f>VLOOKUP(LEFT(A206,8)*1,Hilfstabelle!$A$35:$E$38,2,FALSE)</f>
        <v>222</v>
      </c>
      <c r="R206" s="6">
        <f>VLOOKUP(LEFT(A206,8)*1,Hilfstabelle!$A$35:$E$38,3,FALSE)</f>
        <v>152</v>
      </c>
      <c r="S206" s="6">
        <f>VLOOKUP(LEFT(A206,8)*1,Hilfstabelle!$A$35:$E$38,4,FALSE)</f>
        <v>77</v>
      </c>
      <c r="T206" s="94">
        <f>VLOOKUP(H206,Preise!A:E,4,FALSE)</f>
        <v>313.73</v>
      </c>
      <c r="U206" s="7" t="str">
        <f>IF(V206=50,"I",VLOOKUP(V206,Hilfstabelle!$A$3:$B$6,2))</f>
        <v>I</v>
      </c>
      <c r="V206" s="7">
        <f t="shared" si="129"/>
        <v>50</v>
      </c>
      <c r="W206" s="7" t="str">
        <f>IF(U206="I","I",VLOOKUP(V206,Hilfstabelle!$A$3:$B$6,2))</f>
        <v>I</v>
      </c>
      <c r="X206" s="7">
        <f>VLOOKUP(W206,Hilfstabelle!$B$10:$M$13,12,FALSE)</f>
        <v>0.53917080000000006</v>
      </c>
      <c r="Y206" s="7">
        <f>VLOOKUP(W206,Hilfstabelle!$B$10:$D$13,3,FALSE)</f>
        <v>26</v>
      </c>
      <c r="Z206" s="7">
        <f>VLOOKUP(W206,Hilfstabelle!$B$10:$E$13,4,FALSE)</f>
        <v>38.5</v>
      </c>
      <c r="AA206" s="7">
        <f>VLOOKUP(W206,Hilfstabelle!$B$10:$F$13,5,FALSE)</f>
        <v>38.5</v>
      </c>
      <c r="AB206" s="7">
        <f>VLOOKUP(W206,Hilfstabelle!$B$10:$G$13,6,FALSE)</f>
        <v>38.5</v>
      </c>
      <c r="AC206" s="7" t="str">
        <f>IF(AG206="50I","I",VLOOKUP(C206,Hilfstabelle!$A$3:$B$6,2))</f>
        <v>II</v>
      </c>
      <c r="AD206" s="7" t="str">
        <f>IF(U206="I","I",VLOOKUP(C206,Hilfstabelle!$A$3:$B$6,2))</f>
        <v>I</v>
      </c>
      <c r="AE206" s="7" t="str">
        <f t="shared" si="142"/>
        <v>50I</v>
      </c>
      <c r="AF206" s="7" t="str">
        <f t="shared" si="130"/>
        <v>50I</v>
      </c>
      <c r="AG206" s="106" t="b">
        <f t="shared" si="131"/>
        <v>0</v>
      </c>
      <c r="AH206" s="7">
        <f>VLOOKUP('Grundgerüst Konfigurator'!AE206,Hilfstabelle!$B$14:$M$25,12,FALSE)</f>
        <v>0.45080280000000006</v>
      </c>
      <c r="AI206" s="7">
        <f>VLOOKUP(AE206,Hilfstabelle!$B$14:$J$25,9,FALSE)</f>
        <v>30.5</v>
      </c>
      <c r="AJ206" s="7">
        <f>VLOOKUP(AE206,Hilfstabelle!$B$14:$K$25,10,FALSE)</f>
        <v>61</v>
      </c>
      <c r="AK206" s="7">
        <f>VLOOKUP(AE206,Hilfstabelle!$B$14:$I$25,8,FALSE)</f>
        <v>22</v>
      </c>
      <c r="AL206" s="7" t="str">
        <f>IF(AP206="50I","I",VLOOKUP(D206,Hilfstabelle!$A$3:$B$6,2))</f>
        <v>I</v>
      </c>
      <c r="AM206" s="7" t="str">
        <f>IF(U206="I","I",VLOOKUP(D206,Hilfstabelle!$A$3:$B$6,2))</f>
        <v>I</v>
      </c>
      <c r="AN206" s="7" t="str">
        <f t="shared" si="143"/>
        <v>40I</v>
      </c>
      <c r="AO206" s="7" t="str">
        <f t="shared" si="132"/>
        <v>40I</v>
      </c>
      <c r="AP206" s="106" t="b">
        <f t="shared" si="133"/>
        <v>0</v>
      </c>
      <c r="AQ206" s="7">
        <f>VLOOKUP('Grundgerüst Konfigurator'!AN206,Hilfstabelle!$B$14:$M$25,12,FALSE)</f>
        <v>0.33348840000000002</v>
      </c>
      <c r="AR206" s="7">
        <f>VLOOKUP(AN206,Hilfstabelle!$B$14:$J$25,9,FALSE)</f>
        <v>24.5</v>
      </c>
      <c r="AS206" s="7">
        <f>VLOOKUP(AN206,Hilfstabelle!$B$14:$K$25,10,FALSE)</f>
        <v>54</v>
      </c>
      <c r="AT206" s="7">
        <f>VLOOKUP(AN206,Hilfstabelle!$B$14:$I$25,8,FALSE)</f>
        <v>22</v>
      </c>
      <c r="AU206" s="7" t="str">
        <f>IF(AY206="50I","I",VLOOKUP(E206,Hilfstabelle!$A$3:$B$6,2))</f>
        <v>I</v>
      </c>
      <c r="AV206" s="7" t="str">
        <f>IF(U206="I","I",VLOOKUP(E206,Hilfstabelle!$A$3:$B$6,2))</f>
        <v>I</v>
      </c>
      <c r="AW206" s="7" t="str">
        <f t="shared" si="144"/>
        <v>32I</v>
      </c>
      <c r="AX206" s="7" t="str">
        <f t="shared" si="134"/>
        <v>32I</v>
      </c>
      <c r="AY206" s="106" t="b">
        <f t="shared" si="135"/>
        <v>0</v>
      </c>
      <c r="AZ206" s="7">
        <f>VLOOKUP('Grundgerüst Konfigurator'!AW206,Hilfstabelle!$B$14:$M$25,12,FALSE)</f>
        <v>0.22388520000000001</v>
      </c>
      <c r="BA206" s="7">
        <f>VLOOKUP(AW206,Hilfstabelle!$B$14:$J$25,9,FALSE)</f>
        <v>20</v>
      </c>
      <c r="BB206" s="7">
        <f>VLOOKUP(AW206,Hilfstabelle!$B$14:$K$25,10,FALSE)</f>
        <v>47</v>
      </c>
      <c r="BC206" s="7">
        <f>VLOOKUP(AW206,Hilfstabelle!$B$14:$I$25,8,FALSE)</f>
        <v>20</v>
      </c>
      <c r="BD206" s="7" t="str">
        <f t="shared" si="136"/>
        <v>I-II</v>
      </c>
      <c r="BE206" s="7" t="str">
        <f t="shared" si="145"/>
        <v/>
      </c>
      <c r="BF206" s="7">
        <f>IFERROR(VLOOKUP(BD206,Hilfstabelle!$B$26:$M$31,12,FALSE),0)</f>
        <v>0</v>
      </c>
      <c r="BG206" s="7">
        <f>IFERROR(VLOOKUP(BD206,Hilfstabelle!$B$26:$H$31,7,FALSE),0)</f>
        <v>0</v>
      </c>
      <c r="BH206" s="7" t="str">
        <f t="shared" si="137"/>
        <v/>
      </c>
      <c r="BI206" s="7" t="str">
        <f t="shared" si="146"/>
        <v/>
      </c>
      <c r="BJ206" s="7">
        <f>IFERROR(VLOOKUP(BH206,Hilfstabelle!$B$26:$M$31,12,FALSE),0)</f>
        <v>0</v>
      </c>
      <c r="BK206" s="7">
        <f>IFERROR(VLOOKUP(BH206,Hilfstabelle!$B$26:$H$31,7,FALSE),0)</f>
        <v>0</v>
      </c>
      <c r="BL206" s="7" t="str">
        <f t="shared" si="138"/>
        <v/>
      </c>
      <c r="BM206" s="7" t="str">
        <f t="shared" si="147"/>
        <v/>
      </c>
      <c r="BN206" s="7">
        <f>IFERROR(VLOOKUP(BL206,Hilfstabelle!$B$26:$M$31,12,FALSE),0)</f>
        <v>0</v>
      </c>
      <c r="BO206" s="7">
        <f>IFERROR(VLOOKUP(BL206,Hilfstabelle!$B$26:$H$31,7,FALSE),0)</f>
        <v>0</v>
      </c>
      <c r="BP206" s="162" t="s">
        <v>3902</v>
      </c>
    </row>
    <row r="207" spans="1:69" ht="15" thickBot="1" x14ac:dyDescent="0.25">
      <c r="A207" s="7">
        <v>16861111036</v>
      </c>
      <c r="B207" s="160" t="s">
        <v>98</v>
      </c>
      <c r="C207" s="8">
        <v>50</v>
      </c>
      <c r="D207" s="8">
        <v>40</v>
      </c>
      <c r="E207" s="8">
        <v>40</v>
      </c>
      <c r="F207" s="8" t="str">
        <f t="shared" si="148"/>
        <v>50 - 40 - 40</v>
      </c>
      <c r="G207" s="8" t="str">
        <f t="shared" si="149"/>
        <v>50-40-40</v>
      </c>
      <c r="H207" s="8">
        <f t="shared" si="150"/>
        <v>16861111036</v>
      </c>
      <c r="I207" s="6">
        <f t="shared" si="125"/>
        <v>1.6569504000000002</v>
      </c>
      <c r="J207" s="6">
        <f>VLOOKUP(LEFT(A207,8)*1,Hilfstabelle!$A$35:$E$38,5,FALSE)</f>
        <v>0.4</v>
      </c>
      <c r="K207" s="6">
        <f t="shared" si="126"/>
        <v>192</v>
      </c>
      <c r="L207" s="6">
        <f t="shared" si="127"/>
        <v>123</v>
      </c>
      <c r="M207" s="6">
        <f t="shared" si="128"/>
        <v>61</v>
      </c>
      <c r="N207" s="19">
        <f t="shared" si="139"/>
        <v>60.5</v>
      </c>
      <c r="O207" s="19">
        <f t="shared" si="140"/>
        <v>60.5</v>
      </c>
      <c r="P207" s="19">
        <f t="shared" si="141"/>
        <v>60.5</v>
      </c>
      <c r="Q207" s="6">
        <f>VLOOKUP(LEFT(A207,8)*1,Hilfstabelle!$A$35:$E$38,2,FALSE)</f>
        <v>222</v>
      </c>
      <c r="R207" s="6">
        <f>VLOOKUP(LEFT(A207,8)*1,Hilfstabelle!$A$35:$E$38,3,FALSE)</f>
        <v>152</v>
      </c>
      <c r="S207" s="6">
        <f>VLOOKUP(LEFT(A207,8)*1,Hilfstabelle!$A$35:$E$38,4,FALSE)</f>
        <v>77</v>
      </c>
      <c r="T207" s="94">
        <f>VLOOKUP(H207,Preise!A:E,4,FALSE)</f>
        <v>321.10000000000002</v>
      </c>
      <c r="U207" s="7" t="str">
        <f>IF(V207=50,"I",VLOOKUP(V207,Hilfstabelle!$A$3:$B$6,2))</f>
        <v>I</v>
      </c>
      <c r="V207" s="7">
        <f t="shared" si="129"/>
        <v>50</v>
      </c>
      <c r="W207" s="7" t="str">
        <f>IF(U207="I","I",VLOOKUP(V207,Hilfstabelle!$A$3:$B$6,2))</f>
        <v>I</v>
      </c>
      <c r="X207" s="7">
        <f>VLOOKUP(W207,Hilfstabelle!$B$10:$M$13,12,FALSE)</f>
        <v>0.53917080000000006</v>
      </c>
      <c r="Y207" s="7">
        <f>VLOOKUP(W207,Hilfstabelle!$B$10:$D$13,3,FALSE)</f>
        <v>26</v>
      </c>
      <c r="Z207" s="7">
        <f>VLOOKUP(W207,Hilfstabelle!$B$10:$E$13,4,FALSE)</f>
        <v>38.5</v>
      </c>
      <c r="AA207" s="7">
        <f>VLOOKUP(W207,Hilfstabelle!$B$10:$F$13,5,FALSE)</f>
        <v>38.5</v>
      </c>
      <c r="AB207" s="7">
        <f>VLOOKUP(W207,Hilfstabelle!$B$10:$G$13,6,FALSE)</f>
        <v>38.5</v>
      </c>
      <c r="AC207" s="7" t="str">
        <f>IF(AG207="50I","I",VLOOKUP(C207,Hilfstabelle!$A$3:$B$6,2))</f>
        <v>II</v>
      </c>
      <c r="AD207" s="7" t="str">
        <f>IF(U207="I","I",VLOOKUP(C207,Hilfstabelle!$A$3:$B$6,2))</f>
        <v>I</v>
      </c>
      <c r="AE207" s="7" t="str">
        <f t="shared" si="142"/>
        <v>50I</v>
      </c>
      <c r="AF207" s="7" t="str">
        <f t="shared" si="130"/>
        <v>50I</v>
      </c>
      <c r="AG207" s="106" t="b">
        <f t="shared" si="131"/>
        <v>0</v>
      </c>
      <c r="AH207" s="7">
        <f>VLOOKUP('Grundgerüst Konfigurator'!AE207,Hilfstabelle!$B$14:$M$25,12,FALSE)</f>
        <v>0.45080280000000006</v>
      </c>
      <c r="AI207" s="7">
        <f>VLOOKUP(AE207,Hilfstabelle!$B$14:$J$25,9,FALSE)</f>
        <v>30.5</v>
      </c>
      <c r="AJ207" s="7">
        <f>VLOOKUP(AE207,Hilfstabelle!$B$14:$K$25,10,FALSE)</f>
        <v>61</v>
      </c>
      <c r="AK207" s="7">
        <f>VLOOKUP(AE207,Hilfstabelle!$B$14:$I$25,8,FALSE)</f>
        <v>22</v>
      </c>
      <c r="AL207" s="7" t="str">
        <f>IF(AP207="50I","I",VLOOKUP(D207,Hilfstabelle!$A$3:$B$6,2))</f>
        <v>I</v>
      </c>
      <c r="AM207" s="7" t="str">
        <f>IF(U207="I","I",VLOOKUP(D207,Hilfstabelle!$A$3:$B$6,2))</f>
        <v>I</v>
      </c>
      <c r="AN207" s="7" t="str">
        <f t="shared" si="143"/>
        <v>40I</v>
      </c>
      <c r="AO207" s="7" t="str">
        <f t="shared" si="132"/>
        <v>40I</v>
      </c>
      <c r="AP207" s="106" t="b">
        <f t="shared" si="133"/>
        <v>0</v>
      </c>
      <c r="AQ207" s="7">
        <f>VLOOKUP('Grundgerüst Konfigurator'!AN207,Hilfstabelle!$B$14:$M$25,12,FALSE)</f>
        <v>0.33348840000000002</v>
      </c>
      <c r="AR207" s="7">
        <f>VLOOKUP(AN207,Hilfstabelle!$B$14:$J$25,9,FALSE)</f>
        <v>24.5</v>
      </c>
      <c r="AS207" s="7">
        <f>VLOOKUP(AN207,Hilfstabelle!$B$14:$K$25,10,FALSE)</f>
        <v>54</v>
      </c>
      <c r="AT207" s="7">
        <f>VLOOKUP(AN207,Hilfstabelle!$B$14:$I$25,8,FALSE)</f>
        <v>22</v>
      </c>
      <c r="AU207" s="7" t="str">
        <f>IF(AY207="50I","I",VLOOKUP(E207,Hilfstabelle!$A$3:$B$6,2))</f>
        <v>I</v>
      </c>
      <c r="AV207" s="7" t="str">
        <f>IF(U207="I","I",VLOOKUP(E207,Hilfstabelle!$A$3:$B$6,2))</f>
        <v>I</v>
      </c>
      <c r="AW207" s="7" t="str">
        <f t="shared" si="144"/>
        <v>40I</v>
      </c>
      <c r="AX207" s="7" t="str">
        <f t="shared" si="134"/>
        <v>40I</v>
      </c>
      <c r="AY207" s="106" t="b">
        <f t="shared" si="135"/>
        <v>0</v>
      </c>
      <c r="AZ207" s="7">
        <f>VLOOKUP('Grundgerüst Konfigurator'!AW207,Hilfstabelle!$B$14:$M$25,12,FALSE)</f>
        <v>0.33348840000000002</v>
      </c>
      <c r="BA207" s="7">
        <f>VLOOKUP(AW207,Hilfstabelle!$B$14:$J$25,9,FALSE)</f>
        <v>24.5</v>
      </c>
      <c r="BB207" s="7">
        <f>VLOOKUP(AW207,Hilfstabelle!$B$14:$K$25,10,FALSE)</f>
        <v>54</v>
      </c>
      <c r="BC207" s="7">
        <f>VLOOKUP(AW207,Hilfstabelle!$B$14:$I$25,8,FALSE)</f>
        <v>22</v>
      </c>
      <c r="BD207" s="7" t="str">
        <f t="shared" si="136"/>
        <v>I-II</v>
      </c>
      <c r="BE207" s="7" t="str">
        <f t="shared" si="145"/>
        <v/>
      </c>
      <c r="BF207" s="7">
        <f>IFERROR(VLOOKUP(BD207,Hilfstabelle!$B$26:$M$31,12,FALSE),0)</f>
        <v>0</v>
      </c>
      <c r="BG207" s="7">
        <f>IFERROR(VLOOKUP(BD207,Hilfstabelle!$B$26:$H$31,7,FALSE),0)</f>
        <v>0</v>
      </c>
      <c r="BH207" s="7" t="str">
        <f t="shared" si="137"/>
        <v/>
      </c>
      <c r="BI207" s="7" t="str">
        <f t="shared" si="146"/>
        <v/>
      </c>
      <c r="BJ207" s="7">
        <f>IFERROR(VLOOKUP(BH207,Hilfstabelle!$B$26:$M$31,12,FALSE),0)</f>
        <v>0</v>
      </c>
      <c r="BK207" s="7">
        <f>IFERROR(VLOOKUP(BH207,Hilfstabelle!$B$26:$H$31,7,FALSE),0)</f>
        <v>0</v>
      </c>
      <c r="BL207" s="7" t="str">
        <f t="shared" si="138"/>
        <v/>
      </c>
      <c r="BM207" s="7" t="str">
        <f t="shared" si="147"/>
        <v/>
      </c>
      <c r="BN207" s="7">
        <f>IFERROR(VLOOKUP(BL207,Hilfstabelle!$B$26:$M$31,12,FALSE),0)</f>
        <v>0</v>
      </c>
      <c r="BO207" s="7">
        <f>IFERROR(VLOOKUP(BL207,Hilfstabelle!$B$26:$H$31,7,FALSE),0)</f>
        <v>0</v>
      </c>
      <c r="BP207" s="162" t="s">
        <v>3902</v>
      </c>
    </row>
    <row r="208" spans="1:69" ht="15" thickBot="1" x14ac:dyDescent="0.25">
      <c r="A208" s="7">
        <v>16862221030</v>
      </c>
      <c r="B208" s="160" t="s">
        <v>98</v>
      </c>
      <c r="C208" s="8">
        <v>63</v>
      </c>
      <c r="D208" s="8">
        <v>25</v>
      </c>
      <c r="E208" s="8">
        <v>25</v>
      </c>
      <c r="F208" s="8" t="str">
        <f t="shared" si="148"/>
        <v>63 - 25 - 25</v>
      </c>
      <c r="G208" s="8" t="str">
        <f t="shared" si="149"/>
        <v>63-25-25</v>
      </c>
      <c r="H208" s="8">
        <f t="shared" si="150"/>
        <v>16862221030</v>
      </c>
      <c r="I208" s="6">
        <f t="shared" si="125"/>
        <v>4.3024464</v>
      </c>
      <c r="J208" s="6">
        <f>VLOOKUP(LEFT(A208,8)*1,Hilfstabelle!$A$35:$E$38,5,FALSE)</f>
        <v>0.85</v>
      </c>
      <c r="K208" s="6">
        <f t="shared" si="126"/>
        <v>258</v>
      </c>
      <c r="L208" s="6">
        <f t="shared" si="127"/>
        <v>170</v>
      </c>
      <c r="M208" s="6">
        <f t="shared" si="128"/>
        <v>87</v>
      </c>
      <c r="N208" s="19">
        <f t="shared" si="139"/>
        <v>85.5</v>
      </c>
      <c r="O208" s="19">
        <f t="shared" si="140"/>
        <v>105</v>
      </c>
      <c r="P208" s="19">
        <f t="shared" si="141"/>
        <v>105</v>
      </c>
      <c r="Q208" s="6">
        <f>VLOOKUP(LEFT(A208,8)*1,Hilfstabelle!$A$35:$E$38,2,FALSE)</f>
        <v>310</v>
      </c>
      <c r="R208" s="6">
        <f>VLOOKUP(LEFT(A208,8)*1,Hilfstabelle!$A$35:$E$38,3,FALSE)</f>
        <v>220</v>
      </c>
      <c r="S208" s="6">
        <f>VLOOKUP(LEFT(A208,8)*1,Hilfstabelle!$A$35:$E$38,4,FALSE)</f>
        <v>107</v>
      </c>
      <c r="T208" s="94">
        <f>VLOOKUP(H208,Preise!A:E,4,FALSE)</f>
        <v>638.97</v>
      </c>
      <c r="U208" s="7" t="str">
        <f>IF(V208=50,"I",VLOOKUP(V208,Hilfstabelle!$A$3:$B$6,2))</f>
        <v>II</v>
      </c>
      <c r="V208" s="7">
        <f t="shared" si="129"/>
        <v>63</v>
      </c>
      <c r="W208" s="7" t="str">
        <f>IF(U208="I","I",VLOOKUP(V208,Hilfstabelle!$A$3:$B$6,2))</f>
        <v>II</v>
      </c>
      <c r="X208" s="7">
        <f>VLOOKUP(W208,Hilfstabelle!$B$10:$M$13,12,FALSE)</f>
        <v>1.7994396000000001</v>
      </c>
      <c r="Y208" s="7">
        <f>VLOOKUP(W208,Hilfstabelle!$B$10:$D$13,3,FALSE)</f>
        <v>43.5</v>
      </c>
      <c r="Z208" s="7">
        <f>VLOOKUP(W208,Hilfstabelle!$B$10:$E$13,4,FALSE)</f>
        <v>63</v>
      </c>
      <c r="AA208" s="7">
        <f>VLOOKUP(W208,Hilfstabelle!$B$10:$F$13,5,FALSE)</f>
        <v>63</v>
      </c>
      <c r="AB208" s="7">
        <f>VLOOKUP(W208,Hilfstabelle!$B$10:$G$13,6,FALSE)</f>
        <v>63</v>
      </c>
      <c r="AC208" s="7" t="str">
        <f>IF(AG208="50I","I",VLOOKUP(C208,Hilfstabelle!$A$3:$B$6,2))</f>
        <v>II</v>
      </c>
      <c r="AD208" s="7" t="str">
        <f>IF(U208="I","I",VLOOKUP(C208,Hilfstabelle!$A$3:$B$6,2))</f>
        <v>II</v>
      </c>
      <c r="AE208" s="7" t="str">
        <f t="shared" si="142"/>
        <v>63II</v>
      </c>
      <c r="AF208" s="7" t="str">
        <f t="shared" si="130"/>
        <v>63II</v>
      </c>
      <c r="AG208" s="106" t="b">
        <f t="shared" si="131"/>
        <v>0</v>
      </c>
      <c r="AH208" s="7">
        <f>VLOOKUP('Grundgerüst Konfigurator'!AE208,Hilfstabelle!$B$14:$M$25,12,FALSE)</f>
        <v>0.84948360000000012</v>
      </c>
      <c r="AI208" s="7">
        <f>VLOOKUP(AE208,Hilfstabelle!$B$14:$J$25,9,FALSE)</f>
        <v>37</v>
      </c>
      <c r="AJ208" s="7">
        <f>VLOOKUP(AE208,Hilfstabelle!$B$14:$K$25,10,FALSE)</f>
        <v>68.5</v>
      </c>
      <c r="AK208" s="7">
        <f>VLOOKUP(AE208,Hilfstabelle!$B$14:$I$25,8,FALSE)</f>
        <v>22.5</v>
      </c>
      <c r="AL208" s="7" t="str">
        <f>IF(AP208="50I","I",VLOOKUP(D208,Hilfstabelle!$A$3:$B$6,2))</f>
        <v>I</v>
      </c>
      <c r="AM208" s="7" t="str">
        <f>IF(U208="I","I",VLOOKUP(D208,Hilfstabelle!$A$3:$B$6,2))</f>
        <v>I</v>
      </c>
      <c r="AN208" s="7" t="str">
        <f t="shared" si="143"/>
        <v>25I</v>
      </c>
      <c r="AO208" s="7" t="str">
        <f t="shared" si="132"/>
        <v>25I</v>
      </c>
      <c r="AP208" s="106" t="b">
        <f t="shared" si="133"/>
        <v>0</v>
      </c>
      <c r="AQ208" s="7">
        <f>VLOOKUP('Grundgerüst Konfigurator'!AN208,Hilfstabelle!$B$14:$M$25,12,FALSE)</f>
        <v>0.171486</v>
      </c>
      <c r="AR208" s="7">
        <f>VLOOKUP(AN208,Hilfstabelle!$B$14:$J$25,9,FALSE)</f>
        <v>15.25</v>
      </c>
      <c r="AS208" s="7">
        <f>VLOOKUP(AN208,Hilfstabelle!$B$14:$K$25,10,FALSE)</f>
        <v>40.5</v>
      </c>
      <c r="AT208" s="7">
        <f>VLOOKUP(AN208,Hilfstabelle!$B$14:$I$25,8,FALSE)</f>
        <v>19</v>
      </c>
      <c r="AU208" s="7" t="str">
        <f>IF(AY208="50I","I",VLOOKUP(E208,Hilfstabelle!$A$3:$B$6,2))</f>
        <v>I</v>
      </c>
      <c r="AV208" s="7" t="str">
        <f>IF(U208="I","I",VLOOKUP(E208,Hilfstabelle!$A$3:$B$6,2))</f>
        <v>I</v>
      </c>
      <c r="AW208" s="7" t="str">
        <f t="shared" si="144"/>
        <v>25I</v>
      </c>
      <c r="AX208" s="7" t="str">
        <f t="shared" si="134"/>
        <v>25I</v>
      </c>
      <c r="AY208" s="106" t="b">
        <f t="shared" si="135"/>
        <v>0</v>
      </c>
      <c r="AZ208" s="7">
        <f>VLOOKUP('Grundgerüst Konfigurator'!AW208,Hilfstabelle!$B$14:$M$25,12,FALSE)</f>
        <v>0.171486</v>
      </c>
      <c r="BA208" s="7">
        <f>VLOOKUP(AW208,Hilfstabelle!$B$14:$J$25,9,FALSE)</f>
        <v>15.25</v>
      </c>
      <c r="BB208" s="7">
        <f>VLOOKUP(AW208,Hilfstabelle!$B$14:$K$25,10,FALSE)</f>
        <v>40.5</v>
      </c>
      <c r="BC208" s="7">
        <f>VLOOKUP(AW208,Hilfstabelle!$B$14:$I$25,8,FALSE)</f>
        <v>19</v>
      </c>
      <c r="BD208" s="7" t="str">
        <f t="shared" si="136"/>
        <v/>
      </c>
      <c r="BE208" s="7" t="str">
        <f t="shared" si="145"/>
        <v/>
      </c>
      <c r="BF208" s="7">
        <f>IFERROR(VLOOKUP(BD208,Hilfstabelle!$B$26:$M$31,12,FALSE),0)</f>
        <v>0</v>
      </c>
      <c r="BG208" s="7">
        <f>IFERROR(VLOOKUP(BD208,Hilfstabelle!$B$26:$H$31,7,FALSE),0)</f>
        <v>0</v>
      </c>
      <c r="BH208" s="7" t="str">
        <f t="shared" si="137"/>
        <v>II-I</v>
      </c>
      <c r="BI208" s="7" t="str">
        <f t="shared" si="146"/>
        <v>II-I</v>
      </c>
      <c r="BJ208" s="7">
        <f>IFERROR(VLOOKUP(BH208,Hilfstabelle!$B$26:$M$31,12,FALSE),0)</f>
        <v>0.65527559999999996</v>
      </c>
      <c r="BK208" s="7">
        <f>IFERROR(VLOOKUP(BH208,Hilfstabelle!$B$26:$H$31,7,FALSE),0)</f>
        <v>23</v>
      </c>
      <c r="BL208" s="7" t="str">
        <f t="shared" si="138"/>
        <v>II-I</v>
      </c>
      <c r="BM208" s="7" t="str">
        <f t="shared" si="147"/>
        <v>II-I</v>
      </c>
      <c r="BN208" s="7">
        <f>IFERROR(VLOOKUP(BL208,Hilfstabelle!$B$26:$M$31,12,FALSE),0)</f>
        <v>0.65527559999999996</v>
      </c>
      <c r="BO208" s="7">
        <f>IFERROR(VLOOKUP(BL208,Hilfstabelle!$B$26:$H$31,7,FALSE),0)</f>
        <v>23</v>
      </c>
      <c r="BP208" s="162" t="s">
        <v>3902</v>
      </c>
    </row>
    <row r="209" spans="1:69" ht="15" thickBot="1" x14ac:dyDescent="0.25">
      <c r="A209" s="7">
        <v>16862221031</v>
      </c>
      <c r="B209" s="160" t="s">
        <v>98</v>
      </c>
      <c r="C209" s="8">
        <v>63</v>
      </c>
      <c r="D209" s="8">
        <v>25</v>
      </c>
      <c r="E209" s="8">
        <v>32</v>
      </c>
      <c r="F209" s="8" t="str">
        <f t="shared" si="148"/>
        <v>63 - 25 - 32</v>
      </c>
      <c r="G209" s="8" t="str">
        <f t="shared" si="149"/>
        <v>63-25-32</v>
      </c>
      <c r="H209" s="8">
        <f t="shared" si="150"/>
        <v>16862221031</v>
      </c>
      <c r="I209" s="6">
        <f t="shared" si="125"/>
        <v>4.3548456</v>
      </c>
      <c r="J209" s="6">
        <f>VLOOKUP(LEFT(A209,8)*1,Hilfstabelle!$A$35:$E$38,5,FALSE)</f>
        <v>0.85</v>
      </c>
      <c r="K209" s="6">
        <f t="shared" si="126"/>
        <v>264.5</v>
      </c>
      <c r="L209" s="6">
        <f t="shared" si="127"/>
        <v>170</v>
      </c>
      <c r="M209" s="6">
        <f t="shared" si="128"/>
        <v>87</v>
      </c>
      <c r="N209" s="19">
        <f t="shared" si="139"/>
        <v>85.5</v>
      </c>
      <c r="O209" s="19">
        <f t="shared" si="140"/>
        <v>105</v>
      </c>
      <c r="P209" s="19">
        <f t="shared" si="141"/>
        <v>106</v>
      </c>
      <c r="Q209" s="6">
        <f>VLOOKUP(LEFT(A209,8)*1,Hilfstabelle!$A$35:$E$38,2,FALSE)</f>
        <v>310</v>
      </c>
      <c r="R209" s="6">
        <f>VLOOKUP(LEFT(A209,8)*1,Hilfstabelle!$A$35:$E$38,3,FALSE)</f>
        <v>220</v>
      </c>
      <c r="S209" s="6">
        <f>VLOOKUP(LEFT(A209,8)*1,Hilfstabelle!$A$35:$E$38,4,FALSE)</f>
        <v>107</v>
      </c>
      <c r="T209" s="94">
        <f>VLOOKUP(H209,Preise!A:E,4,FALSE)</f>
        <v>644.30999999999995</v>
      </c>
      <c r="U209" s="7" t="str">
        <f>IF(V209=50,"I",VLOOKUP(V209,Hilfstabelle!$A$3:$B$6,2))</f>
        <v>II</v>
      </c>
      <c r="V209" s="7">
        <f t="shared" si="129"/>
        <v>63</v>
      </c>
      <c r="W209" s="7" t="str">
        <f>IF(U209="I","I",VLOOKUP(V209,Hilfstabelle!$A$3:$B$6,2))</f>
        <v>II</v>
      </c>
      <c r="X209" s="7">
        <f>VLOOKUP(W209,Hilfstabelle!$B$10:$M$13,12,FALSE)</f>
        <v>1.7994396000000001</v>
      </c>
      <c r="Y209" s="7">
        <f>VLOOKUP(W209,Hilfstabelle!$B$10:$D$13,3,FALSE)</f>
        <v>43.5</v>
      </c>
      <c r="Z209" s="7">
        <f>VLOOKUP(W209,Hilfstabelle!$B$10:$E$13,4,FALSE)</f>
        <v>63</v>
      </c>
      <c r="AA209" s="7">
        <f>VLOOKUP(W209,Hilfstabelle!$B$10:$F$13,5,FALSE)</f>
        <v>63</v>
      </c>
      <c r="AB209" s="7">
        <f>VLOOKUP(W209,Hilfstabelle!$B$10:$G$13,6,FALSE)</f>
        <v>63</v>
      </c>
      <c r="AC209" s="7" t="str">
        <f>IF(AG209="50I","I",VLOOKUP(C209,Hilfstabelle!$A$3:$B$6,2))</f>
        <v>II</v>
      </c>
      <c r="AD209" s="7" t="str">
        <f>IF(U209="I","I",VLOOKUP(C209,Hilfstabelle!$A$3:$B$6,2))</f>
        <v>II</v>
      </c>
      <c r="AE209" s="7" t="str">
        <f t="shared" si="142"/>
        <v>63II</v>
      </c>
      <c r="AF209" s="7" t="str">
        <f t="shared" si="130"/>
        <v>63II</v>
      </c>
      <c r="AG209" s="106" t="b">
        <f t="shared" si="131"/>
        <v>0</v>
      </c>
      <c r="AH209" s="7">
        <f>VLOOKUP('Grundgerüst Konfigurator'!AE209,Hilfstabelle!$B$14:$M$25,12,FALSE)</f>
        <v>0.84948360000000012</v>
      </c>
      <c r="AI209" s="7">
        <f>VLOOKUP(AE209,Hilfstabelle!$B$14:$J$25,9,FALSE)</f>
        <v>37</v>
      </c>
      <c r="AJ209" s="7">
        <f>VLOOKUP(AE209,Hilfstabelle!$B$14:$K$25,10,FALSE)</f>
        <v>68.5</v>
      </c>
      <c r="AK209" s="7">
        <f>VLOOKUP(AE209,Hilfstabelle!$B$14:$I$25,8,FALSE)</f>
        <v>22.5</v>
      </c>
      <c r="AL209" s="7" t="str">
        <f>IF(AP209="50I","I",VLOOKUP(D209,Hilfstabelle!$A$3:$B$6,2))</f>
        <v>I</v>
      </c>
      <c r="AM209" s="7" t="str">
        <f>IF(U209="I","I",VLOOKUP(D209,Hilfstabelle!$A$3:$B$6,2))</f>
        <v>I</v>
      </c>
      <c r="AN209" s="7" t="str">
        <f t="shared" si="143"/>
        <v>25I</v>
      </c>
      <c r="AO209" s="7" t="str">
        <f t="shared" si="132"/>
        <v>25I</v>
      </c>
      <c r="AP209" s="106" t="b">
        <f t="shared" si="133"/>
        <v>0</v>
      </c>
      <c r="AQ209" s="7">
        <f>VLOOKUP('Grundgerüst Konfigurator'!AN209,Hilfstabelle!$B$14:$M$25,12,FALSE)</f>
        <v>0.171486</v>
      </c>
      <c r="AR209" s="7">
        <f>VLOOKUP(AN209,Hilfstabelle!$B$14:$J$25,9,FALSE)</f>
        <v>15.25</v>
      </c>
      <c r="AS209" s="7">
        <f>VLOOKUP(AN209,Hilfstabelle!$B$14:$K$25,10,FALSE)</f>
        <v>40.5</v>
      </c>
      <c r="AT209" s="7">
        <f>VLOOKUP(AN209,Hilfstabelle!$B$14:$I$25,8,FALSE)</f>
        <v>19</v>
      </c>
      <c r="AU209" s="7" t="str">
        <f>IF(AY209="50I","I",VLOOKUP(E209,Hilfstabelle!$A$3:$B$6,2))</f>
        <v>I</v>
      </c>
      <c r="AV209" s="7" t="str">
        <f>IF(U209="I","I",VLOOKUP(E209,Hilfstabelle!$A$3:$B$6,2))</f>
        <v>I</v>
      </c>
      <c r="AW209" s="7" t="str">
        <f t="shared" si="144"/>
        <v>32I</v>
      </c>
      <c r="AX209" s="7" t="str">
        <f t="shared" si="134"/>
        <v>32I</v>
      </c>
      <c r="AY209" s="106" t="b">
        <f t="shared" si="135"/>
        <v>0</v>
      </c>
      <c r="AZ209" s="7">
        <f>VLOOKUP('Grundgerüst Konfigurator'!AW209,Hilfstabelle!$B$14:$M$25,12,FALSE)</f>
        <v>0.22388520000000001</v>
      </c>
      <c r="BA209" s="7">
        <f>VLOOKUP(AW209,Hilfstabelle!$B$14:$J$25,9,FALSE)</f>
        <v>20</v>
      </c>
      <c r="BB209" s="7">
        <f>VLOOKUP(AW209,Hilfstabelle!$B$14:$K$25,10,FALSE)</f>
        <v>47</v>
      </c>
      <c r="BC209" s="7">
        <f>VLOOKUP(AW209,Hilfstabelle!$B$14:$I$25,8,FALSE)</f>
        <v>20</v>
      </c>
      <c r="BD209" s="7" t="str">
        <f t="shared" si="136"/>
        <v/>
      </c>
      <c r="BE209" s="7" t="str">
        <f t="shared" si="145"/>
        <v/>
      </c>
      <c r="BF209" s="7">
        <f>IFERROR(VLOOKUP(BD209,Hilfstabelle!$B$26:$M$31,12,FALSE),0)</f>
        <v>0</v>
      </c>
      <c r="BG209" s="7">
        <f>IFERROR(VLOOKUP(BD209,Hilfstabelle!$B$26:$H$31,7,FALSE),0)</f>
        <v>0</v>
      </c>
      <c r="BH209" s="7" t="str">
        <f t="shared" si="137"/>
        <v>II-I</v>
      </c>
      <c r="BI209" s="7" t="str">
        <f t="shared" si="146"/>
        <v>II-I</v>
      </c>
      <c r="BJ209" s="7">
        <f>IFERROR(VLOOKUP(BH209,Hilfstabelle!$B$26:$M$31,12,FALSE),0)</f>
        <v>0.65527559999999996</v>
      </c>
      <c r="BK209" s="7">
        <f>IFERROR(VLOOKUP(BH209,Hilfstabelle!$B$26:$H$31,7,FALSE),0)</f>
        <v>23</v>
      </c>
      <c r="BL209" s="7" t="str">
        <f t="shared" si="138"/>
        <v>II-I</v>
      </c>
      <c r="BM209" s="7" t="str">
        <f t="shared" si="147"/>
        <v>II-I</v>
      </c>
      <c r="BN209" s="7">
        <f>IFERROR(VLOOKUP(BL209,Hilfstabelle!$B$26:$M$31,12,FALSE),0)</f>
        <v>0.65527559999999996</v>
      </c>
      <c r="BO209" s="7">
        <f>IFERROR(VLOOKUP(BL209,Hilfstabelle!$B$26:$H$31,7,FALSE),0)</f>
        <v>23</v>
      </c>
      <c r="BP209" s="162" t="s">
        <v>3902</v>
      </c>
    </row>
    <row r="210" spans="1:69" ht="15" thickBot="1" x14ac:dyDescent="0.25">
      <c r="A210" s="7">
        <v>16862221032</v>
      </c>
      <c r="B210" s="160" t="s">
        <v>98</v>
      </c>
      <c r="C210" s="8">
        <v>63</v>
      </c>
      <c r="D210" s="8">
        <v>25</v>
      </c>
      <c r="E210" s="8">
        <v>40</v>
      </c>
      <c r="F210" s="8" t="str">
        <f t="shared" si="148"/>
        <v>63 - 25 - 40</v>
      </c>
      <c r="G210" s="8" t="str">
        <f t="shared" si="149"/>
        <v>63-25-40</v>
      </c>
      <c r="H210" s="8">
        <f t="shared" si="150"/>
        <v>16862221032</v>
      </c>
      <c r="I210" s="6">
        <f t="shared" si="125"/>
        <v>4.4644488000000004</v>
      </c>
      <c r="J210" s="6">
        <f>VLOOKUP(LEFT(A210,8)*1,Hilfstabelle!$A$35:$E$38,5,FALSE)</f>
        <v>0.85</v>
      </c>
      <c r="K210" s="6">
        <f t="shared" si="126"/>
        <v>271.5</v>
      </c>
      <c r="L210" s="6">
        <f t="shared" si="127"/>
        <v>170</v>
      </c>
      <c r="M210" s="6">
        <f t="shared" si="128"/>
        <v>87</v>
      </c>
      <c r="N210" s="19">
        <f t="shared" si="139"/>
        <v>85.5</v>
      </c>
      <c r="O210" s="19">
        <f t="shared" si="140"/>
        <v>105</v>
      </c>
      <c r="P210" s="19">
        <f t="shared" si="141"/>
        <v>108</v>
      </c>
      <c r="Q210" s="6">
        <f>VLOOKUP(LEFT(A210,8)*1,Hilfstabelle!$A$35:$E$38,2,FALSE)</f>
        <v>310</v>
      </c>
      <c r="R210" s="6">
        <f>VLOOKUP(LEFT(A210,8)*1,Hilfstabelle!$A$35:$E$38,3,FALSE)</f>
        <v>220</v>
      </c>
      <c r="S210" s="6">
        <f>VLOOKUP(LEFT(A210,8)*1,Hilfstabelle!$A$35:$E$38,4,FALSE)</f>
        <v>107</v>
      </c>
      <c r="T210" s="94">
        <f>VLOOKUP(H210,Preise!A:E,4,FALSE)</f>
        <v>651.70000000000005</v>
      </c>
      <c r="U210" s="7" t="str">
        <f>IF(V210=50,"I",VLOOKUP(V210,Hilfstabelle!$A$3:$B$6,2))</f>
        <v>II</v>
      </c>
      <c r="V210" s="7">
        <f t="shared" si="129"/>
        <v>63</v>
      </c>
      <c r="W210" s="7" t="str">
        <f>IF(U210="I","I",VLOOKUP(V210,Hilfstabelle!$A$3:$B$6,2))</f>
        <v>II</v>
      </c>
      <c r="X210" s="7">
        <f>VLOOKUP(W210,Hilfstabelle!$B$10:$M$13,12,FALSE)</f>
        <v>1.7994396000000001</v>
      </c>
      <c r="Y210" s="7">
        <f>VLOOKUP(W210,Hilfstabelle!$B$10:$D$13,3,FALSE)</f>
        <v>43.5</v>
      </c>
      <c r="Z210" s="7">
        <f>VLOOKUP(W210,Hilfstabelle!$B$10:$E$13,4,FALSE)</f>
        <v>63</v>
      </c>
      <c r="AA210" s="7">
        <f>VLOOKUP(W210,Hilfstabelle!$B$10:$F$13,5,FALSE)</f>
        <v>63</v>
      </c>
      <c r="AB210" s="7">
        <f>VLOOKUP(W210,Hilfstabelle!$B$10:$G$13,6,FALSE)</f>
        <v>63</v>
      </c>
      <c r="AC210" s="7" t="str">
        <f>IF(AG210="50I","I",VLOOKUP(C210,Hilfstabelle!$A$3:$B$6,2))</f>
        <v>II</v>
      </c>
      <c r="AD210" s="7" t="str">
        <f>IF(U210="I","I",VLOOKUP(C210,Hilfstabelle!$A$3:$B$6,2))</f>
        <v>II</v>
      </c>
      <c r="AE210" s="7" t="str">
        <f t="shared" si="142"/>
        <v>63II</v>
      </c>
      <c r="AF210" s="7" t="str">
        <f t="shared" si="130"/>
        <v>63II</v>
      </c>
      <c r="AG210" s="106" t="b">
        <f t="shared" si="131"/>
        <v>0</v>
      </c>
      <c r="AH210" s="7">
        <f>VLOOKUP('Grundgerüst Konfigurator'!AE210,Hilfstabelle!$B$14:$M$25,12,FALSE)</f>
        <v>0.84948360000000012</v>
      </c>
      <c r="AI210" s="7">
        <f>VLOOKUP(AE210,Hilfstabelle!$B$14:$J$25,9,FALSE)</f>
        <v>37</v>
      </c>
      <c r="AJ210" s="7">
        <f>VLOOKUP(AE210,Hilfstabelle!$B$14:$K$25,10,FALSE)</f>
        <v>68.5</v>
      </c>
      <c r="AK210" s="7">
        <f>VLOOKUP(AE210,Hilfstabelle!$B$14:$I$25,8,FALSE)</f>
        <v>22.5</v>
      </c>
      <c r="AL210" s="7" t="str">
        <f>IF(AP210="50I","I",VLOOKUP(D210,Hilfstabelle!$A$3:$B$6,2))</f>
        <v>I</v>
      </c>
      <c r="AM210" s="7" t="str">
        <f>IF(U210="I","I",VLOOKUP(D210,Hilfstabelle!$A$3:$B$6,2))</f>
        <v>I</v>
      </c>
      <c r="AN210" s="7" t="str">
        <f t="shared" si="143"/>
        <v>25I</v>
      </c>
      <c r="AO210" s="7" t="str">
        <f t="shared" si="132"/>
        <v>25I</v>
      </c>
      <c r="AP210" s="106" t="b">
        <f t="shared" si="133"/>
        <v>0</v>
      </c>
      <c r="AQ210" s="7">
        <f>VLOOKUP('Grundgerüst Konfigurator'!AN210,Hilfstabelle!$B$14:$M$25,12,FALSE)</f>
        <v>0.171486</v>
      </c>
      <c r="AR210" s="7">
        <f>VLOOKUP(AN210,Hilfstabelle!$B$14:$J$25,9,FALSE)</f>
        <v>15.25</v>
      </c>
      <c r="AS210" s="7">
        <f>VLOOKUP(AN210,Hilfstabelle!$B$14:$K$25,10,FALSE)</f>
        <v>40.5</v>
      </c>
      <c r="AT210" s="7">
        <f>VLOOKUP(AN210,Hilfstabelle!$B$14:$I$25,8,FALSE)</f>
        <v>19</v>
      </c>
      <c r="AU210" s="7" t="str">
        <f>IF(AY210="50I","I",VLOOKUP(E210,Hilfstabelle!$A$3:$B$6,2))</f>
        <v>I</v>
      </c>
      <c r="AV210" s="7" t="str">
        <f>IF(U210="I","I",VLOOKUP(E210,Hilfstabelle!$A$3:$B$6,2))</f>
        <v>I</v>
      </c>
      <c r="AW210" s="7" t="str">
        <f t="shared" si="144"/>
        <v>40I</v>
      </c>
      <c r="AX210" s="7" t="str">
        <f t="shared" si="134"/>
        <v>40I</v>
      </c>
      <c r="AY210" s="106" t="b">
        <f t="shared" si="135"/>
        <v>0</v>
      </c>
      <c r="AZ210" s="7">
        <f>VLOOKUP('Grundgerüst Konfigurator'!AW210,Hilfstabelle!$B$14:$M$25,12,FALSE)</f>
        <v>0.33348840000000002</v>
      </c>
      <c r="BA210" s="7">
        <f>VLOOKUP(AW210,Hilfstabelle!$B$14:$J$25,9,FALSE)</f>
        <v>24.5</v>
      </c>
      <c r="BB210" s="7">
        <f>VLOOKUP(AW210,Hilfstabelle!$B$14:$K$25,10,FALSE)</f>
        <v>54</v>
      </c>
      <c r="BC210" s="7">
        <f>VLOOKUP(AW210,Hilfstabelle!$B$14:$I$25,8,FALSE)</f>
        <v>22</v>
      </c>
      <c r="BD210" s="7" t="str">
        <f t="shared" si="136"/>
        <v/>
      </c>
      <c r="BE210" s="7" t="str">
        <f t="shared" si="145"/>
        <v/>
      </c>
      <c r="BF210" s="7">
        <f>IFERROR(VLOOKUP(BD210,Hilfstabelle!$B$26:$M$31,12,FALSE),0)</f>
        <v>0</v>
      </c>
      <c r="BG210" s="7">
        <f>IFERROR(VLOOKUP(BD210,Hilfstabelle!$B$26:$H$31,7,FALSE),0)</f>
        <v>0</v>
      </c>
      <c r="BH210" s="7" t="str">
        <f t="shared" si="137"/>
        <v>II-I</v>
      </c>
      <c r="BI210" s="7" t="str">
        <f t="shared" si="146"/>
        <v>II-I</v>
      </c>
      <c r="BJ210" s="7">
        <f>IFERROR(VLOOKUP(BH210,Hilfstabelle!$B$26:$M$31,12,FALSE),0)</f>
        <v>0.65527559999999996</v>
      </c>
      <c r="BK210" s="7">
        <f>IFERROR(VLOOKUP(BH210,Hilfstabelle!$B$26:$H$31,7,FALSE),0)</f>
        <v>23</v>
      </c>
      <c r="BL210" s="7" t="str">
        <f t="shared" si="138"/>
        <v>II-I</v>
      </c>
      <c r="BM210" s="7" t="str">
        <f t="shared" si="147"/>
        <v>II-I</v>
      </c>
      <c r="BN210" s="7">
        <f>IFERROR(VLOOKUP(BL210,Hilfstabelle!$B$26:$M$31,12,FALSE),0)</f>
        <v>0.65527559999999996</v>
      </c>
      <c r="BO210" s="7">
        <f>IFERROR(VLOOKUP(BL210,Hilfstabelle!$B$26:$H$31,7,FALSE),0)</f>
        <v>23</v>
      </c>
      <c r="BP210" s="162" t="s">
        <v>3902</v>
      </c>
    </row>
    <row r="211" spans="1:69" s="8" customFormat="1" ht="15" thickBot="1" x14ac:dyDescent="0.25">
      <c r="A211" s="8">
        <v>16862221033</v>
      </c>
      <c r="B211" s="160" t="s">
        <v>98</v>
      </c>
      <c r="C211" s="8">
        <v>63</v>
      </c>
      <c r="D211" s="8">
        <v>25</v>
      </c>
      <c r="E211" s="8">
        <v>50</v>
      </c>
      <c r="F211" s="8" t="str">
        <f t="shared" si="148"/>
        <v>63 - 25 - 50</v>
      </c>
      <c r="G211" s="8" t="str">
        <f t="shared" si="149"/>
        <v>63-25-50</v>
      </c>
      <c r="H211" s="8">
        <f t="shared" si="150"/>
        <v>16862221033</v>
      </c>
      <c r="I211" s="19">
        <f t="shared" si="125"/>
        <v>4.1727167999999999</v>
      </c>
      <c r="J211" s="19">
        <f>VLOOKUP(LEFT(A211,8)*1,Hilfstabelle!$A$35:$E$38,5,FALSE)</f>
        <v>0.85</v>
      </c>
      <c r="K211" s="19">
        <f t="shared" si="126"/>
        <v>255.6</v>
      </c>
      <c r="L211" s="19">
        <f t="shared" si="127"/>
        <v>170</v>
      </c>
      <c r="M211" s="19">
        <f t="shared" si="128"/>
        <v>87</v>
      </c>
      <c r="N211" s="19">
        <f t="shared" si="139"/>
        <v>85.5</v>
      </c>
      <c r="O211" s="19">
        <f t="shared" si="140"/>
        <v>105</v>
      </c>
      <c r="P211" s="19">
        <f t="shared" si="141"/>
        <v>85.1</v>
      </c>
      <c r="Q211" s="19">
        <f>VLOOKUP(LEFT(A211,8)*1,Hilfstabelle!$A$35:$E$38,2,FALSE)</f>
        <v>310</v>
      </c>
      <c r="R211" s="19">
        <f>VLOOKUP(LEFT(A211,8)*1,Hilfstabelle!$A$35:$E$38,3,FALSE)</f>
        <v>220</v>
      </c>
      <c r="S211" s="19">
        <f>VLOOKUP(LEFT(A211,8)*1,Hilfstabelle!$A$35:$E$38,4,FALSE)</f>
        <v>107</v>
      </c>
      <c r="T211" s="94">
        <f>VLOOKUP(H211,Preise!A:E,4,FALSE)</f>
        <v>606.5</v>
      </c>
      <c r="U211" s="8" t="str">
        <f>IF(V211=50,"I",VLOOKUP(V211,Hilfstabelle!$A$3:$B$6,2))</f>
        <v>II</v>
      </c>
      <c r="V211" s="8">
        <f t="shared" si="129"/>
        <v>63</v>
      </c>
      <c r="W211" s="8" t="str">
        <f>IF(U211="I","I",VLOOKUP(V211,Hilfstabelle!$A$3:$B$6,2))</f>
        <v>II</v>
      </c>
      <c r="X211" s="8">
        <f>VLOOKUP(W211,Hilfstabelle!$B$10:$M$13,12,FALSE)</f>
        <v>1.7994396000000001</v>
      </c>
      <c r="Y211" s="8">
        <f>VLOOKUP(W211,Hilfstabelle!$B$10:$D$13,3,FALSE)</f>
        <v>43.5</v>
      </c>
      <c r="Z211" s="8">
        <f>VLOOKUP(W211,Hilfstabelle!$B$10:$E$13,4,FALSE)</f>
        <v>63</v>
      </c>
      <c r="AA211" s="8">
        <f>VLOOKUP(W211,Hilfstabelle!$B$10:$F$13,5,FALSE)</f>
        <v>63</v>
      </c>
      <c r="AB211" s="8">
        <f>VLOOKUP(W211,Hilfstabelle!$B$10:$G$13,6,FALSE)</f>
        <v>63</v>
      </c>
      <c r="AC211" s="8" t="str">
        <f>IF(AG211="50I","I",VLOOKUP(C211,Hilfstabelle!$A$3:$B$6,2))</f>
        <v>II</v>
      </c>
      <c r="AD211" s="8" t="str">
        <f>IF(U211="I","I",VLOOKUP(C211,Hilfstabelle!$A$3:$B$6,2))</f>
        <v>II</v>
      </c>
      <c r="AE211" s="8" t="str">
        <f t="shared" si="142"/>
        <v>63II</v>
      </c>
      <c r="AF211" s="8" t="str">
        <f t="shared" si="130"/>
        <v>63II</v>
      </c>
      <c r="AG211" s="8" t="b">
        <f t="shared" si="131"/>
        <v>0</v>
      </c>
      <c r="AH211" s="8">
        <f>VLOOKUP('Grundgerüst Konfigurator'!AE211,Hilfstabelle!$B$14:$M$25,12,FALSE)</f>
        <v>0.84948360000000012</v>
      </c>
      <c r="AI211" s="8">
        <f>VLOOKUP(AE211,Hilfstabelle!$B$14:$J$25,9,FALSE)</f>
        <v>37</v>
      </c>
      <c r="AJ211" s="8">
        <f>VLOOKUP(AE211,Hilfstabelle!$B$14:$K$25,10,FALSE)</f>
        <v>68.5</v>
      </c>
      <c r="AK211" s="8">
        <f>VLOOKUP(AE211,Hilfstabelle!$B$14:$I$25,8,FALSE)</f>
        <v>22.5</v>
      </c>
      <c r="AL211" s="8" t="str">
        <f>IF(AP211="50I","I",VLOOKUP(D211,Hilfstabelle!$A$3:$B$6,2))</f>
        <v>I</v>
      </c>
      <c r="AM211" s="8" t="str">
        <f>IF(U211="I","I",VLOOKUP(D211,Hilfstabelle!$A$3:$B$6,2))</f>
        <v>I</v>
      </c>
      <c r="AN211" s="8" t="str">
        <f t="shared" si="143"/>
        <v>25I</v>
      </c>
      <c r="AO211" s="8" t="str">
        <f t="shared" si="132"/>
        <v>25I</v>
      </c>
      <c r="AP211" s="8" t="b">
        <f t="shared" si="133"/>
        <v>0</v>
      </c>
      <c r="AQ211" s="8">
        <f>VLOOKUP('Grundgerüst Konfigurator'!AN211,Hilfstabelle!$B$14:$M$25,12,FALSE)</f>
        <v>0.171486</v>
      </c>
      <c r="AR211" s="8">
        <f>VLOOKUP(AN211,Hilfstabelle!$B$14:$J$25,9,FALSE)</f>
        <v>15.25</v>
      </c>
      <c r="AS211" s="8">
        <f>VLOOKUP(AN211,Hilfstabelle!$B$14:$K$25,10,FALSE)</f>
        <v>40.5</v>
      </c>
      <c r="AT211" s="8">
        <f>VLOOKUP(AN211,Hilfstabelle!$B$14:$I$25,8,FALSE)</f>
        <v>19</v>
      </c>
      <c r="AU211" s="8" t="str">
        <f>IF(AY211="50I","I",VLOOKUP(E211,Hilfstabelle!$A$3:$B$6,2))</f>
        <v>II</v>
      </c>
      <c r="AV211" s="8" t="str">
        <f>IF(U211="I","I",VLOOKUP(E211,Hilfstabelle!$A$3:$B$6,2))</f>
        <v>II</v>
      </c>
      <c r="AW211" s="8" t="str">
        <f t="shared" si="144"/>
        <v>50II</v>
      </c>
      <c r="AX211" s="8" t="str">
        <f t="shared" si="134"/>
        <v>50II</v>
      </c>
      <c r="AY211" s="8" t="str">
        <f>IF(AX211="50II",IF(U211&lt;&gt;"II","50I","50II"))</f>
        <v>50II</v>
      </c>
      <c r="AZ211" s="8">
        <f>VLOOKUP('Grundgerüst Konfigurator'!AW211,Hilfstabelle!$B$14:$M$25,12,FALSE)</f>
        <v>0.69703199999999998</v>
      </c>
      <c r="BA211" s="8">
        <f>VLOOKUP(AW211,Hilfstabelle!$B$14:$J$25,9,FALSE)</f>
        <v>30.5</v>
      </c>
      <c r="BB211" s="8">
        <f>VLOOKUP(AW211,Hilfstabelle!$B$14:$K$25,10,FALSE)</f>
        <v>61.1</v>
      </c>
      <c r="BC211" s="8">
        <f>VLOOKUP(AW211,Hilfstabelle!$B$14:$I$25,8,FALSE)</f>
        <v>22.1</v>
      </c>
      <c r="BD211" s="8" t="str">
        <f t="shared" si="136"/>
        <v/>
      </c>
      <c r="BE211" s="8" t="str">
        <f t="shared" si="145"/>
        <v/>
      </c>
      <c r="BF211" s="8">
        <f>IFERROR(VLOOKUP(BD211,Hilfstabelle!$B$26:$M$31,12,FALSE),0)</f>
        <v>0</v>
      </c>
      <c r="BG211" s="8">
        <f>IFERROR(VLOOKUP(BD211,Hilfstabelle!$B$26:$H$31,7,FALSE),0)</f>
        <v>0</v>
      </c>
      <c r="BH211" s="8" t="str">
        <f t="shared" si="137"/>
        <v>II-I</v>
      </c>
      <c r="BI211" s="8" t="str">
        <f t="shared" si="146"/>
        <v>II-I</v>
      </c>
      <c r="BJ211" s="8">
        <f>IFERROR(VLOOKUP(BH211,Hilfstabelle!$B$26:$M$31,12,FALSE),0)</f>
        <v>0.65527559999999996</v>
      </c>
      <c r="BK211" s="8">
        <f>IFERROR(VLOOKUP(BH211,Hilfstabelle!$B$26:$H$31,7,FALSE),0)</f>
        <v>23</v>
      </c>
      <c r="BL211" s="8" t="str">
        <f t="shared" si="138"/>
        <v/>
      </c>
      <c r="BM211" s="8" t="str">
        <f t="shared" si="147"/>
        <v/>
      </c>
      <c r="BN211" s="8">
        <f>IFERROR(VLOOKUP(BL211,Hilfstabelle!$B$26:$M$31,12,FALSE),0)</f>
        <v>0</v>
      </c>
      <c r="BO211" s="8">
        <f>IFERROR(VLOOKUP(BL211,Hilfstabelle!$B$26:$H$31,7,FALSE),0)</f>
        <v>0</v>
      </c>
      <c r="BP211" s="162" t="s">
        <v>3902</v>
      </c>
    </row>
    <row r="212" spans="1:69" ht="15" thickBot="1" x14ac:dyDescent="0.25">
      <c r="A212" s="7">
        <v>16862221034</v>
      </c>
      <c r="B212" s="160" t="s">
        <v>98</v>
      </c>
      <c r="C212" s="8">
        <v>63</v>
      </c>
      <c r="D212" s="8">
        <v>32</v>
      </c>
      <c r="E212" s="8">
        <v>25</v>
      </c>
      <c r="F212" s="8" t="str">
        <f t="shared" si="148"/>
        <v>63 - 32 - 25</v>
      </c>
      <c r="G212" s="8" t="str">
        <f t="shared" si="149"/>
        <v>63-32-25</v>
      </c>
      <c r="H212" s="8">
        <f t="shared" si="150"/>
        <v>16862221034</v>
      </c>
      <c r="I212" s="6">
        <f t="shared" si="125"/>
        <v>4.3548456</v>
      </c>
      <c r="J212" s="6">
        <f>VLOOKUP(LEFT(A212,8)*1,Hilfstabelle!$A$35:$E$38,5,FALSE)</f>
        <v>0.85</v>
      </c>
      <c r="K212" s="6">
        <f t="shared" si="126"/>
        <v>258</v>
      </c>
      <c r="L212" s="6">
        <f t="shared" si="127"/>
        <v>176.5</v>
      </c>
      <c r="M212" s="6">
        <f t="shared" si="128"/>
        <v>87</v>
      </c>
      <c r="N212" s="19">
        <f t="shared" si="139"/>
        <v>85.5</v>
      </c>
      <c r="O212" s="19">
        <f t="shared" si="140"/>
        <v>106</v>
      </c>
      <c r="P212" s="19">
        <f t="shared" si="141"/>
        <v>105</v>
      </c>
      <c r="Q212" s="6">
        <f>VLOOKUP(LEFT(A212,8)*1,Hilfstabelle!$A$35:$E$38,2,FALSE)</f>
        <v>310</v>
      </c>
      <c r="R212" s="6">
        <f>VLOOKUP(LEFT(A212,8)*1,Hilfstabelle!$A$35:$E$38,3,FALSE)</f>
        <v>220</v>
      </c>
      <c r="S212" s="6">
        <f>VLOOKUP(LEFT(A212,8)*1,Hilfstabelle!$A$35:$E$38,4,FALSE)</f>
        <v>107</v>
      </c>
      <c r="T212" s="94">
        <f>VLOOKUP(H212,Preise!A:E,4,FALSE)</f>
        <v>644.30999999999995</v>
      </c>
      <c r="U212" s="7" t="str">
        <f>IF(V212=50,"I",VLOOKUP(V212,Hilfstabelle!$A$3:$B$6,2))</f>
        <v>II</v>
      </c>
      <c r="V212" s="7">
        <f t="shared" si="129"/>
        <v>63</v>
      </c>
      <c r="W212" s="7" t="str">
        <f>IF(U212="I","I",VLOOKUP(V212,Hilfstabelle!$A$3:$B$6,2))</f>
        <v>II</v>
      </c>
      <c r="X212" s="7">
        <f>VLOOKUP(W212,Hilfstabelle!$B$10:$M$13,12,FALSE)</f>
        <v>1.7994396000000001</v>
      </c>
      <c r="Y212" s="7">
        <f>VLOOKUP(W212,Hilfstabelle!$B$10:$D$13,3,FALSE)</f>
        <v>43.5</v>
      </c>
      <c r="Z212" s="7">
        <f>VLOOKUP(W212,Hilfstabelle!$B$10:$E$13,4,FALSE)</f>
        <v>63</v>
      </c>
      <c r="AA212" s="7">
        <f>VLOOKUP(W212,Hilfstabelle!$B$10:$F$13,5,FALSE)</f>
        <v>63</v>
      </c>
      <c r="AB212" s="7">
        <f>VLOOKUP(W212,Hilfstabelle!$B$10:$G$13,6,FALSE)</f>
        <v>63</v>
      </c>
      <c r="AC212" s="7" t="str">
        <f>IF(AG212="50I","I",VLOOKUP(C212,Hilfstabelle!$A$3:$B$6,2))</f>
        <v>II</v>
      </c>
      <c r="AD212" s="7" t="str">
        <f>IF(U212="I","I",VLOOKUP(C212,Hilfstabelle!$A$3:$B$6,2))</f>
        <v>II</v>
      </c>
      <c r="AE212" s="7" t="str">
        <f t="shared" si="142"/>
        <v>63II</v>
      </c>
      <c r="AF212" s="7" t="str">
        <f t="shared" si="130"/>
        <v>63II</v>
      </c>
      <c r="AG212" s="106" t="b">
        <f t="shared" si="131"/>
        <v>0</v>
      </c>
      <c r="AH212" s="7">
        <f>VLOOKUP('Grundgerüst Konfigurator'!AE212,Hilfstabelle!$B$14:$M$25,12,FALSE)</f>
        <v>0.84948360000000012</v>
      </c>
      <c r="AI212" s="7">
        <f>VLOOKUP(AE212,Hilfstabelle!$B$14:$J$25,9,FALSE)</f>
        <v>37</v>
      </c>
      <c r="AJ212" s="7">
        <f>VLOOKUP(AE212,Hilfstabelle!$B$14:$K$25,10,FALSE)</f>
        <v>68.5</v>
      </c>
      <c r="AK212" s="7">
        <f>VLOOKUP(AE212,Hilfstabelle!$B$14:$I$25,8,FALSE)</f>
        <v>22.5</v>
      </c>
      <c r="AL212" s="7" t="str">
        <f>IF(AP212="50I","I",VLOOKUP(D212,Hilfstabelle!$A$3:$B$6,2))</f>
        <v>I</v>
      </c>
      <c r="AM212" s="7" t="str">
        <f>IF(U212="I","I",VLOOKUP(D212,Hilfstabelle!$A$3:$B$6,2))</f>
        <v>I</v>
      </c>
      <c r="AN212" s="7" t="str">
        <f t="shared" si="143"/>
        <v>32I</v>
      </c>
      <c r="AO212" s="7" t="str">
        <f t="shared" si="132"/>
        <v>32I</v>
      </c>
      <c r="AP212" s="106" t="b">
        <f t="shared" si="133"/>
        <v>0</v>
      </c>
      <c r="AQ212" s="7">
        <f>VLOOKUP('Grundgerüst Konfigurator'!AN212,Hilfstabelle!$B$14:$M$25,12,FALSE)</f>
        <v>0.22388520000000001</v>
      </c>
      <c r="AR212" s="7">
        <f>VLOOKUP(AN212,Hilfstabelle!$B$14:$J$25,9,FALSE)</f>
        <v>20</v>
      </c>
      <c r="AS212" s="7">
        <f>VLOOKUP(AN212,Hilfstabelle!$B$14:$K$25,10,FALSE)</f>
        <v>47</v>
      </c>
      <c r="AT212" s="7">
        <f>VLOOKUP(AN212,Hilfstabelle!$B$14:$I$25,8,FALSE)</f>
        <v>20</v>
      </c>
      <c r="AU212" s="7" t="str">
        <f>IF(AY212="50I","I",VLOOKUP(E212,Hilfstabelle!$A$3:$B$6,2))</f>
        <v>I</v>
      </c>
      <c r="AV212" s="7" t="str">
        <f>IF(U212="I","I",VLOOKUP(E212,Hilfstabelle!$A$3:$B$6,2))</f>
        <v>I</v>
      </c>
      <c r="AW212" s="7" t="str">
        <f t="shared" si="144"/>
        <v>25I</v>
      </c>
      <c r="AX212" s="7" t="str">
        <f t="shared" si="134"/>
        <v>25I</v>
      </c>
      <c r="AY212" s="106" t="b">
        <f t="shared" ref="AY212:AY275" si="151">IF(AX212="50II",IF(U212&lt;&gt;"II","50I","50II"))</f>
        <v>0</v>
      </c>
      <c r="AZ212" s="7">
        <f>VLOOKUP('Grundgerüst Konfigurator'!AW212,Hilfstabelle!$B$14:$M$25,12,FALSE)</f>
        <v>0.171486</v>
      </c>
      <c r="BA212" s="7">
        <f>VLOOKUP(AW212,Hilfstabelle!$B$14:$J$25,9,FALSE)</f>
        <v>15.25</v>
      </c>
      <c r="BB212" s="7">
        <f>VLOOKUP(AW212,Hilfstabelle!$B$14:$K$25,10,FALSE)</f>
        <v>40.5</v>
      </c>
      <c r="BC212" s="7">
        <f>VLOOKUP(AW212,Hilfstabelle!$B$14:$I$25,8,FALSE)</f>
        <v>19</v>
      </c>
      <c r="BD212" s="7" t="str">
        <f t="shared" si="136"/>
        <v/>
      </c>
      <c r="BE212" s="7" t="str">
        <f t="shared" si="145"/>
        <v/>
      </c>
      <c r="BF212" s="7">
        <f>IFERROR(VLOOKUP(BD212,Hilfstabelle!$B$26:$M$31,12,FALSE),0)</f>
        <v>0</v>
      </c>
      <c r="BG212" s="7">
        <f>IFERROR(VLOOKUP(BD212,Hilfstabelle!$B$26:$H$31,7,FALSE),0)</f>
        <v>0</v>
      </c>
      <c r="BH212" s="7" t="str">
        <f t="shared" si="137"/>
        <v>II-I</v>
      </c>
      <c r="BI212" s="7" t="str">
        <f t="shared" si="146"/>
        <v>II-I</v>
      </c>
      <c r="BJ212" s="7">
        <f>IFERROR(VLOOKUP(BH212,Hilfstabelle!$B$26:$M$31,12,FALSE),0)</f>
        <v>0.65527559999999996</v>
      </c>
      <c r="BK212" s="7">
        <f>IFERROR(VLOOKUP(BH212,Hilfstabelle!$B$26:$H$31,7,FALSE),0)</f>
        <v>23</v>
      </c>
      <c r="BL212" s="7" t="str">
        <f t="shared" si="138"/>
        <v>II-I</v>
      </c>
      <c r="BM212" s="7" t="str">
        <f t="shared" si="147"/>
        <v>II-I</v>
      </c>
      <c r="BN212" s="7">
        <f>IFERROR(VLOOKUP(BL212,Hilfstabelle!$B$26:$M$31,12,FALSE),0)</f>
        <v>0.65527559999999996</v>
      </c>
      <c r="BO212" s="7">
        <f>IFERROR(VLOOKUP(BL212,Hilfstabelle!$B$26:$H$31,7,FALSE),0)</f>
        <v>23</v>
      </c>
      <c r="BP212" s="162" t="s">
        <v>3902</v>
      </c>
    </row>
    <row r="213" spans="1:69" ht="15" thickBot="1" x14ac:dyDescent="0.25">
      <c r="A213" s="7">
        <v>16862221035</v>
      </c>
      <c r="B213" s="160" t="s">
        <v>98</v>
      </c>
      <c r="C213" s="8">
        <v>63</v>
      </c>
      <c r="D213" s="8">
        <v>32</v>
      </c>
      <c r="E213" s="8">
        <v>32</v>
      </c>
      <c r="F213" s="8" t="str">
        <f t="shared" si="148"/>
        <v>63 - 32 - 32</v>
      </c>
      <c r="G213" s="8" t="str">
        <f t="shared" si="149"/>
        <v>63-32-32</v>
      </c>
      <c r="H213" s="8">
        <f t="shared" si="150"/>
        <v>16862221035</v>
      </c>
      <c r="I213" s="6">
        <f t="shared" si="125"/>
        <v>4.4072448</v>
      </c>
      <c r="J213" s="6">
        <f>VLOOKUP(LEFT(A213,8)*1,Hilfstabelle!$A$35:$E$38,5,FALSE)</f>
        <v>0.85</v>
      </c>
      <c r="K213" s="6">
        <f t="shared" si="126"/>
        <v>264.5</v>
      </c>
      <c r="L213" s="6">
        <f t="shared" si="127"/>
        <v>176.5</v>
      </c>
      <c r="M213" s="6">
        <f t="shared" si="128"/>
        <v>87</v>
      </c>
      <c r="N213" s="19">
        <f t="shared" si="139"/>
        <v>85.5</v>
      </c>
      <c r="O213" s="19">
        <f t="shared" si="140"/>
        <v>106</v>
      </c>
      <c r="P213" s="19">
        <f t="shared" si="141"/>
        <v>106</v>
      </c>
      <c r="Q213" s="6">
        <f>VLOOKUP(LEFT(A213,8)*1,Hilfstabelle!$A$35:$E$38,2,FALSE)</f>
        <v>310</v>
      </c>
      <c r="R213" s="6">
        <f>VLOOKUP(LEFT(A213,8)*1,Hilfstabelle!$A$35:$E$38,3,FALSE)</f>
        <v>220</v>
      </c>
      <c r="S213" s="6">
        <f>VLOOKUP(LEFT(A213,8)*1,Hilfstabelle!$A$35:$E$38,4,FALSE)</f>
        <v>107</v>
      </c>
      <c r="T213" s="94">
        <f>VLOOKUP(H213,Preise!A:E,4,FALSE)</f>
        <v>649.65</v>
      </c>
      <c r="U213" s="7" t="str">
        <f>IF(V213=50,"I",VLOOKUP(V213,Hilfstabelle!$A$3:$B$6,2))</f>
        <v>II</v>
      </c>
      <c r="V213" s="7">
        <f t="shared" si="129"/>
        <v>63</v>
      </c>
      <c r="W213" s="7" t="str">
        <f>IF(U213="I","I",VLOOKUP(V213,Hilfstabelle!$A$3:$B$6,2))</f>
        <v>II</v>
      </c>
      <c r="X213" s="7">
        <f>VLOOKUP(W213,Hilfstabelle!$B$10:$M$13,12,FALSE)</f>
        <v>1.7994396000000001</v>
      </c>
      <c r="Y213" s="7">
        <f>VLOOKUP(W213,Hilfstabelle!$B$10:$D$13,3,FALSE)</f>
        <v>43.5</v>
      </c>
      <c r="Z213" s="7">
        <f>VLOOKUP(W213,Hilfstabelle!$B$10:$E$13,4,FALSE)</f>
        <v>63</v>
      </c>
      <c r="AA213" s="7">
        <f>VLOOKUP(W213,Hilfstabelle!$B$10:$F$13,5,FALSE)</f>
        <v>63</v>
      </c>
      <c r="AB213" s="7">
        <f>VLOOKUP(W213,Hilfstabelle!$B$10:$G$13,6,FALSE)</f>
        <v>63</v>
      </c>
      <c r="AC213" s="7" t="str">
        <f>IF(AG213="50I","I",VLOOKUP(C213,Hilfstabelle!$A$3:$B$6,2))</f>
        <v>II</v>
      </c>
      <c r="AD213" s="7" t="str">
        <f>IF(U213="I","I",VLOOKUP(C213,Hilfstabelle!$A$3:$B$6,2))</f>
        <v>II</v>
      </c>
      <c r="AE213" s="7" t="str">
        <f t="shared" si="142"/>
        <v>63II</v>
      </c>
      <c r="AF213" s="7" t="str">
        <f t="shared" si="130"/>
        <v>63II</v>
      </c>
      <c r="AG213" s="106" t="b">
        <f t="shared" si="131"/>
        <v>0</v>
      </c>
      <c r="AH213" s="7">
        <f>VLOOKUP('Grundgerüst Konfigurator'!AE213,Hilfstabelle!$B$14:$M$25,12,FALSE)</f>
        <v>0.84948360000000012</v>
      </c>
      <c r="AI213" s="7">
        <f>VLOOKUP(AE213,Hilfstabelle!$B$14:$J$25,9,FALSE)</f>
        <v>37</v>
      </c>
      <c r="AJ213" s="7">
        <f>VLOOKUP(AE213,Hilfstabelle!$B$14:$K$25,10,FALSE)</f>
        <v>68.5</v>
      </c>
      <c r="AK213" s="7">
        <f>VLOOKUP(AE213,Hilfstabelle!$B$14:$I$25,8,FALSE)</f>
        <v>22.5</v>
      </c>
      <c r="AL213" s="7" t="str">
        <f>IF(AP213="50I","I",VLOOKUP(D213,Hilfstabelle!$A$3:$B$6,2))</f>
        <v>I</v>
      </c>
      <c r="AM213" s="7" t="str">
        <f>IF(U213="I","I",VLOOKUP(D213,Hilfstabelle!$A$3:$B$6,2))</f>
        <v>I</v>
      </c>
      <c r="AN213" s="7" t="str">
        <f t="shared" si="143"/>
        <v>32I</v>
      </c>
      <c r="AO213" s="7" t="str">
        <f t="shared" si="132"/>
        <v>32I</v>
      </c>
      <c r="AP213" s="106" t="b">
        <f t="shared" si="133"/>
        <v>0</v>
      </c>
      <c r="AQ213" s="7">
        <f>VLOOKUP('Grundgerüst Konfigurator'!AN213,Hilfstabelle!$B$14:$M$25,12,FALSE)</f>
        <v>0.22388520000000001</v>
      </c>
      <c r="AR213" s="7">
        <f>VLOOKUP(AN213,Hilfstabelle!$B$14:$J$25,9,FALSE)</f>
        <v>20</v>
      </c>
      <c r="AS213" s="7">
        <f>VLOOKUP(AN213,Hilfstabelle!$B$14:$K$25,10,FALSE)</f>
        <v>47</v>
      </c>
      <c r="AT213" s="7">
        <f>VLOOKUP(AN213,Hilfstabelle!$B$14:$I$25,8,FALSE)</f>
        <v>20</v>
      </c>
      <c r="AU213" s="7" t="str">
        <f>IF(AY213="50I","I",VLOOKUP(E213,Hilfstabelle!$A$3:$B$6,2))</f>
        <v>I</v>
      </c>
      <c r="AV213" s="7" t="str">
        <f>IF(U213="I","I",VLOOKUP(E213,Hilfstabelle!$A$3:$B$6,2))</f>
        <v>I</v>
      </c>
      <c r="AW213" s="7" t="str">
        <f t="shared" si="144"/>
        <v>32I</v>
      </c>
      <c r="AX213" s="7" t="str">
        <f t="shared" si="134"/>
        <v>32I</v>
      </c>
      <c r="AY213" s="106" t="b">
        <f t="shared" si="151"/>
        <v>0</v>
      </c>
      <c r="AZ213" s="7">
        <f>VLOOKUP('Grundgerüst Konfigurator'!AW213,Hilfstabelle!$B$14:$M$25,12,FALSE)</f>
        <v>0.22388520000000001</v>
      </c>
      <c r="BA213" s="7">
        <f>VLOOKUP(AW213,Hilfstabelle!$B$14:$J$25,9,FALSE)</f>
        <v>20</v>
      </c>
      <c r="BB213" s="7">
        <f>VLOOKUP(AW213,Hilfstabelle!$B$14:$K$25,10,FALSE)</f>
        <v>47</v>
      </c>
      <c r="BC213" s="7">
        <f>VLOOKUP(AW213,Hilfstabelle!$B$14:$I$25,8,FALSE)</f>
        <v>20</v>
      </c>
      <c r="BD213" s="7" t="str">
        <f t="shared" si="136"/>
        <v/>
      </c>
      <c r="BE213" s="7" t="str">
        <f t="shared" si="145"/>
        <v/>
      </c>
      <c r="BF213" s="7">
        <f>IFERROR(VLOOKUP(BD213,Hilfstabelle!$B$26:$M$31,12,FALSE),0)</f>
        <v>0</v>
      </c>
      <c r="BG213" s="7">
        <f>IFERROR(VLOOKUP(BD213,Hilfstabelle!$B$26:$H$31,7,FALSE),0)</f>
        <v>0</v>
      </c>
      <c r="BH213" s="7" t="str">
        <f t="shared" si="137"/>
        <v>II-I</v>
      </c>
      <c r="BI213" s="7" t="str">
        <f t="shared" si="146"/>
        <v>II-I</v>
      </c>
      <c r="BJ213" s="7">
        <f>IFERROR(VLOOKUP(BH213,Hilfstabelle!$B$26:$M$31,12,FALSE),0)</f>
        <v>0.65527559999999996</v>
      </c>
      <c r="BK213" s="7">
        <f>IFERROR(VLOOKUP(BH213,Hilfstabelle!$B$26:$H$31,7,FALSE),0)</f>
        <v>23</v>
      </c>
      <c r="BL213" s="7" t="str">
        <f t="shared" si="138"/>
        <v>II-I</v>
      </c>
      <c r="BM213" s="7" t="str">
        <f t="shared" si="147"/>
        <v>II-I</v>
      </c>
      <c r="BN213" s="7">
        <f>IFERROR(VLOOKUP(BL213,Hilfstabelle!$B$26:$M$31,12,FALSE),0)</f>
        <v>0.65527559999999996</v>
      </c>
      <c r="BO213" s="7">
        <f>IFERROR(VLOOKUP(BL213,Hilfstabelle!$B$26:$H$31,7,FALSE),0)</f>
        <v>23</v>
      </c>
      <c r="BP213" s="162" t="s">
        <v>3902</v>
      </c>
    </row>
    <row r="214" spans="1:69" ht="15" thickBot="1" x14ac:dyDescent="0.25">
      <c r="A214" s="7">
        <v>16862221036</v>
      </c>
      <c r="B214" s="160" t="s">
        <v>98</v>
      </c>
      <c r="C214" s="8">
        <v>63</v>
      </c>
      <c r="D214" s="8">
        <v>32</v>
      </c>
      <c r="E214" s="8">
        <v>40</v>
      </c>
      <c r="F214" s="8" t="str">
        <f t="shared" si="148"/>
        <v>63 - 32 - 40</v>
      </c>
      <c r="G214" s="8" t="str">
        <f t="shared" si="149"/>
        <v>63-32-40</v>
      </c>
      <c r="H214" s="8">
        <f t="shared" si="150"/>
        <v>16862221036</v>
      </c>
      <c r="I214" s="6">
        <f t="shared" si="125"/>
        <v>4.5168480000000004</v>
      </c>
      <c r="J214" s="6">
        <f>VLOOKUP(LEFT(A214,8)*1,Hilfstabelle!$A$35:$E$38,5,FALSE)</f>
        <v>0.85</v>
      </c>
      <c r="K214" s="6">
        <f t="shared" si="126"/>
        <v>271.5</v>
      </c>
      <c r="L214" s="6">
        <f t="shared" si="127"/>
        <v>176.5</v>
      </c>
      <c r="M214" s="6">
        <f t="shared" si="128"/>
        <v>87</v>
      </c>
      <c r="N214" s="19">
        <f t="shared" si="139"/>
        <v>85.5</v>
      </c>
      <c r="O214" s="19">
        <f t="shared" si="140"/>
        <v>106</v>
      </c>
      <c r="P214" s="19">
        <f t="shared" si="141"/>
        <v>108</v>
      </c>
      <c r="Q214" s="6">
        <f>VLOOKUP(LEFT(A214,8)*1,Hilfstabelle!$A$35:$E$38,2,FALSE)</f>
        <v>310</v>
      </c>
      <c r="R214" s="6">
        <f>VLOOKUP(LEFT(A214,8)*1,Hilfstabelle!$A$35:$E$38,3,FALSE)</f>
        <v>220</v>
      </c>
      <c r="S214" s="6">
        <f>VLOOKUP(LEFT(A214,8)*1,Hilfstabelle!$A$35:$E$38,4,FALSE)</f>
        <v>107</v>
      </c>
      <c r="T214" s="94">
        <f>VLOOKUP(H214,Preise!A:E,4,FALSE)</f>
        <v>657.03</v>
      </c>
      <c r="U214" s="7" t="str">
        <f>IF(V214=50,"I",VLOOKUP(V214,Hilfstabelle!$A$3:$B$6,2))</f>
        <v>II</v>
      </c>
      <c r="V214" s="7">
        <f t="shared" si="129"/>
        <v>63</v>
      </c>
      <c r="W214" s="7" t="str">
        <f>IF(U214="I","I",VLOOKUP(V214,Hilfstabelle!$A$3:$B$6,2))</f>
        <v>II</v>
      </c>
      <c r="X214" s="7">
        <f>VLOOKUP(W214,Hilfstabelle!$B$10:$M$13,12,FALSE)</f>
        <v>1.7994396000000001</v>
      </c>
      <c r="Y214" s="7">
        <f>VLOOKUP(W214,Hilfstabelle!$B$10:$D$13,3,FALSE)</f>
        <v>43.5</v>
      </c>
      <c r="Z214" s="7">
        <f>VLOOKUP(W214,Hilfstabelle!$B$10:$E$13,4,FALSE)</f>
        <v>63</v>
      </c>
      <c r="AA214" s="7">
        <f>VLOOKUP(W214,Hilfstabelle!$B$10:$F$13,5,FALSE)</f>
        <v>63</v>
      </c>
      <c r="AB214" s="7">
        <f>VLOOKUP(W214,Hilfstabelle!$B$10:$G$13,6,FALSE)</f>
        <v>63</v>
      </c>
      <c r="AC214" s="7" t="str">
        <f>IF(AG214="50I","I",VLOOKUP(C214,Hilfstabelle!$A$3:$B$6,2))</f>
        <v>II</v>
      </c>
      <c r="AD214" s="7" t="str">
        <f>IF(U214="I","I",VLOOKUP(C214,Hilfstabelle!$A$3:$B$6,2))</f>
        <v>II</v>
      </c>
      <c r="AE214" s="7" t="str">
        <f t="shared" si="142"/>
        <v>63II</v>
      </c>
      <c r="AF214" s="7" t="str">
        <f t="shared" si="130"/>
        <v>63II</v>
      </c>
      <c r="AG214" s="106" t="b">
        <f t="shared" si="131"/>
        <v>0</v>
      </c>
      <c r="AH214" s="7">
        <f>VLOOKUP('Grundgerüst Konfigurator'!AE214,Hilfstabelle!$B$14:$M$25,12,FALSE)</f>
        <v>0.84948360000000012</v>
      </c>
      <c r="AI214" s="7">
        <f>VLOOKUP(AE214,Hilfstabelle!$B$14:$J$25,9,FALSE)</f>
        <v>37</v>
      </c>
      <c r="AJ214" s="7">
        <f>VLOOKUP(AE214,Hilfstabelle!$B$14:$K$25,10,FALSE)</f>
        <v>68.5</v>
      </c>
      <c r="AK214" s="7">
        <f>VLOOKUP(AE214,Hilfstabelle!$B$14:$I$25,8,FALSE)</f>
        <v>22.5</v>
      </c>
      <c r="AL214" s="7" t="str">
        <f>IF(AP214="50I","I",VLOOKUP(D214,Hilfstabelle!$A$3:$B$6,2))</f>
        <v>I</v>
      </c>
      <c r="AM214" s="7" t="str">
        <f>IF(U214="I","I",VLOOKUP(D214,Hilfstabelle!$A$3:$B$6,2))</f>
        <v>I</v>
      </c>
      <c r="AN214" s="7" t="str">
        <f t="shared" si="143"/>
        <v>32I</v>
      </c>
      <c r="AO214" s="7" t="str">
        <f t="shared" si="132"/>
        <v>32I</v>
      </c>
      <c r="AP214" s="106" t="b">
        <f t="shared" si="133"/>
        <v>0</v>
      </c>
      <c r="AQ214" s="7">
        <f>VLOOKUP('Grundgerüst Konfigurator'!AN214,Hilfstabelle!$B$14:$M$25,12,FALSE)</f>
        <v>0.22388520000000001</v>
      </c>
      <c r="AR214" s="7">
        <f>VLOOKUP(AN214,Hilfstabelle!$B$14:$J$25,9,FALSE)</f>
        <v>20</v>
      </c>
      <c r="AS214" s="7">
        <f>VLOOKUP(AN214,Hilfstabelle!$B$14:$K$25,10,FALSE)</f>
        <v>47</v>
      </c>
      <c r="AT214" s="7">
        <f>VLOOKUP(AN214,Hilfstabelle!$B$14:$I$25,8,FALSE)</f>
        <v>20</v>
      </c>
      <c r="AU214" s="7" t="str">
        <f>IF(AY214="50I","I",VLOOKUP(E214,Hilfstabelle!$A$3:$B$6,2))</f>
        <v>I</v>
      </c>
      <c r="AV214" s="7" t="str">
        <f>IF(U214="I","I",VLOOKUP(E214,Hilfstabelle!$A$3:$B$6,2))</f>
        <v>I</v>
      </c>
      <c r="AW214" s="7" t="str">
        <f t="shared" si="144"/>
        <v>40I</v>
      </c>
      <c r="AX214" s="7" t="str">
        <f t="shared" si="134"/>
        <v>40I</v>
      </c>
      <c r="AY214" s="106" t="b">
        <f t="shared" si="151"/>
        <v>0</v>
      </c>
      <c r="AZ214" s="7">
        <f>VLOOKUP('Grundgerüst Konfigurator'!AW214,Hilfstabelle!$B$14:$M$25,12,FALSE)</f>
        <v>0.33348840000000002</v>
      </c>
      <c r="BA214" s="7">
        <f>VLOOKUP(AW214,Hilfstabelle!$B$14:$J$25,9,FALSE)</f>
        <v>24.5</v>
      </c>
      <c r="BB214" s="7">
        <f>VLOOKUP(AW214,Hilfstabelle!$B$14:$K$25,10,FALSE)</f>
        <v>54</v>
      </c>
      <c r="BC214" s="7">
        <f>VLOOKUP(AW214,Hilfstabelle!$B$14:$I$25,8,FALSE)</f>
        <v>22</v>
      </c>
      <c r="BD214" s="7" t="str">
        <f t="shared" si="136"/>
        <v/>
      </c>
      <c r="BE214" s="7" t="str">
        <f t="shared" si="145"/>
        <v/>
      </c>
      <c r="BF214" s="7">
        <f>IFERROR(VLOOKUP(BD214,Hilfstabelle!$B$26:$M$31,12,FALSE),0)</f>
        <v>0</v>
      </c>
      <c r="BG214" s="7">
        <f>IFERROR(VLOOKUP(BD214,Hilfstabelle!$B$26:$H$31,7,FALSE),0)</f>
        <v>0</v>
      </c>
      <c r="BH214" s="7" t="str">
        <f t="shared" si="137"/>
        <v>II-I</v>
      </c>
      <c r="BI214" s="7" t="str">
        <f t="shared" si="146"/>
        <v>II-I</v>
      </c>
      <c r="BJ214" s="7">
        <f>IFERROR(VLOOKUP(BH214,Hilfstabelle!$B$26:$M$31,12,FALSE),0)</f>
        <v>0.65527559999999996</v>
      </c>
      <c r="BK214" s="7">
        <f>IFERROR(VLOOKUP(BH214,Hilfstabelle!$B$26:$H$31,7,FALSE),0)</f>
        <v>23</v>
      </c>
      <c r="BL214" s="7" t="str">
        <f t="shared" si="138"/>
        <v>II-I</v>
      </c>
      <c r="BM214" s="7" t="str">
        <f t="shared" si="147"/>
        <v>II-I</v>
      </c>
      <c r="BN214" s="7">
        <f>IFERROR(VLOOKUP(BL214,Hilfstabelle!$B$26:$M$31,12,FALSE),0)</f>
        <v>0.65527559999999996</v>
      </c>
      <c r="BO214" s="7">
        <f>IFERROR(VLOOKUP(BL214,Hilfstabelle!$B$26:$H$31,7,FALSE),0)</f>
        <v>23</v>
      </c>
      <c r="BP214" s="162" t="s">
        <v>3902</v>
      </c>
    </row>
    <row r="215" spans="1:69" ht="15" thickBot="1" x14ac:dyDescent="0.25">
      <c r="A215" s="7">
        <v>16862221037</v>
      </c>
      <c r="B215" s="160">
        <v>11691601001</v>
      </c>
      <c r="C215" s="8">
        <v>63</v>
      </c>
      <c r="D215" s="8">
        <v>32</v>
      </c>
      <c r="E215" s="8">
        <v>50</v>
      </c>
      <c r="F215" s="8" t="str">
        <f t="shared" si="148"/>
        <v>63 - 32 - 50</v>
      </c>
      <c r="G215" s="8" t="str">
        <f t="shared" si="149"/>
        <v>63-32-50</v>
      </c>
      <c r="H215" s="8">
        <f t="shared" si="150"/>
        <v>16862221037</v>
      </c>
      <c r="I215" s="6">
        <f t="shared" si="125"/>
        <v>4.2251159999999999</v>
      </c>
      <c r="J215" s="6">
        <f>VLOOKUP(LEFT(A215,8)*1,Hilfstabelle!$A$35:$E$38,5,FALSE)</f>
        <v>0.85</v>
      </c>
      <c r="K215" s="6">
        <f t="shared" si="126"/>
        <v>255.6</v>
      </c>
      <c r="L215" s="6">
        <f t="shared" si="127"/>
        <v>176.5</v>
      </c>
      <c r="M215" s="6">
        <f t="shared" si="128"/>
        <v>87</v>
      </c>
      <c r="N215" s="19">
        <f t="shared" si="139"/>
        <v>85.5</v>
      </c>
      <c r="O215" s="19">
        <f t="shared" si="140"/>
        <v>106</v>
      </c>
      <c r="P215" s="19">
        <f t="shared" si="141"/>
        <v>85.1</v>
      </c>
      <c r="Q215" s="6">
        <f>VLOOKUP(LEFT(A215,8)*1,Hilfstabelle!$A$35:$E$38,2,FALSE)</f>
        <v>310</v>
      </c>
      <c r="R215" s="6">
        <f>VLOOKUP(LEFT(A215,8)*1,Hilfstabelle!$A$35:$E$38,3,FALSE)</f>
        <v>220</v>
      </c>
      <c r="S215" s="6">
        <f>VLOOKUP(LEFT(A215,8)*1,Hilfstabelle!$A$35:$E$38,4,FALSE)</f>
        <v>107</v>
      </c>
      <c r="T215" s="94">
        <f>VLOOKUP(H215,Preise!A:E,4,FALSE)</f>
        <v>611.86</v>
      </c>
      <c r="U215" s="7" t="str">
        <f>IF(V215=50,"I",VLOOKUP(V215,Hilfstabelle!$A$3:$B$6,2))</f>
        <v>II</v>
      </c>
      <c r="V215" s="7">
        <f t="shared" si="129"/>
        <v>63</v>
      </c>
      <c r="W215" s="7" t="str">
        <f>IF(U215="I","I",VLOOKUP(V215,Hilfstabelle!$A$3:$B$6,2))</f>
        <v>II</v>
      </c>
      <c r="X215" s="7">
        <f>VLOOKUP(W215,Hilfstabelle!$B$10:$M$13,12,FALSE)</f>
        <v>1.7994396000000001</v>
      </c>
      <c r="Y215" s="7">
        <f>VLOOKUP(W215,Hilfstabelle!$B$10:$D$13,3,FALSE)</f>
        <v>43.5</v>
      </c>
      <c r="Z215" s="7">
        <f>VLOOKUP(W215,Hilfstabelle!$B$10:$E$13,4,FALSE)</f>
        <v>63</v>
      </c>
      <c r="AA215" s="7">
        <f>VLOOKUP(W215,Hilfstabelle!$B$10:$F$13,5,FALSE)</f>
        <v>63</v>
      </c>
      <c r="AB215" s="7">
        <f>VLOOKUP(W215,Hilfstabelle!$B$10:$G$13,6,FALSE)</f>
        <v>63</v>
      </c>
      <c r="AC215" s="7" t="str">
        <f>IF(AG215="50I","I",VLOOKUP(C215,Hilfstabelle!$A$3:$B$6,2))</f>
        <v>II</v>
      </c>
      <c r="AD215" s="7" t="str">
        <f>IF(U215="I","I",VLOOKUP(C215,Hilfstabelle!$A$3:$B$6,2))</f>
        <v>II</v>
      </c>
      <c r="AE215" s="7" t="str">
        <f t="shared" si="142"/>
        <v>63II</v>
      </c>
      <c r="AF215" s="7" t="str">
        <f t="shared" si="130"/>
        <v>63II</v>
      </c>
      <c r="AG215" s="106" t="b">
        <f t="shared" si="131"/>
        <v>0</v>
      </c>
      <c r="AH215" s="7">
        <f>VLOOKUP('Grundgerüst Konfigurator'!AE215,Hilfstabelle!$B$14:$M$25,12,FALSE)</f>
        <v>0.84948360000000012</v>
      </c>
      <c r="AI215" s="7">
        <f>VLOOKUP(AE215,Hilfstabelle!$B$14:$J$25,9,FALSE)</f>
        <v>37</v>
      </c>
      <c r="AJ215" s="7">
        <f>VLOOKUP(AE215,Hilfstabelle!$B$14:$K$25,10,FALSE)</f>
        <v>68.5</v>
      </c>
      <c r="AK215" s="7">
        <f>VLOOKUP(AE215,Hilfstabelle!$B$14:$I$25,8,FALSE)</f>
        <v>22.5</v>
      </c>
      <c r="AL215" s="7" t="str">
        <f>IF(AP215="50I","I",VLOOKUP(D215,Hilfstabelle!$A$3:$B$6,2))</f>
        <v>I</v>
      </c>
      <c r="AM215" s="7" t="str">
        <f>IF(U215="I","I",VLOOKUP(D215,Hilfstabelle!$A$3:$B$6,2))</f>
        <v>I</v>
      </c>
      <c r="AN215" s="7" t="str">
        <f t="shared" si="143"/>
        <v>32I</v>
      </c>
      <c r="AO215" s="7" t="str">
        <f t="shared" si="132"/>
        <v>32I</v>
      </c>
      <c r="AP215" s="106" t="b">
        <f t="shared" si="133"/>
        <v>0</v>
      </c>
      <c r="AQ215" s="7">
        <f>VLOOKUP('Grundgerüst Konfigurator'!AN215,Hilfstabelle!$B$14:$M$25,12,FALSE)</f>
        <v>0.22388520000000001</v>
      </c>
      <c r="AR215" s="7">
        <f>VLOOKUP(AN215,Hilfstabelle!$B$14:$J$25,9,FALSE)</f>
        <v>20</v>
      </c>
      <c r="AS215" s="7">
        <f>VLOOKUP(AN215,Hilfstabelle!$B$14:$K$25,10,FALSE)</f>
        <v>47</v>
      </c>
      <c r="AT215" s="7">
        <f>VLOOKUP(AN215,Hilfstabelle!$B$14:$I$25,8,FALSE)</f>
        <v>20</v>
      </c>
      <c r="AU215" s="7" t="str">
        <f>IF(AY215="50I","I",VLOOKUP(E215,Hilfstabelle!$A$3:$B$6,2))</f>
        <v>II</v>
      </c>
      <c r="AV215" s="7" t="str">
        <f>IF(U215="I","I",VLOOKUP(E215,Hilfstabelle!$A$3:$B$6,2))</f>
        <v>II</v>
      </c>
      <c r="AW215" s="7" t="str">
        <f t="shared" si="144"/>
        <v>50II</v>
      </c>
      <c r="AX215" s="7" t="str">
        <f t="shared" si="134"/>
        <v>50II</v>
      </c>
      <c r="AY215" s="106" t="str">
        <f t="shared" si="151"/>
        <v>50II</v>
      </c>
      <c r="AZ215" s="7">
        <f>VLOOKUP('Grundgerüst Konfigurator'!AW215,Hilfstabelle!$B$14:$M$25,12,FALSE)</f>
        <v>0.69703199999999998</v>
      </c>
      <c r="BA215" s="7">
        <f>VLOOKUP(AW215,Hilfstabelle!$B$14:$J$25,9,FALSE)</f>
        <v>30.5</v>
      </c>
      <c r="BB215" s="7">
        <f>VLOOKUP(AW215,Hilfstabelle!$B$14:$K$25,10,FALSE)</f>
        <v>61.1</v>
      </c>
      <c r="BC215" s="7">
        <f>VLOOKUP(AW215,Hilfstabelle!$B$14:$I$25,8,FALSE)</f>
        <v>22.1</v>
      </c>
      <c r="BD215" s="7" t="str">
        <f t="shared" si="136"/>
        <v/>
      </c>
      <c r="BE215" s="7" t="str">
        <f t="shared" si="145"/>
        <v/>
      </c>
      <c r="BF215" s="7">
        <f>IFERROR(VLOOKUP(BD215,Hilfstabelle!$B$26:$M$31,12,FALSE),0)</f>
        <v>0</v>
      </c>
      <c r="BG215" s="7">
        <f>IFERROR(VLOOKUP(BD215,Hilfstabelle!$B$26:$H$31,7,FALSE),0)</f>
        <v>0</v>
      </c>
      <c r="BH215" s="7" t="str">
        <f t="shared" si="137"/>
        <v>II-I</v>
      </c>
      <c r="BI215" s="7" t="str">
        <f t="shared" si="146"/>
        <v>II-I</v>
      </c>
      <c r="BJ215" s="7">
        <f>IFERROR(VLOOKUP(BH215,Hilfstabelle!$B$26:$M$31,12,FALSE),0)</f>
        <v>0.65527559999999996</v>
      </c>
      <c r="BK215" s="7">
        <f>IFERROR(VLOOKUP(BH215,Hilfstabelle!$B$26:$H$31,7,FALSE),0)</f>
        <v>23</v>
      </c>
      <c r="BL215" s="7" t="str">
        <f t="shared" si="138"/>
        <v/>
      </c>
      <c r="BM215" s="7" t="str">
        <f t="shared" si="147"/>
        <v/>
      </c>
      <c r="BN215" s="7">
        <f>IFERROR(VLOOKUP(BL215,Hilfstabelle!$B$26:$M$31,12,FALSE),0)</f>
        <v>0</v>
      </c>
      <c r="BO215" s="7">
        <f>IFERROR(VLOOKUP(BL215,Hilfstabelle!$B$26:$H$31,7,FALSE),0)</f>
        <v>0</v>
      </c>
      <c r="BP215" s="162">
        <v>131.13</v>
      </c>
      <c r="BQ215" s="7" t="s">
        <v>3871</v>
      </c>
    </row>
    <row r="216" spans="1:69" ht="15" thickBot="1" x14ac:dyDescent="0.25">
      <c r="A216" s="7">
        <v>16862221038</v>
      </c>
      <c r="B216" s="160" t="s">
        <v>98</v>
      </c>
      <c r="C216" s="8">
        <v>63</v>
      </c>
      <c r="D216" s="8">
        <v>40</v>
      </c>
      <c r="E216" s="8">
        <v>25</v>
      </c>
      <c r="F216" s="8" t="str">
        <f t="shared" si="148"/>
        <v>63 - 40 - 25</v>
      </c>
      <c r="G216" s="8" t="str">
        <f t="shared" si="149"/>
        <v>63-40-25</v>
      </c>
      <c r="H216" s="8">
        <f t="shared" si="150"/>
        <v>16862221038</v>
      </c>
      <c r="I216" s="6">
        <f t="shared" si="125"/>
        <v>4.4644488000000004</v>
      </c>
      <c r="J216" s="6">
        <f>VLOOKUP(LEFT(A216,8)*1,Hilfstabelle!$A$35:$E$38,5,FALSE)</f>
        <v>0.85</v>
      </c>
      <c r="K216" s="6">
        <f t="shared" si="126"/>
        <v>258</v>
      </c>
      <c r="L216" s="6">
        <f t="shared" si="127"/>
        <v>183.5</v>
      </c>
      <c r="M216" s="6">
        <f t="shared" si="128"/>
        <v>87</v>
      </c>
      <c r="N216" s="19">
        <f t="shared" si="139"/>
        <v>85.5</v>
      </c>
      <c r="O216" s="19">
        <f t="shared" si="140"/>
        <v>108</v>
      </c>
      <c r="P216" s="19">
        <f t="shared" si="141"/>
        <v>105</v>
      </c>
      <c r="Q216" s="6">
        <f>VLOOKUP(LEFT(A216,8)*1,Hilfstabelle!$A$35:$E$38,2,FALSE)</f>
        <v>310</v>
      </c>
      <c r="R216" s="6">
        <f>VLOOKUP(LEFT(A216,8)*1,Hilfstabelle!$A$35:$E$38,3,FALSE)</f>
        <v>220</v>
      </c>
      <c r="S216" s="6">
        <f>VLOOKUP(LEFT(A216,8)*1,Hilfstabelle!$A$35:$E$38,4,FALSE)</f>
        <v>107</v>
      </c>
      <c r="T216" s="94">
        <f>VLOOKUP(H216,Preise!A:E,4,FALSE)</f>
        <v>651.70000000000005</v>
      </c>
      <c r="U216" s="7" t="str">
        <f>IF(V216=50,"I",VLOOKUP(V216,Hilfstabelle!$A$3:$B$6,2))</f>
        <v>II</v>
      </c>
      <c r="V216" s="7">
        <f t="shared" si="129"/>
        <v>63</v>
      </c>
      <c r="W216" s="7" t="str">
        <f>IF(U216="I","I",VLOOKUP(V216,Hilfstabelle!$A$3:$B$6,2))</f>
        <v>II</v>
      </c>
      <c r="X216" s="7">
        <f>VLOOKUP(W216,Hilfstabelle!$B$10:$M$13,12,FALSE)</f>
        <v>1.7994396000000001</v>
      </c>
      <c r="Y216" s="7">
        <f>VLOOKUP(W216,Hilfstabelle!$B$10:$D$13,3,FALSE)</f>
        <v>43.5</v>
      </c>
      <c r="Z216" s="7">
        <f>VLOOKUP(W216,Hilfstabelle!$B$10:$E$13,4,FALSE)</f>
        <v>63</v>
      </c>
      <c r="AA216" s="7">
        <f>VLOOKUP(W216,Hilfstabelle!$B$10:$F$13,5,FALSE)</f>
        <v>63</v>
      </c>
      <c r="AB216" s="7">
        <f>VLOOKUP(W216,Hilfstabelle!$B$10:$G$13,6,FALSE)</f>
        <v>63</v>
      </c>
      <c r="AC216" s="7" t="str">
        <f>IF(AG216="50I","I",VLOOKUP(C216,Hilfstabelle!$A$3:$B$6,2))</f>
        <v>II</v>
      </c>
      <c r="AD216" s="7" t="str">
        <f>IF(U216="I","I",VLOOKUP(C216,Hilfstabelle!$A$3:$B$6,2))</f>
        <v>II</v>
      </c>
      <c r="AE216" s="7" t="str">
        <f t="shared" si="142"/>
        <v>63II</v>
      </c>
      <c r="AF216" s="7" t="str">
        <f t="shared" si="130"/>
        <v>63II</v>
      </c>
      <c r="AG216" s="106" t="b">
        <f t="shared" si="131"/>
        <v>0</v>
      </c>
      <c r="AH216" s="7">
        <f>VLOOKUP('Grundgerüst Konfigurator'!AE216,Hilfstabelle!$B$14:$M$25,12,FALSE)</f>
        <v>0.84948360000000012</v>
      </c>
      <c r="AI216" s="7">
        <f>VLOOKUP(AE216,Hilfstabelle!$B$14:$J$25,9,FALSE)</f>
        <v>37</v>
      </c>
      <c r="AJ216" s="7">
        <f>VLOOKUP(AE216,Hilfstabelle!$B$14:$K$25,10,FALSE)</f>
        <v>68.5</v>
      </c>
      <c r="AK216" s="7">
        <f>VLOOKUP(AE216,Hilfstabelle!$B$14:$I$25,8,FALSE)</f>
        <v>22.5</v>
      </c>
      <c r="AL216" s="7" t="str">
        <f>IF(AP216="50I","I",VLOOKUP(D216,Hilfstabelle!$A$3:$B$6,2))</f>
        <v>I</v>
      </c>
      <c r="AM216" s="7" t="str">
        <f>IF(U216="I","I",VLOOKUP(D216,Hilfstabelle!$A$3:$B$6,2))</f>
        <v>I</v>
      </c>
      <c r="AN216" s="7" t="str">
        <f t="shared" si="143"/>
        <v>40I</v>
      </c>
      <c r="AO216" s="7" t="str">
        <f t="shared" si="132"/>
        <v>40I</v>
      </c>
      <c r="AP216" s="106" t="b">
        <f t="shared" si="133"/>
        <v>0</v>
      </c>
      <c r="AQ216" s="7">
        <f>VLOOKUP('Grundgerüst Konfigurator'!AN216,Hilfstabelle!$B$14:$M$25,12,FALSE)</f>
        <v>0.33348840000000002</v>
      </c>
      <c r="AR216" s="7">
        <f>VLOOKUP(AN216,Hilfstabelle!$B$14:$J$25,9,FALSE)</f>
        <v>24.5</v>
      </c>
      <c r="AS216" s="7">
        <f>VLOOKUP(AN216,Hilfstabelle!$B$14:$K$25,10,FALSE)</f>
        <v>54</v>
      </c>
      <c r="AT216" s="7">
        <f>VLOOKUP(AN216,Hilfstabelle!$B$14:$I$25,8,FALSE)</f>
        <v>22</v>
      </c>
      <c r="AU216" s="7" t="str">
        <f>IF(AY216="50I","I",VLOOKUP(E216,Hilfstabelle!$A$3:$B$6,2))</f>
        <v>I</v>
      </c>
      <c r="AV216" s="7" t="str">
        <f>IF(U216="I","I",VLOOKUP(E216,Hilfstabelle!$A$3:$B$6,2))</f>
        <v>I</v>
      </c>
      <c r="AW216" s="7" t="str">
        <f t="shared" si="144"/>
        <v>25I</v>
      </c>
      <c r="AX216" s="7" t="str">
        <f t="shared" si="134"/>
        <v>25I</v>
      </c>
      <c r="AY216" s="106" t="b">
        <f t="shared" si="151"/>
        <v>0</v>
      </c>
      <c r="AZ216" s="7">
        <f>VLOOKUP('Grundgerüst Konfigurator'!AW216,Hilfstabelle!$B$14:$M$25,12,FALSE)</f>
        <v>0.171486</v>
      </c>
      <c r="BA216" s="7">
        <f>VLOOKUP(AW216,Hilfstabelle!$B$14:$J$25,9,FALSE)</f>
        <v>15.25</v>
      </c>
      <c r="BB216" s="7">
        <f>VLOOKUP(AW216,Hilfstabelle!$B$14:$K$25,10,FALSE)</f>
        <v>40.5</v>
      </c>
      <c r="BC216" s="7">
        <f>VLOOKUP(AW216,Hilfstabelle!$B$14:$I$25,8,FALSE)</f>
        <v>19</v>
      </c>
      <c r="BD216" s="7" t="str">
        <f t="shared" si="136"/>
        <v/>
      </c>
      <c r="BE216" s="7" t="str">
        <f t="shared" si="145"/>
        <v/>
      </c>
      <c r="BF216" s="7">
        <f>IFERROR(VLOOKUP(BD216,Hilfstabelle!$B$26:$M$31,12,FALSE),0)</f>
        <v>0</v>
      </c>
      <c r="BG216" s="7">
        <f>IFERROR(VLOOKUP(BD216,Hilfstabelle!$B$26:$H$31,7,FALSE),0)</f>
        <v>0</v>
      </c>
      <c r="BH216" s="7" t="str">
        <f t="shared" si="137"/>
        <v>II-I</v>
      </c>
      <c r="BI216" s="7" t="str">
        <f t="shared" si="146"/>
        <v>II-I</v>
      </c>
      <c r="BJ216" s="7">
        <f>IFERROR(VLOOKUP(BH216,Hilfstabelle!$B$26:$M$31,12,FALSE),0)</f>
        <v>0.65527559999999996</v>
      </c>
      <c r="BK216" s="7">
        <f>IFERROR(VLOOKUP(BH216,Hilfstabelle!$B$26:$H$31,7,FALSE),0)</f>
        <v>23</v>
      </c>
      <c r="BL216" s="7" t="str">
        <f t="shared" si="138"/>
        <v>II-I</v>
      </c>
      <c r="BM216" s="7" t="str">
        <f t="shared" si="147"/>
        <v>II-I</v>
      </c>
      <c r="BN216" s="7">
        <f>IFERROR(VLOOKUP(BL216,Hilfstabelle!$B$26:$M$31,12,FALSE),0)</f>
        <v>0.65527559999999996</v>
      </c>
      <c r="BO216" s="7">
        <f>IFERROR(VLOOKUP(BL216,Hilfstabelle!$B$26:$H$31,7,FALSE),0)</f>
        <v>23</v>
      </c>
      <c r="BP216" s="162" t="s">
        <v>3902</v>
      </c>
    </row>
    <row r="217" spans="1:69" ht="15" thickBot="1" x14ac:dyDescent="0.25">
      <c r="A217" s="7">
        <v>16862221039</v>
      </c>
      <c r="B217" s="160" t="s">
        <v>98</v>
      </c>
      <c r="C217" s="8">
        <v>63</v>
      </c>
      <c r="D217" s="8">
        <v>40</v>
      </c>
      <c r="E217" s="8">
        <v>32</v>
      </c>
      <c r="F217" s="8" t="str">
        <f t="shared" si="148"/>
        <v>63 - 40 - 32</v>
      </c>
      <c r="G217" s="8" t="str">
        <f t="shared" si="149"/>
        <v>63-40-32</v>
      </c>
      <c r="H217" s="8">
        <f t="shared" si="150"/>
        <v>16862221039</v>
      </c>
      <c r="I217" s="6">
        <f t="shared" si="125"/>
        <v>4.5168480000000004</v>
      </c>
      <c r="J217" s="6">
        <f>VLOOKUP(LEFT(A217,8)*1,Hilfstabelle!$A$35:$E$38,5,FALSE)</f>
        <v>0.85</v>
      </c>
      <c r="K217" s="6">
        <f t="shared" si="126"/>
        <v>264.5</v>
      </c>
      <c r="L217" s="6">
        <f t="shared" si="127"/>
        <v>183.5</v>
      </c>
      <c r="M217" s="6">
        <f t="shared" si="128"/>
        <v>87</v>
      </c>
      <c r="N217" s="19">
        <f t="shared" si="139"/>
        <v>85.5</v>
      </c>
      <c r="O217" s="19">
        <f t="shared" si="140"/>
        <v>108</v>
      </c>
      <c r="P217" s="19">
        <f t="shared" si="141"/>
        <v>106</v>
      </c>
      <c r="Q217" s="6">
        <f>VLOOKUP(LEFT(A217,8)*1,Hilfstabelle!$A$35:$E$38,2,FALSE)</f>
        <v>310</v>
      </c>
      <c r="R217" s="6">
        <f>VLOOKUP(LEFT(A217,8)*1,Hilfstabelle!$A$35:$E$38,3,FALSE)</f>
        <v>220</v>
      </c>
      <c r="S217" s="6">
        <f>VLOOKUP(LEFT(A217,8)*1,Hilfstabelle!$A$35:$E$38,4,FALSE)</f>
        <v>107</v>
      </c>
      <c r="T217" s="94">
        <f>VLOOKUP(H217,Preise!A:E,4,FALSE)</f>
        <v>657.03</v>
      </c>
      <c r="U217" s="7" t="str">
        <f>IF(V217=50,"I",VLOOKUP(V217,Hilfstabelle!$A$3:$B$6,2))</f>
        <v>II</v>
      </c>
      <c r="V217" s="7">
        <f t="shared" si="129"/>
        <v>63</v>
      </c>
      <c r="W217" s="7" t="str">
        <f>IF(U217="I","I",VLOOKUP(V217,Hilfstabelle!$A$3:$B$6,2))</f>
        <v>II</v>
      </c>
      <c r="X217" s="7">
        <f>VLOOKUP(W217,Hilfstabelle!$B$10:$M$13,12,FALSE)</f>
        <v>1.7994396000000001</v>
      </c>
      <c r="Y217" s="7">
        <f>VLOOKUP(W217,Hilfstabelle!$B$10:$D$13,3,FALSE)</f>
        <v>43.5</v>
      </c>
      <c r="Z217" s="7">
        <f>VLOOKUP(W217,Hilfstabelle!$B$10:$E$13,4,FALSE)</f>
        <v>63</v>
      </c>
      <c r="AA217" s="7">
        <f>VLOOKUP(W217,Hilfstabelle!$B$10:$F$13,5,FALSE)</f>
        <v>63</v>
      </c>
      <c r="AB217" s="7">
        <f>VLOOKUP(W217,Hilfstabelle!$B$10:$G$13,6,FALSE)</f>
        <v>63</v>
      </c>
      <c r="AC217" s="7" t="str">
        <f>IF(AG217="50I","I",VLOOKUP(C217,Hilfstabelle!$A$3:$B$6,2))</f>
        <v>II</v>
      </c>
      <c r="AD217" s="7" t="str">
        <f>IF(U217="I","I",VLOOKUP(C217,Hilfstabelle!$A$3:$B$6,2))</f>
        <v>II</v>
      </c>
      <c r="AE217" s="7" t="str">
        <f t="shared" si="142"/>
        <v>63II</v>
      </c>
      <c r="AF217" s="7" t="str">
        <f t="shared" si="130"/>
        <v>63II</v>
      </c>
      <c r="AG217" s="106" t="b">
        <f t="shared" si="131"/>
        <v>0</v>
      </c>
      <c r="AH217" s="7">
        <f>VLOOKUP('Grundgerüst Konfigurator'!AE217,Hilfstabelle!$B$14:$M$25,12,FALSE)</f>
        <v>0.84948360000000012</v>
      </c>
      <c r="AI217" s="7">
        <f>VLOOKUP(AE217,Hilfstabelle!$B$14:$J$25,9,FALSE)</f>
        <v>37</v>
      </c>
      <c r="AJ217" s="7">
        <f>VLOOKUP(AE217,Hilfstabelle!$B$14:$K$25,10,FALSE)</f>
        <v>68.5</v>
      </c>
      <c r="AK217" s="7">
        <f>VLOOKUP(AE217,Hilfstabelle!$B$14:$I$25,8,FALSE)</f>
        <v>22.5</v>
      </c>
      <c r="AL217" s="7" t="str">
        <f>IF(AP217="50I","I",VLOOKUP(D217,Hilfstabelle!$A$3:$B$6,2))</f>
        <v>I</v>
      </c>
      <c r="AM217" s="7" t="str">
        <f>IF(U217="I","I",VLOOKUP(D217,Hilfstabelle!$A$3:$B$6,2))</f>
        <v>I</v>
      </c>
      <c r="AN217" s="7" t="str">
        <f t="shared" si="143"/>
        <v>40I</v>
      </c>
      <c r="AO217" s="7" t="str">
        <f t="shared" si="132"/>
        <v>40I</v>
      </c>
      <c r="AP217" s="106" t="b">
        <f t="shared" si="133"/>
        <v>0</v>
      </c>
      <c r="AQ217" s="7">
        <f>VLOOKUP('Grundgerüst Konfigurator'!AN217,Hilfstabelle!$B$14:$M$25,12,FALSE)</f>
        <v>0.33348840000000002</v>
      </c>
      <c r="AR217" s="7">
        <f>VLOOKUP(AN217,Hilfstabelle!$B$14:$J$25,9,FALSE)</f>
        <v>24.5</v>
      </c>
      <c r="AS217" s="7">
        <f>VLOOKUP(AN217,Hilfstabelle!$B$14:$K$25,10,FALSE)</f>
        <v>54</v>
      </c>
      <c r="AT217" s="7">
        <f>VLOOKUP(AN217,Hilfstabelle!$B$14:$I$25,8,FALSE)</f>
        <v>22</v>
      </c>
      <c r="AU217" s="7" t="str">
        <f>IF(AY217="50I","I",VLOOKUP(E217,Hilfstabelle!$A$3:$B$6,2))</f>
        <v>I</v>
      </c>
      <c r="AV217" s="7" t="str">
        <f>IF(U217="I","I",VLOOKUP(E217,Hilfstabelle!$A$3:$B$6,2))</f>
        <v>I</v>
      </c>
      <c r="AW217" s="7" t="str">
        <f t="shared" si="144"/>
        <v>32I</v>
      </c>
      <c r="AX217" s="7" t="str">
        <f t="shared" si="134"/>
        <v>32I</v>
      </c>
      <c r="AY217" s="106" t="b">
        <f t="shared" si="151"/>
        <v>0</v>
      </c>
      <c r="AZ217" s="7">
        <f>VLOOKUP('Grundgerüst Konfigurator'!AW217,Hilfstabelle!$B$14:$M$25,12,FALSE)</f>
        <v>0.22388520000000001</v>
      </c>
      <c r="BA217" s="7">
        <f>VLOOKUP(AW217,Hilfstabelle!$B$14:$J$25,9,FALSE)</f>
        <v>20</v>
      </c>
      <c r="BB217" s="7">
        <f>VLOOKUP(AW217,Hilfstabelle!$B$14:$K$25,10,FALSE)</f>
        <v>47</v>
      </c>
      <c r="BC217" s="7">
        <f>VLOOKUP(AW217,Hilfstabelle!$B$14:$I$25,8,FALSE)</f>
        <v>20</v>
      </c>
      <c r="BD217" s="7" t="str">
        <f t="shared" si="136"/>
        <v/>
      </c>
      <c r="BE217" s="7" t="str">
        <f t="shared" si="145"/>
        <v/>
      </c>
      <c r="BF217" s="7">
        <f>IFERROR(VLOOKUP(BD217,Hilfstabelle!$B$26:$M$31,12,FALSE),0)</f>
        <v>0</v>
      </c>
      <c r="BG217" s="7">
        <f>IFERROR(VLOOKUP(BD217,Hilfstabelle!$B$26:$H$31,7,FALSE),0)</f>
        <v>0</v>
      </c>
      <c r="BH217" s="7" t="str">
        <f t="shared" si="137"/>
        <v>II-I</v>
      </c>
      <c r="BI217" s="7" t="str">
        <f t="shared" si="146"/>
        <v>II-I</v>
      </c>
      <c r="BJ217" s="7">
        <f>IFERROR(VLOOKUP(BH217,Hilfstabelle!$B$26:$M$31,12,FALSE),0)</f>
        <v>0.65527559999999996</v>
      </c>
      <c r="BK217" s="7">
        <f>IFERROR(VLOOKUP(BH217,Hilfstabelle!$B$26:$H$31,7,FALSE),0)</f>
        <v>23</v>
      </c>
      <c r="BL217" s="7" t="str">
        <f t="shared" si="138"/>
        <v>II-I</v>
      </c>
      <c r="BM217" s="7" t="str">
        <f t="shared" si="147"/>
        <v>II-I</v>
      </c>
      <c r="BN217" s="7">
        <f>IFERROR(VLOOKUP(BL217,Hilfstabelle!$B$26:$M$31,12,FALSE),0)</f>
        <v>0.65527559999999996</v>
      </c>
      <c r="BO217" s="7">
        <f>IFERROR(VLOOKUP(BL217,Hilfstabelle!$B$26:$H$31,7,FALSE),0)</f>
        <v>23</v>
      </c>
      <c r="BP217" s="162" t="s">
        <v>3902</v>
      </c>
    </row>
    <row r="218" spans="1:69" ht="15" thickBot="1" x14ac:dyDescent="0.25">
      <c r="A218" s="7">
        <v>16862221040</v>
      </c>
      <c r="B218" s="160">
        <v>11691621001</v>
      </c>
      <c r="C218" s="8">
        <v>63</v>
      </c>
      <c r="D218" s="8">
        <v>40</v>
      </c>
      <c r="E218" s="8">
        <v>40</v>
      </c>
      <c r="F218" s="8" t="str">
        <f t="shared" si="148"/>
        <v>63 - 40 - 40</v>
      </c>
      <c r="G218" s="8" t="str">
        <f t="shared" si="149"/>
        <v>63-40-40</v>
      </c>
      <c r="H218" s="8">
        <f t="shared" si="150"/>
        <v>16862221040</v>
      </c>
      <c r="I218" s="6">
        <f t="shared" si="125"/>
        <v>4.6264512000000009</v>
      </c>
      <c r="J218" s="6">
        <f>VLOOKUP(LEFT(A218,8)*1,Hilfstabelle!$A$35:$E$38,5,FALSE)</f>
        <v>0.85</v>
      </c>
      <c r="K218" s="6">
        <f t="shared" si="126"/>
        <v>271.5</v>
      </c>
      <c r="L218" s="6">
        <f t="shared" si="127"/>
        <v>183.5</v>
      </c>
      <c r="M218" s="6">
        <f t="shared" si="128"/>
        <v>87</v>
      </c>
      <c r="N218" s="19">
        <f t="shared" si="139"/>
        <v>85.5</v>
      </c>
      <c r="O218" s="19">
        <f t="shared" si="140"/>
        <v>108</v>
      </c>
      <c r="P218" s="19">
        <f t="shared" si="141"/>
        <v>108</v>
      </c>
      <c r="Q218" s="6">
        <f>VLOOKUP(LEFT(A218,8)*1,Hilfstabelle!$A$35:$E$38,2,FALSE)</f>
        <v>310</v>
      </c>
      <c r="R218" s="6">
        <f>VLOOKUP(LEFT(A218,8)*1,Hilfstabelle!$A$35:$E$38,3,FALSE)</f>
        <v>220</v>
      </c>
      <c r="S218" s="6">
        <f>VLOOKUP(LEFT(A218,8)*1,Hilfstabelle!$A$35:$E$38,4,FALSE)</f>
        <v>107</v>
      </c>
      <c r="T218" s="94">
        <f>VLOOKUP(H218,Preise!A:E,4,FALSE)</f>
        <v>664.44</v>
      </c>
      <c r="U218" s="7" t="str">
        <f>IF(V218=50,"I",VLOOKUP(V218,Hilfstabelle!$A$3:$B$6,2))</f>
        <v>II</v>
      </c>
      <c r="V218" s="7">
        <f t="shared" si="129"/>
        <v>63</v>
      </c>
      <c r="W218" s="7" t="str">
        <f>IF(U218="I","I",VLOOKUP(V218,Hilfstabelle!$A$3:$B$6,2))</f>
        <v>II</v>
      </c>
      <c r="X218" s="7">
        <f>VLOOKUP(W218,Hilfstabelle!$B$10:$M$13,12,FALSE)</f>
        <v>1.7994396000000001</v>
      </c>
      <c r="Y218" s="7">
        <f>VLOOKUP(W218,Hilfstabelle!$B$10:$D$13,3,FALSE)</f>
        <v>43.5</v>
      </c>
      <c r="Z218" s="7">
        <f>VLOOKUP(W218,Hilfstabelle!$B$10:$E$13,4,FALSE)</f>
        <v>63</v>
      </c>
      <c r="AA218" s="7">
        <f>VLOOKUP(W218,Hilfstabelle!$B$10:$F$13,5,FALSE)</f>
        <v>63</v>
      </c>
      <c r="AB218" s="7">
        <f>VLOOKUP(W218,Hilfstabelle!$B$10:$G$13,6,FALSE)</f>
        <v>63</v>
      </c>
      <c r="AC218" s="7" t="str">
        <f>IF(AG218="50I","I",VLOOKUP(C218,Hilfstabelle!$A$3:$B$6,2))</f>
        <v>II</v>
      </c>
      <c r="AD218" s="7" t="str">
        <f>IF(U218="I","I",VLOOKUP(C218,Hilfstabelle!$A$3:$B$6,2))</f>
        <v>II</v>
      </c>
      <c r="AE218" s="7" t="str">
        <f t="shared" si="142"/>
        <v>63II</v>
      </c>
      <c r="AF218" s="7" t="str">
        <f t="shared" si="130"/>
        <v>63II</v>
      </c>
      <c r="AG218" s="106" t="b">
        <f t="shared" si="131"/>
        <v>0</v>
      </c>
      <c r="AH218" s="7">
        <f>VLOOKUP('Grundgerüst Konfigurator'!AE218,Hilfstabelle!$B$14:$M$25,12,FALSE)</f>
        <v>0.84948360000000012</v>
      </c>
      <c r="AI218" s="7">
        <f>VLOOKUP(AE218,Hilfstabelle!$B$14:$J$25,9,FALSE)</f>
        <v>37</v>
      </c>
      <c r="AJ218" s="7">
        <f>VLOOKUP(AE218,Hilfstabelle!$B$14:$K$25,10,FALSE)</f>
        <v>68.5</v>
      </c>
      <c r="AK218" s="7">
        <f>VLOOKUP(AE218,Hilfstabelle!$B$14:$I$25,8,FALSE)</f>
        <v>22.5</v>
      </c>
      <c r="AL218" s="7" t="str">
        <f>IF(AP218="50I","I",VLOOKUP(D218,Hilfstabelle!$A$3:$B$6,2))</f>
        <v>I</v>
      </c>
      <c r="AM218" s="7" t="str">
        <f>IF(U218="I","I",VLOOKUP(D218,Hilfstabelle!$A$3:$B$6,2))</f>
        <v>I</v>
      </c>
      <c r="AN218" s="7" t="str">
        <f t="shared" si="143"/>
        <v>40I</v>
      </c>
      <c r="AO218" s="7" t="str">
        <f t="shared" si="132"/>
        <v>40I</v>
      </c>
      <c r="AP218" s="106" t="b">
        <f t="shared" si="133"/>
        <v>0</v>
      </c>
      <c r="AQ218" s="7">
        <f>VLOOKUP('Grundgerüst Konfigurator'!AN218,Hilfstabelle!$B$14:$M$25,12,FALSE)</f>
        <v>0.33348840000000002</v>
      </c>
      <c r="AR218" s="7">
        <f>VLOOKUP(AN218,Hilfstabelle!$B$14:$J$25,9,FALSE)</f>
        <v>24.5</v>
      </c>
      <c r="AS218" s="7">
        <f>VLOOKUP(AN218,Hilfstabelle!$B$14:$K$25,10,FALSE)</f>
        <v>54</v>
      </c>
      <c r="AT218" s="7">
        <f>VLOOKUP(AN218,Hilfstabelle!$B$14:$I$25,8,FALSE)</f>
        <v>22</v>
      </c>
      <c r="AU218" s="7" t="str">
        <f>IF(AY218="50I","I",VLOOKUP(E218,Hilfstabelle!$A$3:$B$6,2))</f>
        <v>I</v>
      </c>
      <c r="AV218" s="7" t="str">
        <f>IF(U218="I","I",VLOOKUP(E218,Hilfstabelle!$A$3:$B$6,2))</f>
        <v>I</v>
      </c>
      <c r="AW218" s="7" t="str">
        <f t="shared" si="144"/>
        <v>40I</v>
      </c>
      <c r="AX218" s="7" t="str">
        <f t="shared" si="134"/>
        <v>40I</v>
      </c>
      <c r="AY218" s="106" t="b">
        <f t="shared" si="151"/>
        <v>0</v>
      </c>
      <c r="AZ218" s="7">
        <f>VLOOKUP('Grundgerüst Konfigurator'!AW218,Hilfstabelle!$B$14:$M$25,12,FALSE)</f>
        <v>0.33348840000000002</v>
      </c>
      <c r="BA218" s="7">
        <f>VLOOKUP(AW218,Hilfstabelle!$B$14:$J$25,9,FALSE)</f>
        <v>24.5</v>
      </c>
      <c r="BB218" s="7">
        <f>VLOOKUP(AW218,Hilfstabelle!$B$14:$K$25,10,FALSE)</f>
        <v>54</v>
      </c>
      <c r="BC218" s="7">
        <f>VLOOKUP(AW218,Hilfstabelle!$B$14:$I$25,8,FALSE)</f>
        <v>22</v>
      </c>
      <c r="BD218" s="7" t="str">
        <f t="shared" si="136"/>
        <v/>
      </c>
      <c r="BE218" s="7" t="str">
        <f t="shared" si="145"/>
        <v/>
      </c>
      <c r="BF218" s="7">
        <f>IFERROR(VLOOKUP(BD218,Hilfstabelle!$B$26:$M$31,12,FALSE),0)</f>
        <v>0</v>
      </c>
      <c r="BG218" s="7">
        <f>IFERROR(VLOOKUP(BD218,Hilfstabelle!$B$26:$H$31,7,FALSE),0)</f>
        <v>0</v>
      </c>
      <c r="BH218" s="7" t="str">
        <f t="shared" si="137"/>
        <v>II-I</v>
      </c>
      <c r="BI218" s="7" t="str">
        <f t="shared" si="146"/>
        <v>II-I</v>
      </c>
      <c r="BJ218" s="7">
        <f>IFERROR(VLOOKUP(BH218,Hilfstabelle!$B$26:$M$31,12,FALSE),0)</f>
        <v>0.65527559999999996</v>
      </c>
      <c r="BK218" s="7">
        <f>IFERROR(VLOOKUP(BH218,Hilfstabelle!$B$26:$H$31,7,FALSE),0)</f>
        <v>23</v>
      </c>
      <c r="BL218" s="7" t="str">
        <f t="shared" si="138"/>
        <v>II-I</v>
      </c>
      <c r="BM218" s="7" t="str">
        <f t="shared" si="147"/>
        <v>II-I</v>
      </c>
      <c r="BN218" s="7">
        <f>IFERROR(VLOOKUP(BL218,Hilfstabelle!$B$26:$M$31,12,FALSE),0)</f>
        <v>0.65527559999999996</v>
      </c>
      <c r="BO218" s="7">
        <f>IFERROR(VLOOKUP(BL218,Hilfstabelle!$B$26:$H$31,7,FALSE),0)</f>
        <v>23</v>
      </c>
      <c r="BP218" s="162">
        <v>146.08000000000001</v>
      </c>
      <c r="BQ218" s="7" t="s">
        <v>3872</v>
      </c>
    </row>
    <row r="219" spans="1:69" ht="15" thickBot="1" x14ac:dyDescent="0.25">
      <c r="A219" s="7">
        <v>16862221041</v>
      </c>
      <c r="B219" s="160">
        <v>11691631001</v>
      </c>
      <c r="C219" s="8">
        <v>63</v>
      </c>
      <c r="D219" s="8">
        <v>40</v>
      </c>
      <c r="E219" s="8">
        <v>50</v>
      </c>
      <c r="F219" s="8" t="str">
        <f t="shared" si="148"/>
        <v>63 - 40 - 50</v>
      </c>
      <c r="G219" s="8" t="str">
        <f t="shared" si="149"/>
        <v>63-40-50</v>
      </c>
      <c r="H219" s="8">
        <f t="shared" si="150"/>
        <v>16862221041</v>
      </c>
      <c r="I219" s="6">
        <f t="shared" si="125"/>
        <v>4.3347192000000003</v>
      </c>
      <c r="J219" s="6">
        <f>VLOOKUP(LEFT(A219,8)*1,Hilfstabelle!$A$35:$E$38,5,FALSE)</f>
        <v>0.85</v>
      </c>
      <c r="K219" s="6">
        <f t="shared" si="126"/>
        <v>255.6</v>
      </c>
      <c r="L219" s="6">
        <f t="shared" si="127"/>
        <v>183.5</v>
      </c>
      <c r="M219" s="6">
        <f t="shared" si="128"/>
        <v>87</v>
      </c>
      <c r="N219" s="19">
        <f t="shared" si="139"/>
        <v>85.5</v>
      </c>
      <c r="O219" s="19">
        <f t="shared" si="140"/>
        <v>108</v>
      </c>
      <c r="P219" s="19">
        <f t="shared" si="141"/>
        <v>85.1</v>
      </c>
      <c r="Q219" s="6">
        <f>VLOOKUP(LEFT(A219,8)*1,Hilfstabelle!$A$35:$E$38,2,FALSE)</f>
        <v>310</v>
      </c>
      <c r="R219" s="6">
        <f>VLOOKUP(LEFT(A219,8)*1,Hilfstabelle!$A$35:$E$38,3,FALSE)</f>
        <v>220</v>
      </c>
      <c r="S219" s="6">
        <f>VLOOKUP(LEFT(A219,8)*1,Hilfstabelle!$A$35:$E$38,4,FALSE)</f>
        <v>107</v>
      </c>
      <c r="T219" s="94">
        <f>VLOOKUP(H219,Preise!A:E,4,FALSE)</f>
        <v>619.23</v>
      </c>
      <c r="U219" s="7" t="str">
        <f>IF(V219=50,"I",VLOOKUP(V219,Hilfstabelle!$A$3:$B$6,2))</f>
        <v>II</v>
      </c>
      <c r="V219" s="7">
        <f t="shared" si="129"/>
        <v>63</v>
      </c>
      <c r="W219" s="7" t="str">
        <f>IF(U219="I","I",VLOOKUP(V219,Hilfstabelle!$A$3:$B$6,2))</f>
        <v>II</v>
      </c>
      <c r="X219" s="7">
        <f>VLOOKUP(W219,Hilfstabelle!$B$10:$M$13,12,FALSE)</f>
        <v>1.7994396000000001</v>
      </c>
      <c r="Y219" s="7">
        <f>VLOOKUP(W219,Hilfstabelle!$B$10:$D$13,3,FALSE)</f>
        <v>43.5</v>
      </c>
      <c r="Z219" s="7">
        <f>VLOOKUP(W219,Hilfstabelle!$B$10:$E$13,4,FALSE)</f>
        <v>63</v>
      </c>
      <c r="AA219" s="7">
        <f>VLOOKUP(W219,Hilfstabelle!$B$10:$F$13,5,FALSE)</f>
        <v>63</v>
      </c>
      <c r="AB219" s="7">
        <f>VLOOKUP(W219,Hilfstabelle!$B$10:$G$13,6,FALSE)</f>
        <v>63</v>
      </c>
      <c r="AC219" s="7" t="str">
        <f>IF(AG219="50I","I",VLOOKUP(C219,Hilfstabelle!$A$3:$B$6,2))</f>
        <v>II</v>
      </c>
      <c r="AD219" s="7" t="str">
        <f>IF(U219="I","I",VLOOKUP(C219,Hilfstabelle!$A$3:$B$6,2))</f>
        <v>II</v>
      </c>
      <c r="AE219" s="7" t="str">
        <f t="shared" si="142"/>
        <v>63II</v>
      </c>
      <c r="AF219" s="7" t="str">
        <f t="shared" si="130"/>
        <v>63II</v>
      </c>
      <c r="AG219" s="106" t="b">
        <f t="shared" si="131"/>
        <v>0</v>
      </c>
      <c r="AH219" s="7">
        <f>VLOOKUP('Grundgerüst Konfigurator'!AE219,Hilfstabelle!$B$14:$M$25,12,FALSE)</f>
        <v>0.84948360000000012</v>
      </c>
      <c r="AI219" s="7">
        <f>VLOOKUP(AE219,Hilfstabelle!$B$14:$J$25,9,FALSE)</f>
        <v>37</v>
      </c>
      <c r="AJ219" s="7">
        <f>VLOOKUP(AE219,Hilfstabelle!$B$14:$K$25,10,FALSE)</f>
        <v>68.5</v>
      </c>
      <c r="AK219" s="7">
        <f>VLOOKUP(AE219,Hilfstabelle!$B$14:$I$25,8,FALSE)</f>
        <v>22.5</v>
      </c>
      <c r="AL219" s="7" t="str">
        <f>IF(AP219="50I","I",VLOOKUP(D219,Hilfstabelle!$A$3:$B$6,2))</f>
        <v>I</v>
      </c>
      <c r="AM219" s="7" t="str">
        <f>IF(U219="I","I",VLOOKUP(D219,Hilfstabelle!$A$3:$B$6,2))</f>
        <v>I</v>
      </c>
      <c r="AN219" s="7" t="str">
        <f t="shared" si="143"/>
        <v>40I</v>
      </c>
      <c r="AO219" s="7" t="str">
        <f t="shared" si="132"/>
        <v>40I</v>
      </c>
      <c r="AP219" s="106" t="b">
        <f t="shared" si="133"/>
        <v>0</v>
      </c>
      <c r="AQ219" s="7">
        <f>VLOOKUP('Grundgerüst Konfigurator'!AN219,Hilfstabelle!$B$14:$M$25,12,FALSE)</f>
        <v>0.33348840000000002</v>
      </c>
      <c r="AR219" s="7">
        <f>VLOOKUP(AN219,Hilfstabelle!$B$14:$J$25,9,FALSE)</f>
        <v>24.5</v>
      </c>
      <c r="AS219" s="7">
        <f>VLOOKUP(AN219,Hilfstabelle!$B$14:$K$25,10,FALSE)</f>
        <v>54</v>
      </c>
      <c r="AT219" s="7">
        <f>VLOOKUP(AN219,Hilfstabelle!$B$14:$I$25,8,FALSE)</f>
        <v>22</v>
      </c>
      <c r="AU219" s="7" t="str">
        <f>IF(AY219="50I","I",VLOOKUP(E219,Hilfstabelle!$A$3:$B$6,2))</f>
        <v>II</v>
      </c>
      <c r="AV219" s="7" t="str">
        <f>IF(U219="I","I",VLOOKUP(E219,Hilfstabelle!$A$3:$B$6,2))</f>
        <v>II</v>
      </c>
      <c r="AW219" s="7" t="str">
        <f t="shared" si="144"/>
        <v>50II</v>
      </c>
      <c r="AX219" s="7" t="str">
        <f t="shared" si="134"/>
        <v>50II</v>
      </c>
      <c r="AY219" s="106" t="str">
        <f t="shared" si="151"/>
        <v>50II</v>
      </c>
      <c r="AZ219" s="7">
        <f>VLOOKUP('Grundgerüst Konfigurator'!AW219,Hilfstabelle!$B$14:$M$25,12,FALSE)</f>
        <v>0.69703199999999998</v>
      </c>
      <c r="BA219" s="7">
        <f>VLOOKUP(AW219,Hilfstabelle!$B$14:$J$25,9,FALSE)</f>
        <v>30.5</v>
      </c>
      <c r="BB219" s="7">
        <f>VLOOKUP(AW219,Hilfstabelle!$B$14:$K$25,10,FALSE)</f>
        <v>61.1</v>
      </c>
      <c r="BC219" s="7">
        <f>VLOOKUP(AW219,Hilfstabelle!$B$14:$I$25,8,FALSE)</f>
        <v>22.1</v>
      </c>
      <c r="BD219" s="7" t="str">
        <f t="shared" si="136"/>
        <v/>
      </c>
      <c r="BE219" s="7" t="str">
        <f t="shared" si="145"/>
        <v/>
      </c>
      <c r="BF219" s="7">
        <f>IFERROR(VLOOKUP(BD219,Hilfstabelle!$B$26:$M$31,12,FALSE),0)</f>
        <v>0</v>
      </c>
      <c r="BG219" s="7">
        <f>IFERROR(VLOOKUP(BD219,Hilfstabelle!$B$26:$H$31,7,FALSE),0)</f>
        <v>0</v>
      </c>
      <c r="BH219" s="7" t="str">
        <f t="shared" si="137"/>
        <v>II-I</v>
      </c>
      <c r="BI219" s="7" t="str">
        <f t="shared" si="146"/>
        <v>II-I</v>
      </c>
      <c r="BJ219" s="7">
        <f>IFERROR(VLOOKUP(BH219,Hilfstabelle!$B$26:$M$31,12,FALSE),0)</f>
        <v>0.65527559999999996</v>
      </c>
      <c r="BK219" s="7">
        <f>IFERROR(VLOOKUP(BH219,Hilfstabelle!$B$26:$H$31,7,FALSE),0)</f>
        <v>23</v>
      </c>
      <c r="BL219" s="7" t="str">
        <f t="shared" si="138"/>
        <v/>
      </c>
      <c r="BM219" s="7" t="str">
        <f t="shared" si="147"/>
        <v/>
      </c>
      <c r="BN219" s="7">
        <f>IFERROR(VLOOKUP(BL219,Hilfstabelle!$B$26:$M$31,12,FALSE),0)</f>
        <v>0</v>
      </c>
      <c r="BO219" s="7">
        <f>IFERROR(VLOOKUP(BL219,Hilfstabelle!$B$26:$H$31,7,FALSE),0)</f>
        <v>0</v>
      </c>
      <c r="BP219" s="162">
        <v>147.47999999999999</v>
      </c>
      <c r="BQ219" s="7" t="s">
        <v>3873</v>
      </c>
    </row>
    <row r="220" spans="1:69" ht="15" thickBot="1" x14ac:dyDescent="0.25">
      <c r="A220" s="7">
        <v>16862221042</v>
      </c>
      <c r="B220" s="160" t="s">
        <v>98</v>
      </c>
      <c r="C220" s="8">
        <v>63</v>
      </c>
      <c r="D220" s="8">
        <v>50</v>
      </c>
      <c r="E220" s="8">
        <v>25</v>
      </c>
      <c r="F220" s="8" t="str">
        <f t="shared" si="148"/>
        <v>63 - 50 - 25</v>
      </c>
      <c r="G220" s="8" t="str">
        <f t="shared" si="149"/>
        <v>63-50-25</v>
      </c>
      <c r="H220" s="8">
        <f t="shared" si="150"/>
        <v>16862221042</v>
      </c>
      <c r="I220" s="6">
        <f t="shared" si="125"/>
        <v>4.1727167999999999</v>
      </c>
      <c r="J220" s="6">
        <f>VLOOKUP(LEFT(A220,8)*1,Hilfstabelle!$A$35:$E$38,5,FALSE)</f>
        <v>0.85</v>
      </c>
      <c r="K220" s="6">
        <f t="shared" si="126"/>
        <v>258</v>
      </c>
      <c r="L220" s="6">
        <f t="shared" si="127"/>
        <v>167.6</v>
      </c>
      <c r="M220" s="6">
        <f t="shared" si="128"/>
        <v>87</v>
      </c>
      <c r="N220" s="19">
        <f t="shared" si="139"/>
        <v>85.5</v>
      </c>
      <c r="O220" s="19">
        <f t="shared" si="140"/>
        <v>85.1</v>
      </c>
      <c r="P220" s="19">
        <f t="shared" si="141"/>
        <v>105</v>
      </c>
      <c r="Q220" s="6">
        <f>VLOOKUP(LEFT(A220,8)*1,Hilfstabelle!$A$35:$E$38,2,FALSE)</f>
        <v>310</v>
      </c>
      <c r="R220" s="6">
        <f>VLOOKUP(LEFT(A220,8)*1,Hilfstabelle!$A$35:$E$38,3,FALSE)</f>
        <v>220</v>
      </c>
      <c r="S220" s="6">
        <f>VLOOKUP(LEFT(A220,8)*1,Hilfstabelle!$A$35:$E$38,4,FALSE)</f>
        <v>107</v>
      </c>
      <c r="T220" s="94">
        <f>VLOOKUP(H220,Preise!A:E,4,FALSE)</f>
        <v>606.5</v>
      </c>
      <c r="U220" s="7" t="str">
        <f>IF(V220=50,"I",VLOOKUP(V220,Hilfstabelle!$A$3:$B$6,2))</f>
        <v>II</v>
      </c>
      <c r="V220" s="7">
        <f t="shared" si="129"/>
        <v>63</v>
      </c>
      <c r="W220" s="7" t="str">
        <f>IF(U220="I","I",VLOOKUP(V220,Hilfstabelle!$A$3:$B$6,2))</f>
        <v>II</v>
      </c>
      <c r="X220" s="7">
        <f>VLOOKUP(W220,Hilfstabelle!$B$10:$M$13,12,FALSE)</f>
        <v>1.7994396000000001</v>
      </c>
      <c r="Y220" s="7">
        <f>VLOOKUP(W220,Hilfstabelle!$B$10:$D$13,3,FALSE)</f>
        <v>43.5</v>
      </c>
      <c r="Z220" s="7">
        <f>VLOOKUP(W220,Hilfstabelle!$B$10:$E$13,4,FALSE)</f>
        <v>63</v>
      </c>
      <c r="AA220" s="7">
        <f>VLOOKUP(W220,Hilfstabelle!$B$10:$F$13,5,FALSE)</f>
        <v>63</v>
      </c>
      <c r="AB220" s="7">
        <f>VLOOKUP(W220,Hilfstabelle!$B$10:$G$13,6,FALSE)</f>
        <v>63</v>
      </c>
      <c r="AC220" s="7" t="str">
        <f>IF(AG220="50I","I",VLOOKUP(C220,Hilfstabelle!$A$3:$B$6,2))</f>
        <v>II</v>
      </c>
      <c r="AD220" s="7" t="str">
        <f>IF(U220="I","I",VLOOKUP(C220,Hilfstabelle!$A$3:$B$6,2))</f>
        <v>II</v>
      </c>
      <c r="AE220" s="7" t="str">
        <f t="shared" si="142"/>
        <v>63II</v>
      </c>
      <c r="AF220" s="7" t="str">
        <f t="shared" si="130"/>
        <v>63II</v>
      </c>
      <c r="AG220" s="106" t="b">
        <f t="shared" si="131"/>
        <v>0</v>
      </c>
      <c r="AH220" s="7">
        <f>VLOOKUP('Grundgerüst Konfigurator'!AE220,Hilfstabelle!$B$14:$M$25,12,FALSE)</f>
        <v>0.84948360000000012</v>
      </c>
      <c r="AI220" s="7">
        <f>VLOOKUP(AE220,Hilfstabelle!$B$14:$J$25,9,FALSE)</f>
        <v>37</v>
      </c>
      <c r="AJ220" s="7">
        <f>VLOOKUP(AE220,Hilfstabelle!$B$14:$K$25,10,FALSE)</f>
        <v>68.5</v>
      </c>
      <c r="AK220" s="7">
        <f>VLOOKUP(AE220,Hilfstabelle!$B$14:$I$25,8,FALSE)</f>
        <v>22.5</v>
      </c>
      <c r="AL220" s="7" t="str">
        <f>IF(AP220="50I","I",VLOOKUP(D220,Hilfstabelle!$A$3:$B$6,2))</f>
        <v>II</v>
      </c>
      <c r="AM220" s="7" t="str">
        <f>IF(U220="I","I",VLOOKUP(D220,Hilfstabelle!$A$3:$B$6,2))</f>
        <v>II</v>
      </c>
      <c r="AN220" s="7" t="str">
        <f t="shared" si="143"/>
        <v>50II</v>
      </c>
      <c r="AO220" s="7" t="str">
        <f t="shared" si="132"/>
        <v>50II</v>
      </c>
      <c r="AP220" s="106" t="str">
        <f t="shared" si="133"/>
        <v>50II</v>
      </c>
      <c r="AQ220" s="7">
        <f>VLOOKUP('Grundgerüst Konfigurator'!AN220,Hilfstabelle!$B$14:$M$25,12,FALSE)</f>
        <v>0.69703199999999998</v>
      </c>
      <c r="AR220" s="7">
        <f>VLOOKUP(AN220,Hilfstabelle!$B$14:$J$25,9,FALSE)</f>
        <v>30.5</v>
      </c>
      <c r="AS220" s="7">
        <f>VLOOKUP(AN220,Hilfstabelle!$B$14:$K$25,10,FALSE)</f>
        <v>61.1</v>
      </c>
      <c r="AT220" s="7">
        <f>VLOOKUP(AN220,Hilfstabelle!$B$14:$I$25,8,FALSE)</f>
        <v>22.1</v>
      </c>
      <c r="AU220" s="7" t="str">
        <f>IF(AY220="50I","I",VLOOKUP(E220,Hilfstabelle!$A$3:$B$6,2))</f>
        <v>I</v>
      </c>
      <c r="AV220" s="7" t="str">
        <f>IF(U220="I","I",VLOOKUP(E220,Hilfstabelle!$A$3:$B$6,2))</f>
        <v>I</v>
      </c>
      <c r="AW220" s="7" t="str">
        <f t="shared" si="144"/>
        <v>25I</v>
      </c>
      <c r="AX220" s="7" t="str">
        <f t="shared" si="134"/>
        <v>25I</v>
      </c>
      <c r="AY220" s="106" t="b">
        <f t="shared" si="151"/>
        <v>0</v>
      </c>
      <c r="AZ220" s="7">
        <f>VLOOKUP('Grundgerüst Konfigurator'!AW220,Hilfstabelle!$B$14:$M$25,12,FALSE)</f>
        <v>0.171486</v>
      </c>
      <c r="BA220" s="7">
        <f>VLOOKUP(AW220,Hilfstabelle!$B$14:$J$25,9,FALSE)</f>
        <v>15.25</v>
      </c>
      <c r="BB220" s="7">
        <f>VLOOKUP(AW220,Hilfstabelle!$B$14:$K$25,10,FALSE)</f>
        <v>40.5</v>
      </c>
      <c r="BC220" s="7">
        <f>VLOOKUP(AW220,Hilfstabelle!$B$14:$I$25,8,FALSE)</f>
        <v>19</v>
      </c>
      <c r="BD220" s="7" t="str">
        <f t="shared" si="136"/>
        <v/>
      </c>
      <c r="BE220" s="7" t="str">
        <f t="shared" si="145"/>
        <v/>
      </c>
      <c r="BF220" s="7">
        <f>IFERROR(VLOOKUP(BD220,Hilfstabelle!$B$26:$M$31,12,FALSE),0)</f>
        <v>0</v>
      </c>
      <c r="BG220" s="7">
        <f>IFERROR(VLOOKUP(BD220,Hilfstabelle!$B$26:$H$31,7,FALSE),0)</f>
        <v>0</v>
      </c>
      <c r="BH220" s="7" t="str">
        <f t="shared" si="137"/>
        <v/>
      </c>
      <c r="BI220" s="7" t="str">
        <f t="shared" si="146"/>
        <v/>
      </c>
      <c r="BJ220" s="7">
        <f>IFERROR(VLOOKUP(BH220,Hilfstabelle!$B$26:$M$31,12,FALSE),0)</f>
        <v>0</v>
      </c>
      <c r="BK220" s="7">
        <f>IFERROR(VLOOKUP(BH220,Hilfstabelle!$B$26:$H$31,7,FALSE),0)</f>
        <v>0</v>
      </c>
      <c r="BL220" s="7" t="str">
        <f t="shared" si="138"/>
        <v>II-I</v>
      </c>
      <c r="BM220" s="7" t="str">
        <f t="shared" si="147"/>
        <v>II-I</v>
      </c>
      <c r="BN220" s="7">
        <f>IFERROR(VLOOKUP(BL220,Hilfstabelle!$B$26:$M$31,12,FALSE),0)</f>
        <v>0.65527559999999996</v>
      </c>
      <c r="BO220" s="7">
        <f>IFERROR(VLOOKUP(BL220,Hilfstabelle!$B$26:$H$31,7,FALSE),0)</f>
        <v>23</v>
      </c>
      <c r="BP220" s="162" t="s">
        <v>3902</v>
      </c>
    </row>
    <row r="221" spans="1:69" ht="15" thickBot="1" x14ac:dyDescent="0.25">
      <c r="A221" s="7">
        <v>16862221043</v>
      </c>
      <c r="B221" s="160" t="s">
        <v>98</v>
      </c>
      <c r="C221" s="8">
        <v>63</v>
      </c>
      <c r="D221" s="8">
        <v>50</v>
      </c>
      <c r="E221" s="8">
        <v>32</v>
      </c>
      <c r="F221" s="8" t="str">
        <f t="shared" si="148"/>
        <v>63 - 50 - 32</v>
      </c>
      <c r="G221" s="8" t="str">
        <f t="shared" si="149"/>
        <v>63-50-32</v>
      </c>
      <c r="H221" s="8">
        <f t="shared" si="150"/>
        <v>16862221043</v>
      </c>
      <c r="I221" s="6">
        <f t="shared" si="125"/>
        <v>4.2251159999999999</v>
      </c>
      <c r="J221" s="6">
        <f>VLOOKUP(LEFT(A221,8)*1,Hilfstabelle!$A$35:$E$38,5,FALSE)</f>
        <v>0.85</v>
      </c>
      <c r="K221" s="6">
        <f t="shared" si="126"/>
        <v>264.5</v>
      </c>
      <c r="L221" s="6">
        <f t="shared" si="127"/>
        <v>167.6</v>
      </c>
      <c r="M221" s="6">
        <f t="shared" si="128"/>
        <v>87</v>
      </c>
      <c r="N221" s="19">
        <f t="shared" si="139"/>
        <v>85.5</v>
      </c>
      <c r="O221" s="19">
        <f t="shared" si="140"/>
        <v>85.1</v>
      </c>
      <c r="P221" s="19">
        <f t="shared" si="141"/>
        <v>106</v>
      </c>
      <c r="Q221" s="6">
        <f>VLOOKUP(LEFT(A221,8)*1,Hilfstabelle!$A$35:$E$38,2,FALSE)</f>
        <v>310</v>
      </c>
      <c r="R221" s="6">
        <f>VLOOKUP(LEFT(A221,8)*1,Hilfstabelle!$A$35:$E$38,3,FALSE)</f>
        <v>220</v>
      </c>
      <c r="S221" s="6">
        <f>VLOOKUP(LEFT(A221,8)*1,Hilfstabelle!$A$35:$E$38,4,FALSE)</f>
        <v>107</v>
      </c>
      <c r="T221" s="94">
        <f>VLOOKUP(H221,Preise!A:E,4,FALSE)</f>
        <v>611.86</v>
      </c>
      <c r="U221" s="7" t="str">
        <f>IF(V221=50,"I",VLOOKUP(V221,Hilfstabelle!$A$3:$B$6,2))</f>
        <v>II</v>
      </c>
      <c r="V221" s="7">
        <f t="shared" si="129"/>
        <v>63</v>
      </c>
      <c r="W221" s="7" t="str">
        <f>IF(U221="I","I",VLOOKUP(V221,Hilfstabelle!$A$3:$B$6,2))</f>
        <v>II</v>
      </c>
      <c r="X221" s="7">
        <f>VLOOKUP(W221,Hilfstabelle!$B$10:$M$13,12,FALSE)</f>
        <v>1.7994396000000001</v>
      </c>
      <c r="Y221" s="7">
        <f>VLOOKUP(W221,Hilfstabelle!$B$10:$D$13,3,FALSE)</f>
        <v>43.5</v>
      </c>
      <c r="Z221" s="7">
        <f>VLOOKUP(W221,Hilfstabelle!$B$10:$E$13,4,FALSE)</f>
        <v>63</v>
      </c>
      <c r="AA221" s="7">
        <f>VLOOKUP(W221,Hilfstabelle!$B$10:$F$13,5,FALSE)</f>
        <v>63</v>
      </c>
      <c r="AB221" s="7">
        <f>VLOOKUP(W221,Hilfstabelle!$B$10:$G$13,6,FALSE)</f>
        <v>63</v>
      </c>
      <c r="AC221" s="7" t="str">
        <f>IF(AG221="50I","I",VLOOKUP(C221,Hilfstabelle!$A$3:$B$6,2))</f>
        <v>II</v>
      </c>
      <c r="AD221" s="7" t="str">
        <f>IF(U221="I","I",VLOOKUP(C221,Hilfstabelle!$A$3:$B$6,2))</f>
        <v>II</v>
      </c>
      <c r="AE221" s="7" t="str">
        <f t="shared" si="142"/>
        <v>63II</v>
      </c>
      <c r="AF221" s="7" t="str">
        <f t="shared" si="130"/>
        <v>63II</v>
      </c>
      <c r="AG221" s="106" t="b">
        <f t="shared" si="131"/>
        <v>0</v>
      </c>
      <c r="AH221" s="7">
        <f>VLOOKUP('Grundgerüst Konfigurator'!AE221,Hilfstabelle!$B$14:$M$25,12,FALSE)</f>
        <v>0.84948360000000012</v>
      </c>
      <c r="AI221" s="7">
        <f>VLOOKUP(AE221,Hilfstabelle!$B$14:$J$25,9,FALSE)</f>
        <v>37</v>
      </c>
      <c r="AJ221" s="7">
        <f>VLOOKUP(AE221,Hilfstabelle!$B$14:$K$25,10,FALSE)</f>
        <v>68.5</v>
      </c>
      <c r="AK221" s="7">
        <f>VLOOKUP(AE221,Hilfstabelle!$B$14:$I$25,8,FALSE)</f>
        <v>22.5</v>
      </c>
      <c r="AL221" s="7" t="str">
        <f>IF(AP221="50I","I",VLOOKUP(D221,Hilfstabelle!$A$3:$B$6,2))</f>
        <v>II</v>
      </c>
      <c r="AM221" s="7" t="str">
        <f>IF(U221="I","I",VLOOKUP(D221,Hilfstabelle!$A$3:$B$6,2))</f>
        <v>II</v>
      </c>
      <c r="AN221" s="7" t="str">
        <f t="shared" si="143"/>
        <v>50II</v>
      </c>
      <c r="AO221" s="7" t="str">
        <f t="shared" si="132"/>
        <v>50II</v>
      </c>
      <c r="AP221" s="106" t="str">
        <f t="shared" si="133"/>
        <v>50II</v>
      </c>
      <c r="AQ221" s="7">
        <f>VLOOKUP('Grundgerüst Konfigurator'!AN221,Hilfstabelle!$B$14:$M$25,12,FALSE)</f>
        <v>0.69703199999999998</v>
      </c>
      <c r="AR221" s="7">
        <f>VLOOKUP(AN221,Hilfstabelle!$B$14:$J$25,9,FALSE)</f>
        <v>30.5</v>
      </c>
      <c r="AS221" s="7">
        <f>VLOOKUP(AN221,Hilfstabelle!$B$14:$K$25,10,FALSE)</f>
        <v>61.1</v>
      </c>
      <c r="AT221" s="7">
        <f>VLOOKUP(AN221,Hilfstabelle!$B$14:$I$25,8,FALSE)</f>
        <v>22.1</v>
      </c>
      <c r="AU221" s="7" t="str">
        <f>IF(AY221="50I","I",VLOOKUP(E221,Hilfstabelle!$A$3:$B$6,2))</f>
        <v>I</v>
      </c>
      <c r="AV221" s="7" t="str">
        <f>IF(U221="I","I",VLOOKUP(E221,Hilfstabelle!$A$3:$B$6,2))</f>
        <v>I</v>
      </c>
      <c r="AW221" s="7" t="str">
        <f t="shared" si="144"/>
        <v>32I</v>
      </c>
      <c r="AX221" s="7" t="str">
        <f t="shared" si="134"/>
        <v>32I</v>
      </c>
      <c r="AY221" s="106" t="b">
        <f t="shared" si="151"/>
        <v>0</v>
      </c>
      <c r="AZ221" s="7">
        <f>VLOOKUP('Grundgerüst Konfigurator'!AW221,Hilfstabelle!$B$14:$M$25,12,FALSE)</f>
        <v>0.22388520000000001</v>
      </c>
      <c r="BA221" s="7">
        <f>VLOOKUP(AW221,Hilfstabelle!$B$14:$J$25,9,FALSE)</f>
        <v>20</v>
      </c>
      <c r="BB221" s="7">
        <f>VLOOKUP(AW221,Hilfstabelle!$B$14:$K$25,10,FALSE)</f>
        <v>47</v>
      </c>
      <c r="BC221" s="7">
        <f>VLOOKUP(AW221,Hilfstabelle!$B$14:$I$25,8,FALSE)</f>
        <v>20</v>
      </c>
      <c r="BD221" s="7" t="str">
        <f t="shared" si="136"/>
        <v/>
      </c>
      <c r="BE221" s="7" t="str">
        <f t="shared" si="145"/>
        <v/>
      </c>
      <c r="BF221" s="7">
        <f>IFERROR(VLOOKUP(BD221,Hilfstabelle!$B$26:$M$31,12,FALSE),0)</f>
        <v>0</v>
      </c>
      <c r="BG221" s="7">
        <f>IFERROR(VLOOKUP(BD221,Hilfstabelle!$B$26:$H$31,7,FALSE),0)</f>
        <v>0</v>
      </c>
      <c r="BH221" s="7" t="str">
        <f t="shared" si="137"/>
        <v/>
      </c>
      <c r="BI221" s="7" t="str">
        <f t="shared" si="146"/>
        <v/>
      </c>
      <c r="BJ221" s="7">
        <f>IFERROR(VLOOKUP(BH221,Hilfstabelle!$B$26:$M$31,12,FALSE),0)</f>
        <v>0</v>
      </c>
      <c r="BK221" s="7">
        <f>IFERROR(VLOOKUP(BH221,Hilfstabelle!$B$26:$H$31,7,FALSE),0)</f>
        <v>0</v>
      </c>
      <c r="BL221" s="7" t="str">
        <f t="shared" si="138"/>
        <v>II-I</v>
      </c>
      <c r="BM221" s="7" t="str">
        <f t="shared" si="147"/>
        <v>II-I</v>
      </c>
      <c r="BN221" s="7">
        <f>IFERROR(VLOOKUP(BL221,Hilfstabelle!$B$26:$M$31,12,FALSE),0)</f>
        <v>0.65527559999999996</v>
      </c>
      <c r="BO221" s="7">
        <f>IFERROR(VLOOKUP(BL221,Hilfstabelle!$B$26:$H$31,7,FALSE),0)</f>
        <v>23</v>
      </c>
      <c r="BP221" s="162" t="s">
        <v>3902</v>
      </c>
    </row>
    <row r="222" spans="1:69" ht="15" thickBot="1" x14ac:dyDescent="0.25">
      <c r="A222" s="7">
        <v>16862221044</v>
      </c>
      <c r="B222" s="160" t="s">
        <v>98</v>
      </c>
      <c r="C222" s="8">
        <v>63</v>
      </c>
      <c r="D222" s="8">
        <v>50</v>
      </c>
      <c r="E222" s="8">
        <v>40</v>
      </c>
      <c r="F222" s="8" t="str">
        <f t="shared" si="148"/>
        <v>63 - 50 - 40</v>
      </c>
      <c r="G222" s="8" t="str">
        <f t="shared" si="149"/>
        <v>63-50-40</v>
      </c>
      <c r="H222" s="8">
        <f t="shared" si="150"/>
        <v>16862221044</v>
      </c>
      <c r="I222" s="6">
        <f t="shared" si="125"/>
        <v>4.3347192000000003</v>
      </c>
      <c r="J222" s="6">
        <f>VLOOKUP(LEFT(A222,8)*1,Hilfstabelle!$A$35:$E$38,5,FALSE)</f>
        <v>0.85</v>
      </c>
      <c r="K222" s="6">
        <f t="shared" si="126"/>
        <v>271.5</v>
      </c>
      <c r="L222" s="6">
        <f t="shared" si="127"/>
        <v>167.6</v>
      </c>
      <c r="M222" s="6">
        <f t="shared" si="128"/>
        <v>87</v>
      </c>
      <c r="N222" s="19">
        <f t="shared" si="139"/>
        <v>85.5</v>
      </c>
      <c r="O222" s="19">
        <f t="shared" si="140"/>
        <v>85.1</v>
      </c>
      <c r="P222" s="19">
        <f t="shared" si="141"/>
        <v>108</v>
      </c>
      <c r="Q222" s="6">
        <f>VLOOKUP(LEFT(A222,8)*1,Hilfstabelle!$A$35:$E$38,2,FALSE)</f>
        <v>310</v>
      </c>
      <c r="R222" s="6">
        <f>VLOOKUP(LEFT(A222,8)*1,Hilfstabelle!$A$35:$E$38,3,FALSE)</f>
        <v>220</v>
      </c>
      <c r="S222" s="6">
        <f>VLOOKUP(LEFT(A222,8)*1,Hilfstabelle!$A$35:$E$38,4,FALSE)</f>
        <v>107</v>
      </c>
      <c r="T222" s="94">
        <f>VLOOKUP(H222,Preise!A:E,4,FALSE)</f>
        <v>619.23</v>
      </c>
      <c r="U222" s="7" t="str">
        <f>IF(V222=50,"I",VLOOKUP(V222,Hilfstabelle!$A$3:$B$6,2))</f>
        <v>II</v>
      </c>
      <c r="V222" s="7">
        <f t="shared" si="129"/>
        <v>63</v>
      </c>
      <c r="W222" s="7" t="str">
        <f>IF(U222="I","I",VLOOKUP(V222,Hilfstabelle!$A$3:$B$6,2))</f>
        <v>II</v>
      </c>
      <c r="X222" s="7">
        <f>VLOOKUP(W222,Hilfstabelle!$B$10:$M$13,12,FALSE)</f>
        <v>1.7994396000000001</v>
      </c>
      <c r="Y222" s="7">
        <f>VLOOKUP(W222,Hilfstabelle!$B$10:$D$13,3,FALSE)</f>
        <v>43.5</v>
      </c>
      <c r="Z222" s="7">
        <f>VLOOKUP(W222,Hilfstabelle!$B$10:$E$13,4,FALSE)</f>
        <v>63</v>
      </c>
      <c r="AA222" s="7">
        <f>VLOOKUP(W222,Hilfstabelle!$B$10:$F$13,5,FALSE)</f>
        <v>63</v>
      </c>
      <c r="AB222" s="7">
        <f>VLOOKUP(W222,Hilfstabelle!$B$10:$G$13,6,FALSE)</f>
        <v>63</v>
      </c>
      <c r="AC222" s="7" t="str">
        <f>IF(AG222="50I","I",VLOOKUP(C222,Hilfstabelle!$A$3:$B$6,2))</f>
        <v>II</v>
      </c>
      <c r="AD222" s="7" t="str">
        <f>IF(U222="I","I",VLOOKUP(C222,Hilfstabelle!$A$3:$B$6,2))</f>
        <v>II</v>
      </c>
      <c r="AE222" s="7" t="str">
        <f t="shared" si="142"/>
        <v>63II</v>
      </c>
      <c r="AF222" s="7" t="str">
        <f t="shared" si="130"/>
        <v>63II</v>
      </c>
      <c r="AG222" s="106" t="b">
        <f t="shared" si="131"/>
        <v>0</v>
      </c>
      <c r="AH222" s="7">
        <f>VLOOKUP('Grundgerüst Konfigurator'!AE222,Hilfstabelle!$B$14:$M$25,12,FALSE)</f>
        <v>0.84948360000000012</v>
      </c>
      <c r="AI222" s="7">
        <f>VLOOKUP(AE222,Hilfstabelle!$B$14:$J$25,9,FALSE)</f>
        <v>37</v>
      </c>
      <c r="AJ222" s="7">
        <f>VLOOKUP(AE222,Hilfstabelle!$B$14:$K$25,10,FALSE)</f>
        <v>68.5</v>
      </c>
      <c r="AK222" s="7">
        <f>VLOOKUP(AE222,Hilfstabelle!$B$14:$I$25,8,FALSE)</f>
        <v>22.5</v>
      </c>
      <c r="AL222" s="7" t="str">
        <f>IF(AP222="50I","I",VLOOKUP(D222,Hilfstabelle!$A$3:$B$6,2))</f>
        <v>II</v>
      </c>
      <c r="AM222" s="7" t="str">
        <f>IF(U222="I","I",VLOOKUP(D222,Hilfstabelle!$A$3:$B$6,2))</f>
        <v>II</v>
      </c>
      <c r="AN222" s="7" t="str">
        <f t="shared" si="143"/>
        <v>50II</v>
      </c>
      <c r="AO222" s="7" t="str">
        <f t="shared" si="132"/>
        <v>50II</v>
      </c>
      <c r="AP222" s="106" t="str">
        <f t="shared" si="133"/>
        <v>50II</v>
      </c>
      <c r="AQ222" s="7">
        <f>VLOOKUP('Grundgerüst Konfigurator'!AN222,Hilfstabelle!$B$14:$M$25,12,FALSE)</f>
        <v>0.69703199999999998</v>
      </c>
      <c r="AR222" s="7">
        <f>VLOOKUP(AN222,Hilfstabelle!$B$14:$J$25,9,FALSE)</f>
        <v>30.5</v>
      </c>
      <c r="AS222" s="7">
        <f>VLOOKUP(AN222,Hilfstabelle!$B$14:$K$25,10,FALSE)</f>
        <v>61.1</v>
      </c>
      <c r="AT222" s="7">
        <f>VLOOKUP(AN222,Hilfstabelle!$B$14:$I$25,8,FALSE)</f>
        <v>22.1</v>
      </c>
      <c r="AU222" s="7" t="str">
        <f>IF(AY222="50I","I",VLOOKUP(E222,Hilfstabelle!$A$3:$B$6,2))</f>
        <v>I</v>
      </c>
      <c r="AV222" s="7" t="str">
        <f>IF(U222="I","I",VLOOKUP(E222,Hilfstabelle!$A$3:$B$6,2))</f>
        <v>I</v>
      </c>
      <c r="AW222" s="7" t="str">
        <f t="shared" si="144"/>
        <v>40I</v>
      </c>
      <c r="AX222" s="7" t="str">
        <f t="shared" si="134"/>
        <v>40I</v>
      </c>
      <c r="AY222" s="106" t="b">
        <f t="shared" si="151"/>
        <v>0</v>
      </c>
      <c r="AZ222" s="7">
        <f>VLOOKUP('Grundgerüst Konfigurator'!AW222,Hilfstabelle!$B$14:$M$25,12,FALSE)</f>
        <v>0.33348840000000002</v>
      </c>
      <c r="BA222" s="7">
        <f>VLOOKUP(AW222,Hilfstabelle!$B$14:$J$25,9,FALSE)</f>
        <v>24.5</v>
      </c>
      <c r="BB222" s="7">
        <f>VLOOKUP(AW222,Hilfstabelle!$B$14:$K$25,10,FALSE)</f>
        <v>54</v>
      </c>
      <c r="BC222" s="7">
        <f>VLOOKUP(AW222,Hilfstabelle!$B$14:$I$25,8,FALSE)</f>
        <v>22</v>
      </c>
      <c r="BD222" s="7" t="str">
        <f t="shared" si="136"/>
        <v/>
      </c>
      <c r="BE222" s="7" t="str">
        <f t="shared" si="145"/>
        <v/>
      </c>
      <c r="BF222" s="7">
        <f>IFERROR(VLOOKUP(BD222,Hilfstabelle!$B$26:$M$31,12,FALSE),0)</f>
        <v>0</v>
      </c>
      <c r="BG222" s="7">
        <f>IFERROR(VLOOKUP(BD222,Hilfstabelle!$B$26:$H$31,7,FALSE),0)</f>
        <v>0</v>
      </c>
      <c r="BH222" s="7" t="str">
        <f t="shared" si="137"/>
        <v/>
      </c>
      <c r="BI222" s="7" t="str">
        <f t="shared" si="146"/>
        <v/>
      </c>
      <c r="BJ222" s="7">
        <f>IFERROR(VLOOKUP(BH222,Hilfstabelle!$B$26:$M$31,12,FALSE),0)</f>
        <v>0</v>
      </c>
      <c r="BK222" s="7">
        <f>IFERROR(VLOOKUP(BH222,Hilfstabelle!$B$26:$H$31,7,FALSE),0)</f>
        <v>0</v>
      </c>
      <c r="BL222" s="7" t="str">
        <f t="shared" si="138"/>
        <v>II-I</v>
      </c>
      <c r="BM222" s="7" t="str">
        <f t="shared" si="147"/>
        <v>II-I</v>
      </c>
      <c r="BN222" s="7">
        <f>IFERROR(VLOOKUP(BL222,Hilfstabelle!$B$26:$M$31,12,FALSE),0)</f>
        <v>0.65527559999999996</v>
      </c>
      <c r="BO222" s="7">
        <f>IFERROR(VLOOKUP(BL222,Hilfstabelle!$B$26:$H$31,7,FALSE),0)</f>
        <v>23</v>
      </c>
      <c r="BP222" s="162" t="s">
        <v>3902</v>
      </c>
    </row>
    <row r="223" spans="1:69" ht="15" thickBot="1" x14ac:dyDescent="0.25">
      <c r="A223" s="7">
        <v>16862221045</v>
      </c>
      <c r="B223" s="160">
        <v>11691651001</v>
      </c>
      <c r="C223" s="8">
        <v>63</v>
      </c>
      <c r="D223" s="8">
        <v>50</v>
      </c>
      <c r="E223" s="8">
        <v>50</v>
      </c>
      <c r="F223" s="8" t="str">
        <f t="shared" si="148"/>
        <v>63 - 50 - 50</v>
      </c>
      <c r="G223" s="8" t="str">
        <f t="shared" si="149"/>
        <v>63-50-50</v>
      </c>
      <c r="H223" s="8">
        <f t="shared" si="150"/>
        <v>16862221045</v>
      </c>
      <c r="I223" s="6">
        <f t="shared" si="125"/>
        <v>4.0429872000000007</v>
      </c>
      <c r="J223" s="6">
        <f>VLOOKUP(LEFT(A223,8)*1,Hilfstabelle!$A$35:$E$38,5,FALSE)</f>
        <v>0.85</v>
      </c>
      <c r="K223" s="6">
        <f t="shared" si="126"/>
        <v>255.6</v>
      </c>
      <c r="L223" s="6">
        <f t="shared" si="127"/>
        <v>167.6</v>
      </c>
      <c r="M223" s="6">
        <f t="shared" si="128"/>
        <v>87</v>
      </c>
      <c r="N223" s="19">
        <f t="shared" si="139"/>
        <v>85.5</v>
      </c>
      <c r="O223" s="19">
        <f t="shared" si="140"/>
        <v>85.1</v>
      </c>
      <c r="P223" s="19">
        <f t="shared" si="141"/>
        <v>85.1</v>
      </c>
      <c r="Q223" s="6">
        <f>VLOOKUP(LEFT(A223,8)*1,Hilfstabelle!$A$35:$E$38,2,FALSE)</f>
        <v>310</v>
      </c>
      <c r="R223" s="6">
        <f>VLOOKUP(LEFT(A223,8)*1,Hilfstabelle!$A$35:$E$38,3,FALSE)</f>
        <v>220</v>
      </c>
      <c r="S223" s="6">
        <f>VLOOKUP(LEFT(A223,8)*1,Hilfstabelle!$A$35:$E$38,4,FALSE)</f>
        <v>107</v>
      </c>
      <c r="T223" s="94">
        <f>VLOOKUP(H223,Preise!A:E,4,FALSE)</f>
        <v>573.74</v>
      </c>
      <c r="U223" s="7" t="str">
        <f>IF(V223=50,"I",VLOOKUP(V223,Hilfstabelle!$A$3:$B$6,2))</f>
        <v>II</v>
      </c>
      <c r="V223" s="7">
        <f t="shared" si="129"/>
        <v>63</v>
      </c>
      <c r="W223" s="7" t="str">
        <f>IF(U223="I","I",VLOOKUP(V223,Hilfstabelle!$A$3:$B$6,2))</f>
        <v>II</v>
      </c>
      <c r="X223" s="7">
        <f>VLOOKUP(W223,Hilfstabelle!$B$10:$M$13,12,FALSE)</f>
        <v>1.7994396000000001</v>
      </c>
      <c r="Y223" s="7">
        <f>VLOOKUP(W223,Hilfstabelle!$B$10:$D$13,3,FALSE)</f>
        <v>43.5</v>
      </c>
      <c r="Z223" s="7">
        <f>VLOOKUP(W223,Hilfstabelle!$B$10:$E$13,4,FALSE)</f>
        <v>63</v>
      </c>
      <c r="AA223" s="7">
        <f>VLOOKUP(W223,Hilfstabelle!$B$10:$F$13,5,FALSE)</f>
        <v>63</v>
      </c>
      <c r="AB223" s="7">
        <f>VLOOKUP(W223,Hilfstabelle!$B$10:$G$13,6,FALSE)</f>
        <v>63</v>
      </c>
      <c r="AC223" s="7" t="str">
        <f>IF(AG223="50I","I",VLOOKUP(C223,Hilfstabelle!$A$3:$B$6,2))</f>
        <v>II</v>
      </c>
      <c r="AD223" s="7" t="str">
        <f>IF(U223="I","I",VLOOKUP(C223,Hilfstabelle!$A$3:$B$6,2))</f>
        <v>II</v>
      </c>
      <c r="AE223" s="7" t="str">
        <f t="shared" si="142"/>
        <v>63II</v>
      </c>
      <c r="AF223" s="7" t="str">
        <f t="shared" si="130"/>
        <v>63II</v>
      </c>
      <c r="AG223" s="106" t="b">
        <f t="shared" si="131"/>
        <v>0</v>
      </c>
      <c r="AH223" s="7">
        <f>VLOOKUP('Grundgerüst Konfigurator'!AE223,Hilfstabelle!$B$14:$M$25,12,FALSE)</f>
        <v>0.84948360000000012</v>
      </c>
      <c r="AI223" s="7">
        <f>VLOOKUP(AE223,Hilfstabelle!$B$14:$J$25,9,FALSE)</f>
        <v>37</v>
      </c>
      <c r="AJ223" s="7">
        <f>VLOOKUP(AE223,Hilfstabelle!$B$14:$K$25,10,FALSE)</f>
        <v>68.5</v>
      </c>
      <c r="AK223" s="7">
        <f>VLOOKUP(AE223,Hilfstabelle!$B$14:$I$25,8,FALSE)</f>
        <v>22.5</v>
      </c>
      <c r="AL223" s="7" t="str">
        <f>IF(AP223="50I","I",VLOOKUP(D223,Hilfstabelle!$A$3:$B$6,2))</f>
        <v>II</v>
      </c>
      <c r="AM223" s="7" t="str">
        <f>IF(U223="I","I",VLOOKUP(D223,Hilfstabelle!$A$3:$B$6,2))</f>
        <v>II</v>
      </c>
      <c r="AN223" s="7" t="str">
        <f t="shared" si="143"/>
        <v>50II</v>
      </c>
      <c r="AO223" s="7" t="str">
        <f t="shared" si="132"/>
        <v>50II</v>
      </c>
      <c r="AP223" s="106" t="str">
        <f t="shared" si="133"/>
        <v>50II</v>
      </c>
      <c r="AQ223" s="7">
        <f>VLOOKUP('Grundgerüst Konfigurator'!AN223,Hilfstabelle!$B$14:$M$25,12,FALSE)</f>
        <v>0.69703199999999998</v>
      </c>
      <c r="AR223" s="7">
        <f>VLOOKUP(AN223,Hilfstabelle!$B$14:$J$25,9,FALSE)</f>
        <v>30.5</v>
      </c>
      <c r="AS223" s="7">
        <f>VLOOKUP(AN223,Hilfstabelle!$B$14:$K$25,10,FALSE)</f>
        <v>61.1</v>
      </c>
      <c r="AT223" s="7">
        <f>VLOOKUP(AN223,Hilfstabelle!$B$14:$I$25,8,FALSE)</f>
        <v>22.1</v>
      </c>
      <c r="AU223" s="7" t="str">
        <f>IF(AY223="50I","I",VLOOKUP(E223,Hilfstabelle!$A$3:$B$6,2))</f>
        <v>II</v>
      </c>
      <c r="AV223" s="7" t="str">
        <f>IF(U223="I","I",VLOOKUP(E223,Hilfstabelle!$A$3:$B$6,2))</f>
        <v>II</v>
      </c>
      <c r="AW223" s="7" t="str">
        <f t="shared" si="144"/>
        <v>50II</v>
      </c>
      <c r="AX223" s="7" t="str">
        <f t="shared" si="134"/>
        <v>50II</v>
      </c>
      <c r="AY223" s="106" t="str">
        <f t="shared" si="151"/>
        <v>50II</v>
      </c>
      <c r="AZ223" s="7">
        <f>VLOOKUP('Grundgerüst Konfigurator'!AW223,Hilfstabelle!$B$14:$M$25,12,FALSE)</f>
        <v>0.69703199999999998</v>
      </c>
      <c r="BA223" s="7">
        <f>VLOOKUP(AW223,Hilfstabelle!$B$14:$J$25,9,FALSE)</f>
        <v>30.5</v>
      </c>
      <c r="BB223" s="7">
        <f>VLOOKUP(AW223,Hilfstabelle!$B$14:$K$25,10,FALSE)</f>
        <v>61.1</v>
      </c>
      <c r="BC223" s="7">
        <f>VLOOKUP(AW223,Hilfstabelle!$B$14:$I$25,8,FALSE)</f>
        <v>22.1</v>
      </c>
      <c r="BD223" s="7" t="str">
        <f t="shared" si="136"/>
        <v/>
      </c>
      <c r="BE223" s="7" t="str">
        <f t="shared" si="145"/>
        <v/>
      </c>
      <c r="BF223" s="7">
        <f>IFERROR(VLOOKUP(BD223,Hilfstabelle!$B$26:$M$31,12,FALSE),0)</f>
        <v>0</v>
      </c>
      <c r="BG223" s="7">
        <f>IFERROR(VLOOKUP(BD223,Hilfstabelle!$B$26:$H$31,7,FALSE),0)</f>
        <v>0</v>
      </c>
      <c r="BH223" s="7" t="str">
        <f t="shared" si="137"/>
        <v/>
      </c>
      <c r="BI223" s="7" t="str">
        <f t="shared" si="146"/>
        <v/>
      </c>
      <c r="BJ223" s="7">
        <f>IFERROR(VLOOKUP(BH223,Hilfstabelle!$B$26:$M$31,12,FALSE),0)</f>
        <v>0</v>
      </c>
      <c r="BK223" s="7">
        <f>IFERROR(VLOOKUP(BH223,Hilfstabelle!$B$26:$H$31,7,FALSE),0)</f>
        <v>0</v>
      </c>
      <c r="BL223" s="7" t="str">
        <f t="shared" si="138"/>
        <v/>
      </c>
      <c r="BM223" s="7" t="str">
        <f t="shared" si="147"/>
        <v/>
      </c>
      <c r="BN223" s="7">
        <f>IFERROR(VLOOKUP(BL223,Hilfstabelle!$B$26:$M$31,12,FALSE),0)</f>
        <v>0</v>
      </c>
      <c r="BO223" s="7">
        <f>IFERROR(VLOOKUP(BL223,Hilfstabelle!$B$26:$H$31,7,FALSE),0)</f>
        <v>0</v>
      </c>
      <c r="BP223" s="162">
        <v>161.53</v>
      </c>
      <c r="BQ223" s="7" t="s">
        <v>3873</v>
      </c>
    </row>
    <row r="224" spans="1:69" ht="15" thickBot="1" x14ac:dyDescent="0.25">
      <c r="A224" s="7">
        <v>16862221046</v>
      </c>
      <c r="B224" s="160" t="s">
        <v>98</v>
      </c>
      <c r="C224" s="8">
        <v>75</v>
      </c>
      <c r="D224" s="8">
        <v>25</v>
      </c>
      <c r="E224" s="8">
        <v>25</v>
      </c>
      <c r="F224" s="8" t="str">
        <f t="shared" si="148"/>
        <v>75 - 25 - 25</v>
      </c>
      <c r="G224" s="8" t="str">
        <f t="shared" si="149"/>
        <v>75-25-25</v>
      </c>
      <c r="H224" s="8">
        <f t="shared" si="150"/>
        <v>16862221046</v>
      </c>
      <c r="I224" s="6">
        <f t="shared" si="125"/>
        <v>4.5218292</v>
      </c>
      <c r="J224" s="6">
        <f>VLOOKUP(LEFT(A224,8)*1,Hilfstabelle!$A$35:$E$38,5,FALSE)</f>
        <v>0.85</v>
      </c>
      <c r="K224" s="6">
        <f t="shared" si="126"/>
        <v>261.5</v>
      </c>
      <c r="L224" s="6">
        <f t="shared" si="127"/>
        <v>171.5</v>
      </c>
      <c r="M224" s="6">
        <f t="shared" si="128"/>
        <v>90</v>
      </c>
      <c r="N224" s="19">
        <f t="shared" si="139"/>
        <v>85</v>
      </c>
      <c r="O224" s="19">
        <f t="shared" si="140"/>
        <v>105</v>
      </c>
      <c r="P224" s="19">
        <f t="shared" si="141"/>
        <v>105</v>
      </c>
      <c r="Q224" s="6">
        <f>VLOOKUP(LEFT(A224,8)*1,Hilfstabelle!$A$35:$E$38,2,FALSE)</f>
        <v>310</v>
      </c>
      <c r="R224" s="6">
        <f>VLOOKUP(LEFT(A224,8)*1,Hilfstabelle!$A$35:$E$38,3,FALSE)</f>
        <v>220</v>
      </c>
      <c r="S224" s="6">
        <f>VLOOKUP(LEFT(A224,8)*1,Hilfstabelle!$A$35:$E$38,4,FALSE)</f>
        <v>107</v>
      </c>
      <c r="T224" s="94">
        <f>VLOOKUP(H224,Preise!A:E,4,FALSE)</f>
        <v>657.68</v>
      </c>
      <c r="U224" s="7" t="str">
        <f>IF(V224=50,"I",VLOOKUP(V224,Hilfstabelle!$A$3:$B$6,2))</f>
        <v>II</v>
      </c>
      <c r="V224" s="7">
        <f t="shared" si="129"/>
        <v>75</v>
      </c>
      <c r="W224" s="7" t="str">
        <f>IF(U224="I","I",VLOOKUP(V224,Hilfstabelle!$A$3:$B$6,2))</f>
        <v>II</v>
      </c>
      <c r="X224" s="7">
        <f>VLOOKUP(W224,Hilfstabelle!$B$10:$M$13,12,FALSE)</f>
        <v>1.7994396000000001</v>
      </c>
      <c r="Y224" s="7">
        <f>VLOOKUP(W224,Hilfstabelle!$B$10:$D$13,3,FALSE)</f>
        <v>43.5</v>
      </c>
      <c r="Z224" s="7">
        <f>VLOOKUP(W224,Hilfstabelle!$B$10:$E$13,4,FALSE)</f>
        <v>63</v>
      </c>
      <c r="AA224" s="7">
        <f>VLOOKUP(W224,Hilfstabelle!$B$10:$F$13,5,FALSE)</f>
        <v>63</v>
      </c>
      <c r="AB224" s="7">
        <f>VLOOKUP(W224,Hilfstabelle!$B$10:$G$13,6,FALSE)</f>
        <v>63</v>
      </c>
      <c r="AC224" s="7" t="str">
        <f>IF(AG224="50I","I",VLOOKUP(C224,Hilfstabelle!$A$3:$B$6,2))</f>
        <v>II</v>
      </c>
      <c r="AD224" s="7" t="str">
        <f>IF(U224="I","I",VLOOKUP(C224,Hilfstabelle!$A$3:$B$6,2))</f>
        <v>II</v>
      </c>
      <c r="AE224" s="7" t="str">
        <f t="shared" si="142"/>
        <v>75II</v>
      </c>
      <c r="AF224" s="7" t="str">
        <f t="shared" si="130"/>
        <v>75II</v>
      </c>
      <c r="AG224" s="106" t="b">
        <f t="shared" si="131"/>
        <v>0</v>
      </c>
      <c r="AH224" s="7">
        <f>VLOOKUP('Grundgerüst Konfigurator'!AE224,Hilfstabelle!$B$14:$M$25,12,FALSE)</f>
        <v>1.0688664000000001</v>
      </c>
      <c r="AI224" s="7">
        <f>VLOOKUP(AE224,Hilfstabelle!$B$14:$J$25,9,FALSE)</f>
        <v>45</v>
      </c>
      <c r="AJ224" s="7">
        <f>VLOOKUP(AE224,Hilfstabelle!$B$14:$K$25,10,FALSE)</f>
        <v>72</v>
      </c>
      <c r="AK224" s="7">
        <f>VLOOKUP(AE224,Hilfstabelle!$B$14:$I$25,8,FALSE)</f>
        <v>22</v>
      </c>
      <c r="AL224" s="7" t="str">
        <f>IF(AP224="50I","I",VLOOKUP(D224,Hilfstabelle!$A$3:$B$6,2))</f>
        <v>I</v>
      </c>
      <c r="AM224" s="7" t="str">
        <f>IF(U224="I","I",VLOOKUP(D224,Hilfstabelle!$A$3:$B$6,2))</f>
        <v>I</v>
      </c>
      <c r="AN224" s="7" t="str">
        <f t="shared" si="143"/>
        <v>25I</v>
      </c>
      <c r="AO224" s="7" t="str">
        <f t="shared" si="132"/>
        <v>25I</v>
      </c>
      <c r="AP224" s="106" t="b">
        <f t="shared" si="133"/>
        <v>0</v>
      </c>
      <c r="AQ224" s="7">
        <f>VLOOKUP('Grundgerüst Konfigurator'!AN224,Hilfstabelle!$B$14:$M$25,12,FALSE)</f>
        <v>0.171486</v>
      </c>
      <c r="AR224" s="7">
        <f>VLOOKUP(AN224,Hilfstabelle!$B$14:$J$25,9,FALSE)</f>
        <v>15.25</v>
      </c>
      <c r="AS224" s="7">
        <f>VLOOKUP(AN224,Hilfstabelle!$B$14:$K$25,10,FALSE)</f>
        <v>40.5</v>
      </c>
      <c r="AT224" s="7">
        <f>VLOOKUP(AN224,Hilfstabelle!$B$14:$I$25,8,FALSE)</f>
        <v>19</v>
      </c>
      <c r="AU224" s="7" t="str">
        <f>IF(AY224="50I","I",VLOOKUP(E224,Hilfstabelle!$A$3:$B$6,2))</f>
        <v>I</v>
      </c>
      <c r="AV224" s="7" t="str">
        <f>IF(U224="I","I",VLOOKUP(E224,Hilfstabelle!$A$3:$B$6,2))</f>
        <v>I</v>
      </c>
      <c r="AW224" s="7" t="str">
        <f t="shared" si="144"/>
        <v>25I</v>
      </c>
      <c r="AX224" s="7" t="str">
        <f t="shared" si="134"/>
        <v>25I</v>
      </c>
      <c r="AY224" s="106" t="b">
        <f t="shared" si="151"/>
        <v>0</v>
      </c>
      <c r="AZ224" s="7">
        <f>VLOOKUP('Grundgerüst Konfigurator'!AW224,Hilfstabelle!$B$14:$M$25,12,FALSE)</f>
        <v>0.171486</v>
      </c>
      <c r="BA224" s="7">
        <f>VLOOKUP(AW224,Hilfstabelle!$B$14:$J$25,9,FALSE)</f>
        <v>15.25</v>
      </c>
      <c r="BB224" s="7">
        <f>VLOOKUP(AW224,Hilfstabelle!$B$14:$K$25,10,FALSE)</f>
        <v>40.5</v>
      </c>
      <c r="BC224" s="7">
        <f>VLOOKUP(AW224,Hilfstabelle!$B$14:$I$25,8,FALSE)</f>
        <v>19</v>
      </c>
      <c r="BD224" s="7" t="str">
        <f t="shared" si="136"/>
        <v/>
      </c>
      <c r="BE224" s="7" t="str">
        <f t="shared" si="145"/>
        <v/>
      </c>
      <c r="BF224" s="7">
        <f>IFERROR(VLOOKUP(BD224,Hilfstabelle!$B$26:$M$31,12,FALSE),0)</f>
        <v>0</v>
      </c>
      <c r="BG224" s="7">
        <f>IFERROR(VLOOKUP(BD224,Hilfstabelle!$B$26:$H$31,7,FALSE),0)</f>
        <v>0</v>
      </c>
      <c r="BH224" s="7" t="str">
        <f t="shared" si="137"/>
        <v>II-I</v>
      </c>
      <c r="BI224" s="7" t="str">
        <f t="shared" si="146"/>
        <v>II-I</v>
      </c>
      <c r="BJ224" s="7">
        <f>IFERROR(VLOOKUP(BH224,Hilfstabelle!$B$26:$M$31,12,FALSE),0)</f>
        <v>0.65527559999999996</v>
      </c>
      <c r="BK224" s="7">
        <f>IFERROR(VLOOKUP(BH224,Hilfstabelle!$B$26:$H$31,7,FALSE),0)</f>
        <v>23</v>
      </c>
      <c r="BL224" s="7" t="str">
        <f t="shared" si="138"/>
        <v>II-I</v>
      </c>
      <c r="BM224" s="7" t="str">
        <f t="shared" si="147"/>
        <v>II-I</v>
      </c>
      <c r="BN224" s="7">
        <f>IFERROR(VLOOKUP(BL224,Hilfstabelle!$B$26:$M$31,12,FALSE),0)</f>
        <v>0.65527559999999996</v>
      </c>
      <c r="BO224" s="7">
        <f>IFERROR(VLOOKUP(BL224,Hilfstabelle!$B$26:$H$31,7,FALSE),0)</f>
        <v>23</v>
      </c>
      <c r="BP224" s="162" t="s">
        <v>3902</v>
      </c>
    </row>
    <row r="225" spans="1:69" ht="15" thickBot="1" x14ac:dyDescent="0.25">
      <c r="A225" s="7">
        <v>16862221047</v>
      </c>
      <c r="B225" s="160" t="s">
        <v>98</v>
      </c>
      <c r="C225" s="8">
        <v>75</v>
      </c>
      <c r="D225" s="8">
        <v>25</v>
      </c>
      <c r="E225" s="8">
        <v>32</v>
      </c>
      <c r="F225" s="8" t="str">
        <f t="shared" si="148"/>
        <v>75 - 25 - 32</v>
      </c>
      <c r="G225" s="8" t="str">
        <f t="shared" si="149"/>
        <v>75-25-32</v>
      </c>
      <c r="H225" s="8">
        <f t="shared" si="150"/>
        <v>16862221047</v>
      </c>
      <c r="I225" s="6">
        <f t="shared" si="125"/>
        <v>4.5742284</v>
      </c>
      <c r="J225" s="6">
        <f>VLOOKUP(LEFT(A225,8)*1,Hilfstabelle!$A$35:$E$38,5,FALSE)</f>
        <v>0.85</v>
      </c>
      <c r="K225" s="6">
        <f t="shared" si="126"/>
        <v>268</v>
      </c>
      <c r="L225" s="6">
        <f t="shared" si="127"/>
        <v>171.5</v>
      </c>
      <c r="M225" s="6">
        <f t="shared" si="128"/>
        <v>90</v>
      </c>
      <c r="N225" s="19">
        <f t="shared" si="139"/>
        <v>85</v>
      </c>
      <c r="O225" s="19">
        <f t="shared" si="140"/>
        <v>105</v>
      </c>
      <c r="P225" s="19">
        <f t="shared" si="141"/>
        <v>106</v>
      </c>
      <c r="Q225" s="6">
        <f>VLOOKUP(LEFT(A225,8)*1,Hilfstabelle!$A$35:$E$38,2,FALSE)</f>
        <v>310</v>
      </c>
      <c r="R225" s="6">
        <f>VLOOKUP(LEFT(A225,8)*1,Hilfstabelle!$A$35:$E$38,3,FALSE)</f>
        <v>220</v>
      </c>
      <c r="S225" s="6">
        <f>VLOOKUP(LEFT(A225,8)*1,Hilfstabelle!$A$35:$E$38,4,FALSE)</f>
        <v>107</v>
      </c>
      <c r="T225" s="94">
        <f>VLOOKUP(H225,Preise!A:E,4,FALSE)</f>
        <v>663.01</v>
      </c>
      <c r="U225" s="7" t="str">
        <f>IF(V225=50,"I",VLOOKUP(V225,Hilfstabelle!$A$3:$B$6,2))</f>
        <v>II</v>
      </c>
      <c r="V225" s="7">
        <f t="shared" si="129"/>
        <v>75</v>
      </c>
      <c r="W225" s="7" t="str">
        <f>IF(U225="I","I",VLOOKUP(V225,Hilfstabelle!$A$3:$B$6,2))</f>
        <v>II</v>
      </c>
      <c r="X225" s="7">
        <f>VLOOKUP(W225,Hilfstabelle!$B$10:$M$13,12,FALSE)</f>
        <v>1.7994396000000001</v>
      </c>
      <c r="Y225" s="7">
        <f>VLOOKUP(W225,Hilfstabelle!$B$10:$D$13,3,FALSE)</f>
        <v>43.5</v>
      </c>
      <c r="Z225" s="7">
        <f>VLOOKUP(W225,Hilfstabelle!$B$10:$E$13,4,FALSE)</f>
        <v>63</v>
      </c>
      <c r="AA225" s="7">
        <f>VLOOKUP(W225,Hilfstabelle!$B$10:$F$13,5,FALSE)</f>
        <v>63</v>
      </c>
      <c r="AB225" s="7">
        <f>VLOOKUP(W225,Hilfstabelle!$B$10:$G$13,6,FALSE)</f>
        <v>63</v>
      </c>
      <c r="AC225" s="7" t="str">
        <f>IF(AG225="50I","I",VLOOKUP(C225,Hilfstabelle!$A$3:$B$6,2))</f>
        <v>II</v>
      </c>
      <c r="AD225" s="7" t="str">
        <f>IF(U225="I","I",VLOOKUP(C225,Hilfstabelle!$A$3:$B$6,2))</f>
        <v>II</v>
      </c>
      <c r="AE225" s="7" t="str">
        <f t="shared" si="142"/>
        <v>75II</v>
      </c>
      <c r="AF225" s="7" t="str">
        <f t="shared" si="130"/>
        <v>75II</v>
      </c>
      <c r="AG225" s="106" t="b">
        <f t="shared" si="131"/>
        <v>0</v>
      </c>
      <c r="AH225" s="7">
        <f>VLOOKUP('Grundgerüst Konfigurator'!AE225,Hilfstabelle!$B$14:$M$25,12,FALSE)</f>
        <v>1.0688664000000001</v>
      </c>
      <c r="AI225" s="7">
        <f>VLOOKUP(AE225,Hilfstabelle!$B$14:$J$25,9,FALSE)</f>
        <v>45</v>
      </c>
      <c r="AJ225" s="7">
        <f>VLOOKUP(AE225,Hilfstabelle!$B$14:$K$25,10,FALSE)</f>
        <v>72</v>
      </c>
      <c r="AK225" s="7">
        <f>VLOOKUP(AE225,Hilfstabelle!$B$14:$I$25,8,FALSE)</f>
        <v>22</v>
      </c>
      <c r="AL225" s="7" t="str">
        <f>IF(AP225="50I","I",VLOOKUP(D225,Hilfstabelle!$A$3:$B$6,2))</f>
        <v>I</v>
      </c>
      <c r="AM225" s="7" t="str">
        <f>IF(U225="I","I",VLOOKUP(D225,Hilfstabelle!$A$3:$B$6,2))</f>
        <v>I</v>
      </c>
      <c r="AN225" s="7" t="str">
        <f t="shared" si="143"/>
        <v>25I</v>
      </c>
      <c r="AO225" s="7" t="str">
        <f t="shared" si="132"/>
        <v>25I</v>
      </c>
      <c r="AP225" s="106" t="b">
        <f t="shared" si="133"/>
        <v>0</v>
      </c>
      <c r="AQ225" s="7">
        <f>VLOOKUP('Grundgerüst Konfigurator'!AN225,Hilfstabelle!$B$14:$M$25,12,FALSE)</f>
        <v>0.171486</v>
      </c>
      <c r="AR225" s="7">
        <f>VLOOKUP(AN225,Hilfstabelle!$B$14:$J$25,9,FALSE)</f>
        <v>15.25</v>
      </c>
      <c r="AS225" s="7">
        <f>VLOOKUP(AN225,Hilfstabelle!$B$14:$K$25,10,FALSE)</f>
        <v>40.5</v>
      </c>
      <c r="AT225" s="7">
        <f>VLOOKUP(AN225,Hilfstabelle!$B$14:$I$25,8,FALSE)</f>
        <v>19</v>
      </c>
      <c r="AU225" s="7" t="str">
        <f>IF(AY225="50I","I",VLOOKUP(E225,Hilfstabelle!$A$3:$B$6,2))</f>
        <v>I</v>
      </c>
      <c r="AV225" s="7" t="str">
        <f>IF(U225="I","I",VLOOKUP(E225,Hilfstabelle!$A$3:$B$6,2))</f>
        <v>I</v>
      </c>
      <c r="AW225" s="7" t="str">
        <f t="shared" si="144"/>
        <v>32I</v>
      </c>
      <c r="AX225" s="7" t="str">
        <f t="shared" si="134"/>
        <v>32I</v>
      </c>
      <c r="AY225" s="106" t="b">
        <f t="shared" si="151"/>
        <v>0</v>
      </c>
      <c r="AZ225" s="7">
        <f>VLOOKUP('Grundgerüst Konfigurator'!AW225,Hilfstabelle!$B$14:$M$25,12,FALSE)</f>
        <v>0.22388520000000001</v>
      </c>
      <c r="BA225" s="7">
        <f>VLOOKUP(AW225,Hilfstabelle!$B$14:$J$25,9,FALSE)</f>
        <v>20</v>
      </c>
      <c r="BB225" s="7">
        <f>VLOOKUP(AW225,Hilfstabelle!$B$14:$K$25,10,FALSE)</f>
        <v>47</v>
      </c>
      <c r="BC225" s="7">
        <f>VLOOKUP(AW225,Hilfstabelle!$B$14:$I$25,8,FALSE)</f>
        <v>20</v>
      </c>
      <c r="BD225" s="7" t="str">
        <f t="shared" si="136"/>
        <v/>
      </c>
      <c r="BE225" s="7" t="str">
        <f t="shared" si="145"/>
        <v/>
      </c>
      <c r="BF225" s="7">
        <f>IFERROR(VLOOKUP(BD225,Hilfstabelle!$B$26:$M$31,12,FALSE),0)</f>
        <v>0</v>
      </c>
      <c r="BG225" s="7">
        <f>IFERROR(VLOOKUP(BD225,Hilfstabelle!$B$26:$H$31,7,FALSE),0)</f>
        <v>0</v>
      </c>
      <c r="BH225" s="7" t="str">
        <f t="shared" si="137"/>
        <v>II-I</v>
      </c>
      <c r="BI225" s="7" t="str">
        <f t="shared" si="146"/>
        <v>II-I</v>
      </c>
      <c r="BJ225" s="7">
        <f>IFERROR(VLOOKUP(BH225,Hilfstabelle!$B$26:$M$31,12,FALSE),0)</f>
        <v>0.65527559999999996</v>
      </c>
      <c r="BK225" s="7">
        <f>IFERROR(VLOOKUP(BH225,Hilfstabelle!$B$26:$H$31,7,FALSE),0)</f>
        <v>23</v>
      </c>
      <c r="BL225" s="7" t="str">
        <f t="shared" si="138"/>
        <v>II-I</v>
      </c>
      <c r="BM225" s="7" t="str">
        <f t="shared" si="147"/>
        <v>II-I</v>
      </c>
      <c r="BN225" s="7">
        <f>IFERROR(VLOOKUP(BL225,Hilfstabelle!$B$26:$M$31,12,FALSE),0)</f>
        <v>0.65527559999999996</v>
      </c>
      <c r="BO225" s="7">
        <f>IFERROR(VLOOKUP(BL225,Hilfstabelle!$B$26:$H$31,7,FALSE),0)</f>
        <v>23</v>
      </c>
      <c r="BP225" s="162" t="s">
        <v>3902</v>
      </c>
    </row>
    <row r="226" spans="1:69" ht="15" thickBot="1" x14ac:dyDescent="0.25">
      <c r="A226" s="7">
        <v>16862221048</v>
      </c>
      <c r="B226" s="160" t="s">
        <v>98</v>
      </c>
      <c r="C226" s="8">
        <v>75</v>
      </c>
      <c r="D226" s="8">
        <v>25</v>
      </c>
      <c r="E226" s="8">
        <v>40</v>
      </c>
      <c r="F226" s="8" t="str">
        <f t="shared" si="148"/>
        <v>75 - 25 - 40</v>
      </c>
      <c r="G226" s="8" t="str">
        <f t="shared" si="149"/>
        <v>75-25-40</v>
      </c>
      <c r="H226" s="8">
        <f t="shared" si="150"/>
        <v>16862221048</v>
      </c>
      <c r="I226" s="6">
        <f t="shared" si="125"/>
        <v>4.6838315999999995</v>
      </c>
      <c r="J226" s="6">
        <f>VLOOKUP(LEFT(A226,8)*1,Hilfstabelle!$A$35:$E$38,5,FALSE)</f>
        <v>0.85</v>
      </c>
      <c r="K226" s="6">
        <f t="shared" si="126"/>
        <v>275</v>
      </c>
      <c r="L226" s="6">
        <f t="shared" si="127"/>
        <v>171.5</v>
      </c>
      <c r="M226" s="6">
        <f t="shared" si="128"/>
        <v>90</v>
      </c>
      <c r="N226" s="19">
        <f t="shared" si="139"/>
        <v>85</v>
      </c>
      <c r="O226" s="19">
        <f t="shared" si="140"/>
        <v>105</v>
      </c>
      <c r="P226" s="19">
        <f t="shared" si="141"/>
        <v>108</v>
      </c>
      <c r="Q226" s="6">
        <f>VLOOKUP(LEFT(A226,8)*1,Hilfstabelle!$A$35:$E$38,2,FALSE)</f>
        <v>310</v>
      </c>
      <c r="R226" s="6">
        <f>VLOOKUP(LEFT(A226,8)*1,Hilfstabelle!$A$35:$E$38,3,FALSE)</f>
        <v>220</v>
      </c>
      <c r="S226" s="6">
        <f>VLOOKUP(LEFT(A226,8)*1,Hilfstabelle!$A$35:$E$38,4,FALSE)</f>
        <v>107</v>
      </c>
      <c r="T226" s="94">
        <f>VLOOKUP(H226,Preise!A:E,4,FALSE)</f>
        <v>670.42</v>
      </c>
      <c r="U226" s="7" t="str">
        <f>IF(V226=50,"I",VLOOKUP(V226,Hilfstabelle!$A$3:$B$6,2))</f>
        <v>II</v>
      </c>
      <c r="V226" s="7">
        <f t="shared" si="129"/>
        <v>75</v>
      </c>
      <c r="W226" s="7" t="str">
        <f>IF(U226="I","I",VLOOKUP(V226,Hilfstabelle!$A$3:$B$6,2))</f>
        <v>II</v>
      </c>
      <c r="X226" s="7">
        <f>VLOOKUP(W226,Hilfstabelle!$B$10:$M$13,12,FALSE)</f>
        <v>1.7994396000000001</v>
      </c>
      <c r="Y226" s="7">
        <f>VLOOKUP(W226,Hilfstabelle!$B$10:$D$13,3,FALSE)</f>
        <v>43.5</v>
      </c>
      <c r="Z226" s="7">
        <f>VLOOKUP(W226,Hilfstabelle!$B$10:$E$13,4,FALSE)</f>
        <v>63</v>
      </c>
      <c r="AA226" s="7">
        <f>VLOOKUP(W226,Hilfstabelle!$B$10:$F$13,5,FALSE)</f>
        <v>63</v>
      </c>
      <c r="AB226" s="7">
        <f>VLOOKUP(W226,Hilfstabelle!$B$10:$G$13,6,FALSE)</f>
        <v>63</v>
      </c>
      <c r="AC226" s="7" t="str">
        <f>IF(AG226="50I","I",VLOOKUP(C226,Hilfstabelle!$A$3:$B$6,2))</f>
        <v>II</v>
      </c>
      <c r="AD226" s="7" t="str">
        <f>IF(U226="I","I",VLOOKUP(C226,Hilfstabelle!$A$3:$B$6,2))</f>
        <v>II</v>
      </c>
      <c r="AE226" s="7" t="str">
        <f t="shared" si="142"/>
        <v>75II</v>
      </c>
      <c r="AF226" s="7" t="str">
        <f t="shared" si="130"/>
        <v>75II</v>
      </c>
      <c r="AG226" s="106" t="b">
        <f t="shared" si="131"/>
        <v>0</v>
      </c>
      <c r="AH226" s="7">
        <f>VLOOKUP('Grundgerüst Konfigurator'!AE226,Hilfstabelle!$B$14:$M$25,12,FALSE)</f>
        <v>1.0688664000000001</v>
      </c>
      <c r="AI226" s="7">
        <f>VLOOKUP(AE226,Hilfstabelle!$B$14:$J$25,9,FALSE)</f>
        <v>45</v>
      </c>
      <c r="AJ226" s="7">
        <f>VLOOKUP(AE226,Hilfstabelle!$B$14:$K$25,10,FALSE)</f>
        <v>72</v>
      </c>
      <c r="AK226" s="7">
        <f>VLOOKUP(AE226,Hilfstabelle!$B$14:$I$25,8,FALSE)</f>
        <v>22</v>
      </c>
      <c r="AL226" s="7" t="str">
        <f>IF(AP226="50I","I",VLOOKUP(D226,Hilfstabelle!$A$3:$B$6,2))</f>
        <v>I</v>
      </c>
      <c r="AM226" s="7" t="str">
        <f>IF(U226="I","I",VLOOKUP(D226,Hilfstabelle!$A$3:$B$6,2))</f>
        <v>I</v>
      </c>
      <c r="AN226" s="7" t="str">
        <f t="shared" si="143"/>
        <v>25I</v>
      </c>
      <c r="AO226" s="7" t="str">
        <f t="shared" si="132"/>
        <v>25I</v>
      </c>
      <c r="AP226" s="106" t="b">
        <f t="shared" si="133"/>
        <v>0</v>
      </c>
      <c r="AQ226" s="7">
        <f>VLOOKUP('Grundgerüst Konfigurator'!AN226,Hilfstabelle!$B$14:$M$25,12,FALSE)</f>
        <v>0.171486</v>
      </c>
      <c r="AR226" s="7">
        <f>VLOOKUP(AN226,Hilfstabelle!$B$14:$J$25,9,FALSE)</f>
        <v>15.25</v>
      </c>
      <c r="AS226" s="7">
        <f>VLOOKUP(AN226,Hilfstabelle!$B$14:$K$25,10,FALSE)</f>
        <v>40.5</v>
      </c>
      <c r="AT226" s="7">
        <f>VLOOKUP(AN226,Hilfstabelle!$B$14:$I$25,8,FALSE)</f>
        <v>19</v>
      </c>
      <c r="AU226" s="7" t="str">
        <f>IF(AY226="50I","I",VLOOKUP(E226,Hilfstabelle!$A$3:$B$6,2))</f>
        <v>I</v>
      </c>
      <c r="AV226" s="7" t="str">
        <f>IF(U226="I","I",VLOOKUP(E226,Hilfstabelle!$A$3:$B$6,2))</f>
        <v>I</v>
      </c>
      <c r="AW226" s="7" t="str">
        <f t="shared" si="144"/>
        <v>40I</v>
      </c>
      <c r="AX226" s="7" t="str">
        <f t="shared" si="134"/>
        <v>40I</v>
      </c>
      <c r="AY226" s="106" t="b">
        <f t="shared" si="151"/>
        <v>0</v>
      </c>
      <c r="AZ226" s="7">
        <f>VLOOKUP('Grundgerüst Konfigurator'!AW226,Hilfstabelle!$B$14:$M$25,12,FALSE)</f>
        <v>0.33348840000000002</v>
      </c>
      <c r="BA226" s="7">
        <f>VLOOKUP(AW226,Hilfstabelle!$B$14:$J$25,9,FALSE)</f>
        <v>24.5</v>
      </c>
      <c r="BB226" s="7">
        <f>VLOOKUP(AW226,Hilfstabelle!$B$14:$K$25,10,FALSE)</f>
        <v>54</v>
      </c>
      <c r="BC226" s="7">
        <f>VLOOKUP(AW226,Hilfstabelle!$B$14:$I$25,8,FALSE)</f>
        <v>22</v>
      </c>
      <c r="BD226" s="7" t="str">
        <f t="shared" si="136"/>
        <v/>
      </c>
      <c r="BE226" s="7" t="str">
        <f t="shared" si="145"/>
        <v/>
      </c>
      <c r="BF226" s="7">
        <f>IFERROR(VLOOKUP(BD226,Hilfstabelle!$B$26:$M$31,12,FALSE),0)</f>
        <v>0</v>
      </c>
      <c r="BG226" s="7">
        <f>IFERROR(VLOOKUP(BD226,Hilfstabelle!$B$26:$H$31,7,FALSE),0)</f>
        <v>0</v>
      </c>
      <c r="BH226" s="7" t="str">
        <f t="shared" si="137"/>
        <v>II-I</v>
      </c>
      <c r="BI226" s="7" t="str">
        <f t="shared" si="146"/>
        <v>II-I</v>
      </c>
      <c r="BJ226" s="7">
        <f>IFERROR(VLOOKUP(BH226,Hilfstabelle!$B$26:$M$31,12,FALSE),0)</f>
        <v>0.65527559999999996</v>
      </c>
      <c r="BK226" s="7">
        <f>IFERROR(VLOOKUP(BH226,Hilfstabelle!$B$26:$H$31,7,FALSE),0)</f>
        <v>23</v>
      </c>
      <c r="BL226" s="7" t="str">
        <f t="shared" si="138"/>
        <v>II-I</v>
      </c>
      <c r="BM226" s="7" t="str">
        <f t="shared" si="147"/>
        <v>II-I</v>
      </c>
      <c r="BN226" s="7">
        <f>IFERROR(VLOOKUP(BL226,Hilfstabelle!$B$26:$M$31,12,FALSE),0)</f>
        <v>0.65527559999999996</v>
      </c>
      <c r="BO226" s="7">
        <f>IFERROR(VLOOKUP(BL226,Hilfstabelle!$B$26:$H$31,7,FALSE),0)</f>
        <v>23</v>
      </c>
      <c r="BP226" s="162" t="s">
        <v>3902</v>
      </c>
    </row>
    <row r="227" spans="1:69" ht="15" thickBot="1" x14ac:dyDescent="0.25">
      <c r="A227" s="7">
        <v>16862221049</v>
      </c>
      <c r="B227" s="160" t="s">
        <v>98</v>
      </c>
      <c r="C227" s="8">
        <v>75</v>
      </c>
      <c r="D227" s="8">
        <v>25</v>
      </c>
      <c r="E227" s="8">
        <v>50</v>
      </c>
      <c r="F227" s="8" t="str">
        <f t="shared" si="148"/>
        <v>75 - 25 - 50</v>
      </c>
      <c r="G227" s="8" t="str">
        <f t="shared" si="149"/>
        <v>75-25-50</v>
      </c>
      <c r="H227" s="8">
        <f t="shared" si="150"/>
        <v>16862221049</v>
      </c>
      <c r="I227" s="6">
        <f t="shared" si="125"/>
        <v>4.3920995999999999</v>
      </c>
      <c r="J227" s="6">
        <f>VLOOKUP(LEFT(A227,8)*1,Hilfstabelle!$A$35:$E$38,5,FALSE)</f>
        <v>0.85</v>
      </c>
      <c r="K227" s="6">
        <f t="shared" si="126"/>
        <v>259.10000000000002</v>
      </c>
      <c r="L227" s="6">
        <f t="shared" si="127"/>
        <v>171.5</v>
      </c>
      <c r="M227" s="6">
        <f t="shared" si="128"/>
        <v>90</v>
      </c>
      <c r="N227" s="19">
        <f t="shared" si="139"/>
        <v>85</v>
      </c>
      <c r="O227" s="19">
        <f t="shared" si="140"/>
        <v>105</v>
      </c>
      <c r="P227" s="19">
        <f t="shared" si="141"/>
        <v>85.1</v>
      </c>
      <c r="Q227" s="6">
        <f>VLOOKUP(LEFT(A227,8)*1,Hilfstabelle!$A$35:$E$38,2,FALSE)</f>
        <v>310</v>
      </c>
      <c r="R227" s="6">
        <f>VLOOKUP(LEFT(A227,8)*1,Hilfstabelle!$A$35:$E$38,3,FALSE)</f>
        <v>220</v>
      </c>
      <c r="S227" s="6">
        <f>VLOOKUP(LEFT(A227,8)*1,Hilfstabelle!$A$35:$E$38,4,FALSE)</f>
        <v>107</v>
      </c>
      <c r="T227" s="94">
        <f>VLOOKUP(H227,Preise!A:E,4,FALSE)</f>
        <v>625.22</v>
      </c>
      <c r="U227" s="7" t="str">
        <f>IF(V227=50,"I",VLOOKUP(V227,Hilfstabelle!$A$3:$B$6,2))</f>
        <v>II</v>
      </c>
      <c r="V227" s="7">
        <f t="shared" si="129"/>
        <v>75</v>
      </c>
      <c r="W227" s="7" t="str">
        <f>IF(U227="I","I",VLOOKUP(V227,Hilfstabelle!$A$3:$B$6,2))</f>
        <v>II</v>
      </c>
      <c r="X227" s="7">
        <f>VLOOKUP(W227,Hilfstabelle!$B$10:$M$13,12,FALSE)</f>
        <v>1.7994396000000001</v>
      </c>
      <c r="Y227" s="7">
        <f>VLOOKUP(W227,Hilfstabelle!$B$10:$D$13,3,FALSE)</f>
        <v>43.5</v>
      </c>
      <c r="Z227" s="7">
        <f>VLOOKUP(W227,Hilfstabelle!$B$10:$E$13,4,FALSE)</f>
        <v>63</v>
      </c>
      <c r="AA227" s="7">
        <f>VLOOKUP(W227,Hilfstabelle!$B$10:$F$13,5,FALSE)</f>
        <v>63</v>
      </c>
      <c r="AB227" s="7">
        <f>VLOOKUP(W227,Hilfstabelle!$B$10:$G$13,6,FALSE)</f>
        <v>63</v>
      </c>
      <c r="AC227" s="7" t="str">
        <f>IF(AG227="50I","I",VLOOKUP(C227,Hilfstabelle!$A$3:$B$6,2))</f>
        <v>II</v>
      </c>
      <c r="AD227" s="7" t="str">
        <f>IF(U227="I","I",VLOOKUP(C227,Hilfstabelle!$A$3:$B$6,2))</f>
        <v>II</v>
      </c>
      <c r="AE227" s="7" t="str">
        <f t="shared" si="142"/>
        <v>75II</v>
      </c>
      <c r="AF227" s="7" t="str">
        <f t="shared" si="130"/>
        <v>75II</v>
      </c>
      <c r="AG227" s="106" t="b">
        <f t="shared" si="131"/>
        <v>0</v>
      </c>
      <c r="AH227" s="7">
        <f>VLOOKUP('Grundgerüst Konfigurator'!AE227,Hilfstabelle!$B$14:$M$25,12,FALSE)</f>
        <v>1.0688664000000001</v>
      </c>
      <c r="AI227" s="7">
        <f>VLOOKUP(AE227,Hilfstabelle!$B$14:$J$25,9,FALSE)</f>
        <v>45</v>
      </c>
      <c r="AJ227" s="7">
        <f>VLOOKUP(AE227,Hilfstabelle!$B$14:$K$25,10,FALSE)</f>
        <v>72</v>
      </c>
      <c r="AK227" s="7">
        <f>VLOOKUP(AE227,Hilfstabelle!$B$14:$I$25,8,FALSE)</f>
        <v>22</v>
      </c>
      <c r="AL227" s="7" t="str">
        <f>IF(AP227="50I","I",VLOOKUP(D227,Hilfstabelle!$A$3:$B$6,2))</f>
        <v>I</v>
      </c>
      <c r="AM227" s="7" t="str">
        <f>IF(U227="I","I",VLOOKUP(D227,Hilfstabelle!$A$3:$B$6,2))</f>
        <v>I</v>
      </c>
      <c r="AN227" s="7" t="str">
        <f t="shared" si="143"/>
        <v>25I</v>
      </c>
      <c r="AO227" s="7" t="str">
        <f t="shared" si="132"/>
        <v>25I</v>
      </c>
      <c r="AP227" s="106" t="b">
        <f t="shared" si="133"/>
        <v>0</v>
      </c>
      <c r="AQ227" s="7">
        <f>VLOOKUP('Grundgerüst Konfigurator'!AN227,Hilfstabelle!$B$14:$M$25,12,FALSE)</f>
        <v>0.171486</v>
      </c>
      <c r="AR227" s="7">
        <f>VLOOKUP(AN227,Hilfstabelle!$B$14:$J$25,9,FALSE)</f>
        <v>15.25</v>
      </c>
      <c r="AS227" s="7">
        <f>VLOOKUP(AN227,Hilfstabelle!$B$14:$K$25,10,FALSE)</f>
        <v>40.5</v>
      </c>
      <c r="AT227" s="7">
        <f>VLOOKUP(AN227,Hilfstabelle!$B$14:$I$25,8,FALSE)</f>
        <v>19</v>
      </c>
      <c r="AU227" s="7" t="str">
        <f>IF(AY227="50I","I",VLOOKUP(E227,Hilfstabelle!$A$3:$B$6,2))</f>
        <v>II</v>
      </c>
      <c r="AV227" s="7" t="str">
        <f>IF(U227="I","I",VLOOKUP(E227,Hilfstabelle!$A$3:$B$6,2))</f>
        <v>II</v>
      </c>
      <c r="AW227" s="7" t="str">
        <f t="shared" si="144"/>
        <v>50II</v>
      </c>
      <c r="AX227" s="7" t="str">
        <f t="shared" si="134"/>
        <v>50II</v>
      </c>
      <c r="AY227" s="106" t="str">
        <f t="shared" si="151"/>
        <v>50II</v>
      </c>
      <c r="AZ227" s="7">
        <f>VLOOKUP('Grundgerüst Konfigurator'!AW227,Hilfstabelle!$B$14:$M$25,12,FALSE)</f>
        <v>0.69703199999999998</v>
      </c>
      <c r="BA227" s="7">
        <f>VLOOKUP(AW227,Hilfstabelle!$B$14:$J$25,9,FALSE)</f>
        <v>30.5</v>
      </c>
      <c r="BB227" s="7">
        <f>VLOOKUP(AW227,Hilfstabelle!$B$14:$K$25,10,FALSE)</f>
        <v>61.1</v>
      </c>
      <c r="BC227" s="7">
        <f>VLOOKUP(AW227,Hilfstabelle!$B$14:$I$25,8,FALSE)</f>
        <v>22.1</v>
      </c>
      <c r="BD227" s="7" t="str">
        <f t="shared" si="136"/>
        <v/>
      </c>
      <c r="BE227" s="7" t="str">
        <f t="shared" si="145"/>
        <v/>
      </c>
      <c r="BF227" s="7">
        <f>IFERROR(VLOOKUP(BD227,Hilfstabelle!$B$26:$M$31,12,FALSE),0)</f>
        <v>0</v>
      </c>
      <c r="BG227" s="7">
        <f>IFERROR(VLOOKUP(BD227,Hilfstabelle!$B$26:$H$31,7,FALSE),0)</f>
        <v>0</v>
      </c>
      <c r="BH227" s="7" t="str">
        <f t="shared" si="137"/>
        <v>II-I</v>
      </c>
      <c r="BI227" s="7" t="str">
        <f t="shared" si="146"/>
        <v>II-I</v>
      </c>
      <c r="BJ227" s="7">
        <f>IFERROR(VLOOKUP(BH227,Hilfstabelle!$B$26:$M$31,12,FALSE),0)</f>
        <v>0.65527559999999996</v>
      </c>
      <c r="BK227" s="7">
        <f>IFERROR(VLOOKUP(BH227,Hilfstabelle!$B$26:$H$31,7,FALSE),0)</f>
        <v>23</v>
      </c>
      <c r="BL227" s="7" t="str">
        <f t="shared" si="138"/>
        <v/>
      </c>
      <c r="BM227" s="7" t="str">
        <f t="shared" si="147"/>
        <v/>
      </c>
      <c r="BN227" s="7">
        <f>IFERROR(VLOOKUP(BL227,Hilfstabelle!$B$26:$M$31,12,FALSE),0)</f>
        <v>0</v>
      </c>
      <c r="BO227" s="7">
        <f>IFERROR(VLOOKUP(BL227,Hilfstabelle!$B$26:$H$31,7,FALSE),0)</f>
        <v>0</v>
      </c>
      <c r="BP227" s="162" t="s">
        <v>3902</v>
      </c>
    </row>
    <row r="228" spans="1:69" ht="15" thickBot="1" x14ac:dyDescent="0.25">
      <c r="A228" s="7">
        <v>16862221050</v>
      </c>
      <c r="B228" s="160" t="s">
        <v>98</v>
      </c>
      <c r="C228" s="8">
        <v>75</v>
      </c>
      <c r="D228" s="8">
        <v>25</v>
      </c>
      <c r="E228" s="8">
        <v>63</v>
      </c>
      <c r="F228" s="8" t="str">
        <f t="shared" si="148"/>
        <v>75 - 25 - 63</v>
      </c>
      <c r="G228" s="8" t="str">
        <f t="shared" si="149"/>
        <v>75-25-63</v>
      </c>
      <c r="H228" s="8">
        <f t="shared" si="150"/>
        <v>16862221050</v>
      </c>
      <c r="I228" s="6">
        <f t="shared" si="125"/>
        <v>4.5445512000000008</v>
      </c>
      <c r="J228" s="6">
        <f>VLOOKUP(LEFT(A228,8)*1,Hilfstabelle!$A$35:$E$38,5,FALSE)</f>
        <v>0.85</v>
      </c>
      <c r="K228" s="6">
        <f t="shared" si="126"/>
        <v>266.5</v>
      </c>
      <c r="L228" s="6">
        <f t="shared" si="127"/>
        <v>171.5</v>
      </c>
      <c r="M228" s="6">
        <f t="shared" si="128"/>
        <v>90</v>
      </c>
      <c r="N228" s="19">
        <f t="shared" si="139"/>
        <v>85</v>
      </c>
      <c r="O228" s="19">
        <f t="shared" si="140"/>
        <v>105</v>
      </c>
      <c r="P228" s="19">
        <f t="shared" si="141"/>
        <v>85.5</v>
      </c>
      <c r="Q228" s="6">
        <f>VLOOKUP(LEFT(A228,8)*1,Hilfstabelle!$A$35:$E$38,2,FALSE)</f>
        <v>310</v>
      </c>
      <c r="R228" s="6">
        <f>VLOOKUP(LEFT(A228,8)*1,Hilfstabelle!$A$35:$E$38,3,FALSE)</f>
        <v>220</v>
      </c>
      <c r="S228" s="6">
        <f>VLOOKUP(LEFT(A228,8)*1,Hilfstabelle!$A$35:$E$38,4,FALSE)</f>
        <v>107</v>
      </c>
      <c r="T228" s="94">
        <f>VLOOKUP(H228,Preise!A:E,4,FALSE)</f>
        <v>634.03</v>
      </c>
      <c r="U228" s="7" t="str">
        <f>IF(V228=50,"I",VLOOKUP(V228,Hilfstabelle!$A$3:$B$6,2))</f>
        <v>II</v>
      </c>
      <c r="V228" s="7">
        <f t="shared" si="129"/>
        <v>75</v>
      </c>
      <c r="W228" s="7" t="str">
        <f>IF(U228="I","I",VLOOKUP(V228,Hilfstabelle!$A$3:$B$6,2))</f>
        <v>II</v>
      </c>
      <c r="X228" s="7">
        <f>VLOOKUP(W228,Hilfstabelle!$B$10:$M$13,12,FALSE)</f>
        <v>1.7994396000000001</v>
      </c>
      <c r="Y228" s="7">
        <f>VLOOKUP(W228,Hilfstabelle!$B$10:$D$13,3,FALSE)</f>
        <v>43.5</v>
      </c>
      <c r="Z228" s="7">
        <f>VLOOKUP(W228,Hilfstabelle!$B$10:$E$13,4,FALSE)</f>
        <v>63</v>
      </c>
      <c r="AA228" s="7">
        <f>VLOOKUP(W228,Hilfstabelle!$B$10:$F$13,5,FALSE)</f>
        <v>63</v>
      </c>
      <c r="AB228" s="7">
        <f>VLOOKUP(W228,Hilfstabelle!$B$10:$G$13,6,FALSE)</f>
        <v>63</v>
      </c>
      <c r="AC228" s="7" t="str">
        <f>IF(AG228="50I","I",VLOOKUP(C228,Hilfstabelle!$A$3:$B$6,2))</f>
        <v>II</v>
      </c>
      <c r="AD228" s="7" t="str">
        <f>IF(U228="I","I",VLOOKUP(C228,Hilfstabelle!$A$3:$B$6,2))</f>
        <v>II</v>
      </c>
      <c r="AE228" s="7" t="str">
        <f t="shared" si="142"/>
        <v>75II</v>
      </c>
      <c r="AF228" s="7" t="str">
        <f t="shared" si="130"/>
        <v>75II</v>
      </c>
      <c r="AG228" s="106" t="b">
        <f t="shared" si="131"/>
        <v>0</v>
      </c>
      <c r="AH228" s="7">
        <f>VLOOKUP('Grundgerüst Konfigurator'!AE228,Hilfstabelle!$B$14:$M$25,12,FALSE)</f>
        <v>1.0688664000000001</v>
      </c>
      <c r="AI228" s="7">
        <f>VLOOKUP(AE228,Hilfstabelle!$B$14:$J$25,9,FALSE)</f>
        <v>45</v>
      </c>
      <c r="AJ228" s="7">
        <f>VLOOKUP(AE228,Hilfstabelle!$B$14:$K$25,10,FALSE)</f>
        <v>72</v>
      </c>
      <c r="AK228" s="7">
        <f>VLOOKUP(AE228,Hilfstabelle!$B$14:$I$25,8,FALSE)</f>
        <v>22</v>
      </c>
      <c r="AL228" s="7" t="str">
        <f>IF(AP228="50I","I",VLOOKUP(D228,Hilfstabelle!$A$3:$B$6,2))</f>
        <v>I</v>
      </c>
      <c r="AM228" s="7" t="str">
        <f>IF(U228="I","I",VLOOKUP(D228,Hilfstabelle!$A$3:$B$6,2))</f>
        <v>I</v>
      </c>
      <c r="AN228" s="7" t="str">
        <f t="shared" si="143"/>
        <v>25I</v>
      </c>
      <c r="AO228" s="7" t="str">
        <f t="shared" si="132"/>
        <v>25I</v>
      </c>
      <c r="AP228" s="106" t="b">
        <f t="shared" si="133"/>
        <v>0</v>
      </c>
      <c r="AQ228" s="7">
        <f>VLOOKUP('Grundgerüst Konfigurator'!AN228,Hilfstabelle!$B$14:$M$25,12,FALSE)</f>
        <v>0.171486</v>
      </c>
      <c r="AR228" s="7">
        <f>VLOOKUP(AN228,Hilfstabelle!$B$14:$J$25,9,FALSE)</f>
        <v>15.25</v>
      </c>
      <c r="AS228" s="7">
        <f>VLOOKUP(AN228,Hilfstabelle!$B$14:$K$25,10,FALSE)</f>
        <v>40.5</v>
      </c>
      <c r="AT228" s="7">
        <f>VLOOKUP(AN228,Hilfstabelle!$B$14:$I$25,8,FALSE)</f>
        <v>19</v>
      </c>
      <c r="AU228" s="7" t="str">
        <f>IF(AY228="50I","I",VLOOKUP(E228,Hilfstabelle!$A$3:$B$6,2))</f>
        <v>II</v>
      </c>
      <c r="AV228" s="7" t="str">
        <f>IF(U228="I","I",VLOOKUP(E228,Hilfstabelle!$A$3:$B$6,2))</f>
        <v>II</v>
      </c>
      <c r="AW228" s="7" t="str">
        <f t="shared" si="144"/>
        <v>63II</v>
      </c>
      <c r="AX228" s="7" t="str">
        <f t="shared" si="134"/>
        <v>63II</v>
      </c>
      <c r="AY228" s="106" t="b">
        <f t="shared" si="151"/>
        <v>0</v>
      </c>
      <c r="AZ228" s="7">
        <f>VLOOKUP('Grundgerüst Konfigurator'!AW228,Hilfstabelle!$B$14:$M$25,12,FALSE)</f>
        <v>0.84948360000000012</v>
      </c>
      <c r="BA228" s="7">
        <f>VLOOKUP(AW228,Hilfstabelle!$B$14:$J$25,9,FALSE)</f>
        <v>37</v>
      </c>
      <c r="BB228" s="7">
        <f>VLOOKUP(AW228,Hilfstabelle!$B$14:$K$25,10,FALSE)</f>
        <v>68.5</v>
      </c>
      <c r="BC228" s="7">
        <f>VLOOKUP(AW228,Hilfstabelle!$B$14:$I$25,8,FALSE)</f>
        <v>22.5</v>
      </c>
      <c r="BD228" s="7" t="str">
        <f t="shared" si="136"/>
        <v/>
      </c>
      <c r="BE228" s="7" t="str">
        <f t="shared" si="145"/>
        <v/>
      </c>
      <c r="BF228" s="7">
        <f>IFERROR(VLOOKUP(BD228,Hilfstabelle!$B$26:$M$31,12,FALSE),0)</f>
        <v>0</v>
      </c>
      <c r="BG228" s="7">
        <f>IFERROR(VLOOKUP(BD228,Hilfstabelle!$B$26:$H$31,7,FALSE),0)</f>
        <v>0</v>
      </c>
      <c r="BH228" s="7" t="str">
        <f t="shared" si="137"/>
        <v>II-I</v>
      </c>
      <c r="BI228" s="7" t="str">
        <f t="shared" si="146"/>
        <v>II-I</v>
      </c>
      <c r="BJ228" s="7">
        <f>IFERROR(VLOOKUP(BH228,Hilfstabelle!$B$26:$M$31,12,FALSE),0)</f>
        <v>0.65527559999999996</v>
      </c>
      <c r="BK228" s="7">
        <f>IFERROR(VLOOKUP(BH228,Hilfstabelle!$B$26:$H$31,7,FALSE),0)</f>
        <v>23</v>
      </c>
      <c r="BL228" s="7" t="str">
        <f t="shared" si="138"/>
        <v/>
      </c>
      <c r="BM228" s="7" t="str">
        <f t="shared" si="147"/>
        <v/>
      </c>
      <c r="BN228" s="7">
        <f>IFERROR(VLOOKUP(BL228,Hilfstabelle!$B$26:$M$31,12,FALSE),0)</f>
        <v>0</v>
      </c>
      <c r="BO228" s="7">
        <f>IFERROR(VLOOKUP(BL228,Hilfstabelle!$B$26:$H$31,7,FALSE),0)</f>
        <v>0</v>
      </c>
      <c r="BP228" s="162" t="s">
        <v>3902</v>
      </c>
    </row>
    <row r="229" spans="1:69" ht="15" thickBot="1" x14ac:dyDescent="0.25">
      <c r="A229" s="7">
        <v>16862221051</v>
      </c>
      <c r="B229" s="160" t="s">
        <v>98</v>
      </c>
      <c r="C229" s="8">
        <v>75</v>
      </c>
      <c r="D229" s="8">
        <v>32</v>
      </c>
      <c r="E229" s="8">
        <v>25</v>
      </c>
      <c r="F229" s="8" t="str">
        <f t="shared" si="148"/>
        <v>75 - 32 - 25</v>
      </c>
      <c r="G229" s="8" t="str">
        <f t="shared" si="149"/>
        <v>75-32-25</v>
      </c>
      <c r="H229" s="8">
        <f t="shared" si="150"/>
        <v>16862221051</v>
      </c>
      <c r="I229" s="6">
        <f t="shared" si="125"/>
        <v>4.5742284</v>
      </c>
      <c r="J229" s="6">
        <f>VLOOKUP(LEFT(A229,8)*1,Hilfstabelle!$A$35:$E$38,5,FALSE)</f>
        <v>0.85</v>
      </c>
      <c r="K229" s="6">
        <f t="shared" si="126"/>
        <v>261.5</v>
      </c>
      <c r="L229" s="6">
        <f t="shared" si="127"/>
        <v>178</v>
      </c>
      <c r="M229" s="6">
        <f t="shared" si="128"/>
        <v>90</v>
      </c>
      <c r="N229" s="19">
        <f t="shared" si="139"/>
        <v>85</v>
      </c>
      <c r="O229" s="19">
        <f t="shared" si="140"/>
        <v>106</v>
      </c>
      <c r="P229" s="19">
        <f t="shared" si="141"/>
        <v>105</v>
      </c>
      <c r="Q229" s="6">
        <f>VLOOKUP(LEFT(A229,8)*1,Hilfstabelle!$A$35:$E$38,2,FALSE)</f>
        <v>310</v>
      </c>
      <c r="R229" s="6">
        <f>VLOOKUP(LEFT(A229,8)*1,Hilfstabelle!$A$35:$E$38,3,FALSE)</f>
        <v>220</v>
      </c>
      <c r="S229" s="6">
        <f>VLOOKUP(LEFT(A229,8)*1,Hilfstabelle!$A$35:$E$38,4,FALSE)</f>
        <v>107</v>
      </c>
      <c r="T229" s="94">
        <f>VLOOKUP(H229,Preise!A:E,4,FALSE)</f>
        <v>663.01</v>
      </c>
      <c r="U229" s="7" t="str">
        <f>IF(V229=50,"I",VLOOKUP(V229,Hilfstabelle!$A$3:$B$6,2))</f>
        <v>II</v>
      </c>
      <c r="V229" s="7">
        <f t="shared" si="129"/>
        <v>75</v>
      </c>
      <c r="W229" s="7" t="str">
        <f>IF(U229="I","I",VLOOKUP(V229,Hilfstabelle!$A$3:$B$6,2))</f>
        <v>II</v>
      </c>
      <c r="X229" s="7">
        <f>VLOOKUP(W229,Hilfstabelle!$B$10:$M$13,12,FALSE)</f>
        <v>1.7994396000000001</v>
      </c>
      <c r="Y229" s="7">
        <f>VLOOKUP(W229,Hilfstabelle!$B$10:$D$13,3,FALSE)</f>
        <v>43.5</v>
      </c>
      <c r="Z229" s="7">
        <f>VLOOKUP(W229,Hilfstabelle!$B$10:$E$13,4,FALSE)</f>
        <v>63</v>
      </c>
      <c r="AA229" s="7">
        <f>VLOOKUP(W229,Hilfstabelle!$B$10:$F$13,5,FALSE)</f>
        <v>63</v>
      </c>
      <c r="AB229" s="7">
        <f>VLOOKUP(W229,Hilfstabelle!$B$10:$G$13,6,FALSE)</f>
        <v>63</v>
      </c>
      <c r="AC229" s="7" t="str">
        <f>IF(AG229="50I","I",VLOOKUP(C229,Hilfstabelle!$A$3:$B$6,2))</f>
        <v>II</v>
      </c>
      <c r="AD229" s="7" t="str">
        <f>IF(U229="I","I",VLOOKUP(C229,Hilfstabelle!$A$3:$B$6,2))</f>
        <v>II</v>
      </c>
      <c r="AE229" s="7" t="str">
        <f t="shared" si="142"/>
        <v>75II</v>
      </c>
      <c r="AF229" s="7" t="str">
        <f t="shared" si="130"/>
        <v>75II</v>
      </c>
      <c r="AG229" s="106" t="b">
        <f t="shared" si="131"/>
        <v>0</v>
      </c>
      <c r="AH229" s="7">
        <f>VLOOKUP('Grundgerüst Konfigurator'!AE229,Hilfstabelle!$B$14:$M$25,12,FALSE)</f>
        <v>1.0688664000000001</v>
      </c>
      <c r="AI229" s="7">
        <f>VLOOKUP(AE229,Hilfstabelle!$B$14:$J$25,9,FALSE)</f>
        <v>45</v>
      </c>
      <c r="AJ229" s="7">
        <f>VLOOKUP(AE229,Hilfstabelle!$B$14:$K$25,10,FALSE)</f>
        <v>72</v>
      </c>
      <c r="AK229" s="7">
        <f>VLOOKUP(AE229,Hilfstabelle!$B$14:$I$25,8,FALSE)</f>
        <v>22</v>
      </c>
      <c r="AL229" s="7" t="str">
        <f>IF(AP229="50I","I",VLOOKUP(D229,Hilfstabelle!$A$3:$B$6,2))</f>
        <v>I</v>
      </c>
      <c r="AM229" s="7" t="str">
        <f>IF(U229="I","I",VLOOKUP(D229,Hilfstabelle!$A$3:$B$6,2))</f>
        <v>I</v>
      </c>
      <c r="AN229" s="7" t="str">
        <f t="shared" si="143"/>
        <v>32I</v>
      </c>
      <c r="AO229" s="7" t="str">
        <f t="shared" si="132"/>
        <v>32I</v>
      </c>
      <c r="AP229" s="106" t="b">
        <f t="shared" si="133"/>
        <v>0</v>
      </c>
      <c r="AQ229" s="7">
        <f>VLOOKUP('Grundgerüst Konfigurator'!AN229,Hilfstabelle!$B$14:$M$25,12,FALSE)</f>
        <v>0.22388520000000001</v>
      </c>
      <c r="AR229" s="7">
        <f>VLOOKUP(AN229,Hilfstabelle!$B$14:$J$25,9,FALSE)</f>
        <v>20</v>
      </c>
      <c r="AS229" s="7">
        <f>VLOOKUP(AN229,Hilfstabelle!$B$14:$K$25,10,FALSE)</f>
        <v>47</v>
      </c>
      <c r="AT229" s="7">
        <f>VLOOKUP(AN229,Hilfstabelle!$B$14:$I$25,8,FALSE)</f>
        <v>20</v>
      </c>
      <c r="AU229" s="7" t="str">
        <f>IF(AY229="50I","I",VLOOKUP(E229,Hilfstabelle!$A$3:$B$6,2))</f>
        <v>I</v>
      </c>
      <c r="AV229" s="7" t="str">
        <f>IF(U229="I","I",VLOOKUP(E229,Hilfstabelle!$A$3:$B$6,2))</f>
        <v>I</v>
      </c>
      <c r="AW229" s="7" t="str">
        <f t="shared" si="144"/>
        <v>25I</v>
      </c>
      <c r="AX229" s="7" t="str">
        <f t="shared" si="134"/>
        <v>25I</v>
      </c>
      <c r="AY229" s="106" t="b">
        <f t="shared" si="151"/>
        <v>0</v>
      </c>
      <c r="AZ229" s="7">
        <f>VLOOKUP('Grundgerüst Konfigurator'!AW229,Hilfstabelle!$B$14:$M$25,12,FALSE)</f>
        <v>0.171486</v>
      </c>
      <c r="BA229" s="7">
        <f>VLOOKUP(AW229,Hilfstabelle!$B$14:$J$25,9,FALSE)</f>
        <v>15.25</v>
      </c>
      <c r="BB229" s="7">
        <f>VLOOKUP(AW229,Hilfstabelle!$B$14:$K$25,10,FALSE)</f>
        <v>40.5</v>
      </c>
      <c r="BC229" s="7">
        <f>VLOOKUP(AW229,Hilfstabelle!$B$14:$I$25,8,FALSE)</f>
        <v>19</v>
      </c>
      <c r="BD229" s="7" t="str">
        <f t="shared" si="136"/>
        <v/>
      </c>
      <c r="BE229" s="7" t="str">
        <f t="shared" si="145"/>
        <v/>
      </c>
      <c r="BF229" s="7">
        <f>IFERROR(VLOOKUP(BD229,Hilfstabelle!$B$26:$M$31,12,FALSE),0)</f>
        <v>0</v>
      </c>
      <c r="BG229" s="7">
        <f>IFERROR(VLOOKUP(BD229,Hilfstabelle!$B$26:$H$31,7,FALSE),0)</f>
        <v>0</v>
      </c>
      <c r="BH229" s="7" t="str">
        <f t="shared" si="137"/>
        <v>II-I</v>
      </c>
      <c r="BI229" s="7" t="str">
        <f t="shared" si="146"/>
        <v>II-I</v>
      </c>
      <c r="BJ229" s="7">
        <f>IFERROR(VLOOKUP(BH229,Hilfstabelle!$B$26:$M$31,12,FALSE),0)</f>
        <v>0.65527559999999996</v>
      </c>
      <c r="BK229" s="7">
        <f>IFERROR(VLOOKUP(BH229,Hilfstabelle!$B$26:$H$31,7,FALSE),0)</f>
        <v>23</v>
      </c>
      <c r="BL229" s="7" t="str">
        <f t="shared" si="138"/>
        <v>II-I</v>
      </c>
      <c r="BM229" s="7" t="str">
        <f t="shared" si="147"/>
        <v>II-I</v>
      </c>
      <c r="BN229" s="7">
        <f>IFERROR(VLOOKUP(BL229,Hilfstabelle!$B$26:$M$31,12,FALSE),0)</f>
        <v>0.65527559999999996</v>
      </c>
      <c r="BO229" s="7">
        <f>IFERROR(VLOOKUP(BL229,Hilfstabelle!$B$26:$H$31,7,FALSE),0)</f>
        <v>23</v>
      </c>
      <c r="BP229" s="162" t="s">
        <v>3902</v>
      </c>
    </row>
    <row r="230" spans="1:69" ht="15" thickBot="1" x14ac:dyDescent="0.25">
      <c r="A230" s="7">
        <v>16862221052</v>
      </c>
      <c r="B230" s="160" t="s">
        <v>98</v>
      </c>
      <c r="C230" s="8">
        <v>75</v>
      </c>
      <c r="D230" s="8">
        <v>32</v>
      </c>
      <c r="E230" s="8">
        <v>32</v>
      </c>
      <c r="F230" s="8" t="str">
        <f t="shared" si="148"/>
        <v>75 - 32 - 32</v>
      </c>
      <c r="G230" s="8" t="str">
        <f t="shared" si="149"/>
        <v>75-32-32</v>
      </c>
      <c r="H230" s="8">
        <f t="shared" si="150"/>
        <v>16862221052</v>
      </c>
      <c r="I230" s="6">
        <f t="shared" si="125"/>
        <v>4.6266276</v>
      </c>
      <c r="J230" s="6">
        <f>VLOOKUP(LEFT(A230,8)*1,Hilfstabelle!$A$35:$E$38,5,FALSE)</f>
        <v>0.85</v>
      </c>
      <c r="K230" s="6">
        <f t="shared" si="126"/>
        <v>268</v>
      </c>
      <c r="L230" s="6">
        <f t="shared" si="127"/>
        <v>178</v>
      </c>
      <c r="M230" s="6">
        <f t="shared" si="128"/>
        <v>90</v>
      </c>
      <c r="N230" s="19">
        <f t="shared" si="139"/>
        <v>85</v>
      </c>
      <c r="O230" s="19">
        <f t="shared" si="140"/>
        <v>106</v>
      </c>
      <c r="P230" s="19">
        <f t="shared" si="141"/>
        <v>106</v>
      </c>
      <c r="Q230" s="6">
        <f>VLOOKUP(LEFT(A230,8)*1,Hilfstabelle!$A$35:$E$38,2,FALSE)</f>
        <v>310</v>
      </c>
      <c r="R230" s="6">
        <f>VLOOKUP(LEFT(A230,8)*1,Hilfstabelle!$A$35:$E$38,3,FALSE)</f>
        <v>220</v>
      </c>
      <c r="S230" s="6">
        <f>VLOOKUP(LEFT(A230,8)*1,Hilfstabelle!$A$35:$E$38,4,FALSE)</f>
        <v>107</v>
      </c>
      <c r="T230" s="94">
        <f>VLOOKUP(H230,Preise!A:E,4,FALSE)</f>
        <v>668.39</v>
      </c>
      <c r="U230" s="7" t="str">
        <f>IF(V230=50,"I",VLOOKUP(V230,Hilfstabelle!$A$3:$B$6,2))</f>
        <v>II</v>
      </c>
      <c r="V230" s="7">
        <f t="shared" si="129"/>
        <v>75</v>
      </c>
      <c r="W230" s="7" t="str">
        <f>IF(U230="I","I",VLOOKUP(V230,Hilfstabelle!$A$3:$B$6,2))</f>
        <v>II</v>
      </c>
      <c r="X230" s="7">
        <f>VLOOKUP(W230,Hilfstabelle!$B$10:$M$13,12,FALSE)</f>
        <v>1.7994396000000001</v>
      </c>
      <c r="Y230" s="7">
        <f>VLOOKUP(W230,Hilfstabelle!$B$10:$D$13,3,FALSE)</f>
        <v>43.5</v>
      </c>
      <c r="Z230" s="7">
        <f>VLOOKUP(W230,Hilfstabelle!$B$10:$E$13,4,FALSE)</f>
        <v>63</v>
      </c>
      <c r="AA230" s="7">
        <f>VLOOKUP(W230,Hilfstabelle!$B$10:$F$13,5,FALSE)</f>
        <v>63</v>
      </c>
      <c r="AB230" s="7">
        <f>VLOOKUP(W230,Hilfstabelle!$B$10:$G$13,6,FALSE)</f>
        <v>63</v>
      </c>
      <c r="AC230" s="7" t="str">
        <f>IF(AG230="50I","I",VLOOKUP(C230,Hilfstabelle!$A$3:$B$6,2))</f>
        <v>II</v>
      </c>
      <c r="AD230" s="7" t="str">
        <f>IF(U230="I","I",VLOOKUP(C230,Hilfstabelle!$A$3:$B$6,2))</f>
        <v>II</v>
      </c>
      <c r="AE230" s="7" t="str">
        <f t="shared" si="142"/>
        <v>75II</v>
      </c>
      <c r="AF230" s="7" t="str">
        <f t="shared" si="130"/>
        <v>75II</v>
      </c>
      <c r="AG230" s="106" t="b">
        <f t="shared" si="131"/>
        <v>0</v>
      </c>
      <c r="AH230" s="7">
        <f>VLOOKUP('Grundgerüst Konfigurator'!AE230,Hilfstabelle!$B$14:$M$25,12,FALSE)</f>
        <v>1.0688664000000001</v>
      </c>
      <c r="AI230" s="7">
        <f>VLOOKUP(AE230,Hilfstabelle!$B$14:$J$25,9,FALSE)</f>
        <v>45</v>
      </c>
      <c r="AJ230" s="7">
        <f>VLOOKUP(AE230,Hilfstabelle!$B$14:$K$25,10,FALSE)</f>
        <v>72</v>
      </c>
      <c r="AK230" s="7">
        <f>VLOOKUP(AE230,Hilfstabelle!$B$14:$I$25,8,FALSE)</f>
        <v>22</v>
      </c>
      <c r="AL230" s="7" t="str">
        <f>IF(AP230="50I","I",VLOOKUP(D230,Hilfstabelle!$A$3:$B$6,2))</f>
        <v>I</v>
      </c>
      <c r="AM230" s="7" t="str">
        <f>IF(U230="I","I",VLOOKUP(D230,Hilfstabelle!$A$3:$B$6,2))</f>
        <v>I</v>
      </c>
      <c r="AN230" s="7" t="str">
        <f t="shared" si="143"/>
        <v>32I</v>
      </c>
      <c r="AO230" s="7" t="str">
        <f t="shared" si="132"/>
        <v>32I</v>
      </c>
      <c r="AP230" s="106" t="b">
        <f t="shared" si="133"/>
        <v>0</v>
      </c>
      <c r="AQ230" s="7">
        <f>VLOOKUP('Grundgerüst Konfigurator'!AN230,Hilfstabelle!$B$14:$M$25,12,FALSE)</f>
        <v>0.22388520000000001</v>
      </c>
      <c r="AR230" s="7">
        <f>VLOOKUP(AN230,Hilfstabelle!$B$14:$J$25,9,FALSE)</f>
        <v>20</v>
      </c>
      <c r="AS230" s="7">
        <f>VLOOKUP(AN230,Hilfstabelle!$B$14:$K$25,10,FALSE)</f>
        <v>47</v>
      </c>
      <c r="AT230" s="7">
        <f>VLOOKUP(AN230,Hilfstabelle!$B$14:$I$25,8,FALSE)</f>
        <v>20</v>
      </c>
      <c r="AU230" s="7" t="str">
        <f>IF(AY230="50I","I",VLOOKUP(E230,Hilfstabelle!$A$3:$B$6,2))</f>
        <v>I</v>
      </c>
      <c r="AV230" s="7" t="str">
        <f>IF(U230="I","I",VLOOKUP(E230,Hilfstabelle!$A$3:$B$6,2))</f>
        <v>I</v>
      </c>
      <c r="AW230" s="7" t="str">
        <f t="shared" si="144"/>
        <v>32I</v>
      </c>
      <c r="AX230" s="7" t="str">
        <f t="shared" si="134"/>
        <v>32I</v>
      </c>
      <c r="AY230" s="106" t="b">
        <f t="shared" si="151"/>
        <v>0</v>
      </c>
      <c r="AZ230" s="7">
        <f>VLOOKUP('Grundgerüst Konfigurator'!AW230,Hilfstabelle!$B$14:$M$25,12,FALSE)</f>
        <v>0.22388520000000001</v>
      </c>
      <c r="BA230" s="7">
        <f>VLOOKUP(AW230,Hilfstabelle!$B$14:$J$25,9,FALSE)</f>
        <v>20</v>
      </c>
      <c r="BB230" s="7">
        <f>VLOOKUP(AW230,Hilfstabelle!$B$14:$K$25,10,FALSE)</f>
        <v>47</v>
      </c>
      <c r="BC230" s="7">
        <f>VLOOKUP(AW230,Hilfstabelle!$B$14:$I$25,8,FALSE)</f>
        <v>20</v>
      </c>
      <c r="BD230" s="7" t="str">
        <f t="shared" si="136"/>
        <v/>
      </c>
      <c r="BE230" s="7" t="str">
        <f t="shared" si="145"/>
        <v/>
      </c>
      <c r="BF230" s="7">
        <f>IFERROR(VLOOKUP(BD230,Hilfstabelle!$B$26:$M$31,12,FALSE),0)</f>
        <v>0</v>
      </c>
      <c r="BG230" s="7">
        <f>IFERROR(VLOOKUP(BD230,Hilfstabelle!$B$26:$H$31,7,FALSE),0)</f>
        <v>0</v>
      </c>
      <c r="BH230" s="7" t="str">
        <f t="shared" si="137"/>
        <v>II-I</v>
      </c>
      <c r="BI230" s="7" t="str">
        <f t="shared" si="146"/>
        <v>II-I</v>
      </c>
      <c r="BJ230" s="7">
        <f>IFERROR(VLOOKUP(BH230,Hilfstabelle!$B$26:$M$31,12,FALSE),0)</f>
        <v>0.65527559999999996</v>
      </c>
      <c r="BK230" s="7">
        <f>IFERROR(VLOOKUP(BH230,Hilfstabelle!$B$26:$H$31,7,FALSE),0)</f>
        <v>23</v>
      </c>
      <c r="BL230" s="7" t="str">
        <f t="shared" si="138"/>
        <v>II-I</v>
      </c>
      <c r="BM230" s="7" t="str">
        <f t="shared" si="147"/>
        <v>II-I</v>
      </c>
      <c r="BN230" s="7">
        <f>IFERROR(VLOOKUP(BL230,Hilfstabelle!$B$26:$M$31,12,FALSE),0)</f>
        <v>0.65527559999999996</v>
      </c>
      <c r="BO230" s="7">
        <f>IFERROR(VLOOKUP(BL230,Hilfstabelle!$B$26:$H$31,7,FALSE),0)</f>
        <v>23</v>
      </c>
      <c r="BP230" s="162" t="s">
        <v>3902</v>
      </c>
    </row>
    <row r="231" spans="1:69" ht="15" thickBot="1" x14ac:dyDescent="0.25">
      <c r="A231" s="7">
        <v>16862221053</v>
      </c>
      <c r="B231" s="160" t="s">
        <v>98</v>
      </c>
      <c r="C231" s="8">
        <v>75</v>
      </c>
      <c r="D231" s="8">
        <v>32</v>
      </c>
      <c r="E231" s="8">
        <v>40</v>
      </c>
      <c r="F231" s="8" t="str">
        <f t="shared" si="148"/>
        <v>75 - 32 - 40</v>
      </c>
      <c r="G231" s="8" t="str">
        <f t="shared" si="149"/>
        <v>75-32-40</v>
      </c>
      <c r="H231" s="8">
        <f t="shared" si="150"/>
        <v>16862221053</v>
      </c>
      <c r="I231" s="6">
        <f t="shared" si="125"/>
        <v>4.7362307999999995</v>
      </c>
      <c r="J231" s="6">
        <f>VLOOKUP(LEFT(A231,8)*1,Hilfstabelle!$A$35:$E$38,5,FALSE)</f>
        <v>0.85</v>
      </c>
      <c r="K231" s="6">
        <f t="shared" si="126"/>
        <v>275</v>
      </c>
      <c r="L231" s="6">
        <f t="shared" si="127"/>
        <v>178</v>
      </c>
      <c r="M231" s="6">
        <f t="shared" si="128"/>
        <v>90</v>
      </c>
      <c r="N231" s="19">
        <f t="shared" si="139"/>
        <v>85</v>
      </c>
      <c r="O231" s="19">
        <f t="shared" si="140"/>
        <v>106</v>
      </c>
      <c r="P231" s="19">
        <f t="shared" si="141"/>
        <v>108</v>
      </c>
      <c r="Q231" s="6">
        <f>VLOOKUP(LEFT(A231,8)*1,Hilfstabelle!$A$35:$E$38,2,FALSE)</f>
        <v>310</v>
      </c>
      <c r="R231" s="6">
        <f>VLOOKUP(LEFT(A231,8)*1,Hilfstabelle!$A$35:$E$38,3,FALSE)</f>
        <v>220</v>
      </c>
      <c r="S231" s="6">
        <f>VLOOKUP(LEFT(A231,8)*1,Hilfstabelle!$A$35:$E$38,4,FALSE)</f>
        <v>107</v>
      </c>
      <c r="T231" s="94">
        <f>VLOOKUP(H231,Preise!A:E,4,FALSE)</f>
        <v>675.75</v>
      </c>
      <c r="U231" s="7" t="str">
        <f>IF(V231=50,"I",VLOOKUP(V231,Hilfstabelle!$A$3:$B$6,2))</f>
        <v>II</v>
      </c>
      <c r="V231" s="7">
        <f t="shared" si="129"/>
        <v>75</v>
      </c>
      <c r="W231" s="7" t="str">
        <f>IF(U231="I","I",VLOOKUP(V231,Hilfstabelle!$A$3:$B$6,2))</f>
        <v>II</v>
      </c>
      <c r="X231" s="7">
        <f>VLOOKUP(W231,Hilfstabelle!$B$10:$M$13,12,FALSE)</f>
        <v>1.7994396000000001</v>
      </c>
      <c r="Y231" s="7">
        <f>VLOOKUP(W231,Hilfstabelle!$B$10:$D$13,3,FALSE)</f>
        <v>43.5</v>
      </c>
      <c r="Z231" s="7">
        <f>VLOOKUP(W231,Hilfstabelle!$B$10:$E$13,4,FALSE)</f>
        <v>63</v>
      </c>
      <c r="AA231" s="7">
        <f>VLOOKUP(W231,Hilfstabelle!$B$10:$F$13,5,FALSE)</f>
        <v>63</v>
      </c>
      <c r="AB231" s="7">
        <f>VLOOKUP(W231,Hilfstabelle!$B$10:$G$13,6,FALSE)</f>
        <v>63</v>
      </c>
      <c r="AC231" s="7" t="str">
        <f>IF(AG231="50I","I",VLOOKUP(C231,Hilfstabelle!$A$3:$B$6,2))</f>
        <v>II</v>
      </c>
      <c r="AD231" s="7" t="str">
        <f>IF(U231="I","I",VLOOKUP(C231,Hilfstabelle!$A$3:$B$6,2))</f>
        <v>II</v>
      </c>
      <c r="AE231" s="7" t="str">
        <f t="shared" si="142"/>
        <v>75II</v>
      </c>
      <c r="AF231" s="7" t="str">
        <f t="shared" si="130"/>
        <v>75II</v>
      </c>
      <c r="AG231" s="106" t="b">
        <f t="shared" si="131"/>
        <v>0</v>
      </c>
      <c r="AH231" s="7">
        <f>VLOOKUP('Grundgerüst Konfigurator'!AE231,Hilfstabelle!$B$14:$M$25,12,FALSE)</f>
        <v>1.0688664000000001</v>
      </c>
      <c r="AI231" s="7">
        <f>VLOOKUP(AE231,Hilfstabelle!$B$14:$J$25,9,FALSE)</f>
        <v>45</v>
      </c>
      <c r="AJ231" s="7">
        <f>VLOOKUP(AE231,Hilfstabelle!$B$14:$K$25,10,FALSE)</f>
        <v>72</v>
      </c>
      <c r="AK231" s="7">
        <f>VLOOKUP(AE231,Hilfstabelle!$B$14:$I$25,8,FALSE)</f>
        <v>22</v>
      </c>
      <c r="AL231" s="7" t="str">
        <f>IF(AP231="50I","I",VLOOKUP(D231,Hilfstabelle!$A$3:$B$6,2))</f>
        <v>I</v>
      </c>
      <c r="AM231" s="7" t="str">
        <f>IF(U231="I","I",VLOOKUP(D231,Hilfstabelle!$A$3:$B$6,2))</f>
        <v>I</v>
      </c>
      <c r="AN231" s="7" t="str">
        <f t="shared" si="143"/>
        <v>32I</v>
      </c>
      <c r="AO231" s="7" t="str">
        <f t="shared" si="132"/>
        <v>32I</v>
      </c>
      <c r="AP231" s="106" t="b">
        <f t="shared" si="133"/>
        <v>0</v>
      </c>
      <c r="AQ231" s="7">
        <f>VLOOKUP('Grundgerüst Konfigurator'!AN231,Hilfstabelle!$B$14:$M$25,12,FALSE)</f>
        <v>0.22388520000000001</v>
      </c>
      <c r="AR231" s="7">
        <f>VLOOKUP(AN231,Hilfstabelle!$B$14:$J$25,9,FALSE)</f>
        <v>20</v>
      </c>
      <c r="AS231" s="7">
        <f>VLOOKUP(AN231,Hilfstabelle!$B$14:$K$25,10,FALSE)</f>
        <v>47</v>
      </c>
      <c r="AT231" s="7">
        <f>VLOOKUP(AN231,Hilfstabelle!$B$14:$I$25,8,FALSE)</f>
        <v>20</v>
      </c>
      <c r="AU231" s="7" t="str">
        <f>IF(AY231="50I","I",VLOOKUP(E231,Hilfstabelle!$A$3:$B$6,2))</f>
        <v>I</v>
      </c>
      <c r="AV231" s="7" t="str">
        <f>IF(U231="I","I",VLOOKUP(E231,Hilfstabelle!$A$3:$B$6,2))</f>
        <v>I</v>
      </c>
      <c r="AW231" s="7" t="str">
        <f t="shared" si="144"/>
        <v>40I</v>
      </c>
      <c r="AX231" s="7" t="str">
        <f t="shared" si="134"/>
        <v>40I</v>
      </c>
      <c r="AY231" s="106" t="b">
        <f t="shared" si="151"/>
        <v>0</v>
      </c>
      <c r="AZ231" s="7">
        <f>VLOOKUP('Grundgerüst Konfigurator'!AW231,Hilfstabelle!$B$14:$M$25,12,FALSE)</f>
        <v>0.33348840000000002</v>
      </c>
      <c r="BA231" s="7">
        <f>VLOOKUP(AW231,Hilfstabelle!$B$14:$J$25,9,FALSE)</f>
        <v>24.5</v>
      </c>
      <c r="BB231" s="7">
        <f>VLOOKUP(AW231,Hilfstabelle!$B$14:$K$25,10,FALSE)</f>
        <v>54</v>
      </c>
      <c r="BC231" s="7">
        <f>VLOOKUP(AW231,Hilfstabelle!$B$14:$I$25,8,FALSE)</f>
        <v>22</v>
      </c>
      <c r="BD231" s="7" t="str">
        <f t="shared" si="136"/>
        <v/>
      </c>
      <c r="BE231" s="7" t="str">
        <f t="shared" si="145"/>
        <v/>
      </c>
      <c r="BF231" s="7">
        <f>IFERROR(VLOOKUP(BD231,Hilfstabelle!$B$26:$M$31,12,FALSE),0)</f>
        <v>0</v>
      </c>
      <c r="BG231" s="7">
        <f>IFERROR(VLOOKUP(BD231,Hilfstabelle!$B$26:$H$31,7,FALSE),0)</f>
        <v>0</v>
      </c>
      <c r="BH231" s="7" t="str">
        <f t="shared" si="137"/>
        <v>II-I</v>
      </c>
      <c r="BI231" s="7" t="str">
        <f t="shared" si="146"/>
        <v>II-I</v>
      </c>
      <c r="BJ231" s="7">
        <f>IFERROR(VLOOKUP(BH231,Hilfstabelle!$B$26:$M$31,12,FALSE),0)</f>
        <v>0.65527559999999996</v>
      </c>
      <c r="BK231" s="7">
        <f>IFERROR(VLOOKUP(BH231,Hilfstabelle!$B$26:$H$31,7,FALSE),0)</f>
        <v>23</v>
      </c>
      <c r="BL231" s="7" t="str">
        <f t="shared" si="138"/>
        <v>II-I</v>
      </c>
      <c r="BM231" s="7" t="str">
        <f t="shared" si="147"/>
        <v>II-I</v>
      </c>
      <c r="BN231" s="7">
        <f>IFERROR(VLOOKUP(BL231,Hilfstabelle!$B$26:$M$31,12,FALSE),0)</f>
        <v>0.65527559999999996</v>
      </c>
      <c r="BO231" s="7">
        <f>IFERROR(VLOOKUP(BL231,Hilfstabelle!$B$26:$H$31,7,FALSE),0)</f>
        <v>23</v>
      </c>
      <c r="BP231" s="162" t="s">
        <v>3902</v>
      </c>
    </row>
    <row r="232" spans="1:69" ht="15" thickBot="1" x14ac:dyDescent="0.25">
      <c r="A232" s="7">
        <v>16862221054</v>
      </c>
      <c r="B232" s="160" t="s">
        <v>98</v>
      </c>
      <c r="C232" s="8">
        <v>75</v>
      </c>
      <c r="D232" s="8">
        <v>32</v>
      </c>
      <c r="E232" s="8">
        <v>50</v>
      </c>
      <c r="F232" s="8" t="str">
        <f t="shared" si="148"/>
        <v>75 - 32 - 50</v>
      </c>
      <c r="G232" s="8" t="str">
        <f t="shared" si="149"/>
        <v>75-32-50</v>
      </c>
      <c r="H232" s="8">
        <f t="shared" si="150"/>
        <v>16862221054</v>
      </c>
      <c r="I232" s="6">
        <f t="shared" si="125"/>
        <v>4.4444987999999999</v>
      </c>
      <c r="J232" s="6">
        <f>VLOOKUP(LEFT(A232,8)*1,Hilfstabelle!$A$35:$E$38,5,FALSE)</f>
        <v>0.85</v>
      </c>
      <c r="K232" s="6">
        <f t="shared" si="126"/>
        <v>259.10000000000002</v>
      </c>
      <c r="L232" s="6">
        <f t="shared" si="127"/>
        <v>178</v>
      </c>
      <c r="M232" s="6">
        <f t="shared" si="128"/>
        <v>90</v>
      </c>
      <c r="N232" s="19">
        <f t="shared" si="139"/>
        <v>85</v>
      </c>
      <c r="O232" s="19">
        <f t="shared" si="140"/>
        <v>106</v>
      </c>
      <c r="P232" s="19">
        <f t="shared" si="141"/>
        <v>85.1</v>
      </c>
      <c r="Q232" s="6">
        <f>VLOOKUP(LEFT(A232,8)*1,Hilfstabelle!$A$35:$E$38,2,FALSE)</f>
        <v>310</v>
      </c>
      <c r="R232" s="6">
        <f>VLOOKUP(LEFT(A232,8)*1,Hilfstabelle!$A$35:$E$38,3,FALSE)</f>
        <v>220</v>
      </c>
      <c r="S232" s="6">
        <f>VLOOKUP(LEFT(A232,8)*1,Hilfstabelle!$A$35:$E$38,4,FALSE)</f>
        <v>107</v>
      </c>
      <c r="T232" s="94">
        <f>VLOOKUP(H232,Preise!A:E,4,FALSE)</f>
        <v>630.54999999999995</v>
      </c>
      <c r="U232" s="7" t="str">
        <f>IF(V232=50,"I",VLOOKUP(V232,Hilfstabelle!$A$3:$B$6,2))</f>
        <v>II</v>
      </c>
      <c r="V232" s="7">
        <f t="shared" si="129"/>
        <v>75</v>
      </c>
      <c r="W232" s="7" t="str">
        <f>IF(U232="I","I",VLOOKUP(V232,Hilfstabelle!$A$3:$B$6,2))</f>
        <v>II</v>
      </c>
      <c r="X232" s="7">
        <f>VLOOKUP(W232,Hilfstabelle!$B$10:$M$13,12,FALSE)</f>
        <v>1.7994396000000001</v>
      </c>
      <c r="Y232" s="7">
        <f>VLOOKUP(W232,Hilfstabelle!$B$10:$D$13,3,FALSE)</f>
        <v>43.5</v>
      </c>
      <c r="Z232" s="7">
        <f>VLOOKUP(W232,Hilfstabelle!$B$10:$E$13,4,FALSE)</f>
        <v>63</v>
      </c>
      <c r="AA232" s="7">
        <f>VLOOKUP(W232,Hilfstabelle!$B$10:$F$13,5,FALSE)</f>
        <v>63</v>
      </c>
      <c r="AB232" s="7">
        <f>VLOOKUP(W232,Hilfstabelle!$B$10:$G$13,6,FALSE)</f>
        <v>63</v>
      </c>
      <c r="AC232" s="7" t="str">
        <f>IF(AG232="50I","I",VLOOKUP(C232,Hilfstabelle!$A$3:$B$6,2))</f>
        <v>II</v>
      </c>
      <c r="AD232" s="7" t="str">
        <f>IF(U232="I","I",VLOOKUP(C232,Hilfstabelle!$A$3:$B$6,2))</f>
        <v>II</v>
      </c>
      <c r="AE232" s="7" t="str">
        <f t="shared" si="142"/>
        <v>75II</v>
      </c>
      <c r="AF232" s="7" t="str">
        <f t="shared" si="130"/>
        <v>75II</v>
      </c>
      <c r="AG232" s="106" t="b">
        <f t="shared" si="131"/>
        <v>0</v>
      </c>
      <c r="AH232" s="7">
        <f>VLOOKUP('Grundgerüst Konfigurator'!AE232,Hilfstabelle!$B$14:$M$25,12,FALSE)</f>
        <v>1.0688664000000001</v>
      </c>
      <c r="AI232" s="7">
        <f>VLOOKUP(AE232,Hilfstabelle!$B$14:$J$25,9,FALSE)</f>
        <v>45</v>
      </c>
      <c r="AJ232" s="7">
        <f>VLOOKUP(AE232,Hilfstabelle!$B$14:$K$25,10,FALSE)</f>
        <v>72</v>
      </c>
      <c r="AK232" s="7">
        <f>VLOOKUP(AE232,Hilfstabelle!$B$14:$I$25,8,FALSE)</f>
        <v>22</v>
      </c>
      <c r="AL232" s="7" t="str">
        <f>IF(AP232="50I","I",VLOOKUP(D232,Hilfstabelle!$A$3:$B$6,2))</f>
        <v>I</v>
      </c>
      <c r="AM232" s="7" t="str">
        <f>IF(U232="I","I",VLOOKUP(D232,Hilfstabelle!$A$3:$B$6,2))</f>
        <v>I</v>
      </c>
      <c r="AN232" s="7" t="str">
        <f t="shared" si="143"/>
        <v>32I</v>
      </c>
      <c r="AO232" s="7" t="str">
        <f t="shared" si="132"/>
        <v>32I</v>
      </c>
      <c r="AP232" s="106" t="b">
        <f t="shared" si="133"/>
        <v>0</v>
      </c>
      <c r="AQ232" s="7">
        <f>VLOOKUP('Grundgerüst Konfigurator'!AN232,Hilfstabelle!$B$14:$M$25,12,FALSE)</f>
        <v>0.22388520000000001</v>
      </c>
      <c r="AR232" s="7">
        <f>VLOOKUP(AN232,Hilfstabelle!$B$14:$J$25,9,FALSE)</f>
        <v>20</v>
      </c>
      <c r="AS232" s="7">
        <f>VLOOKUP(AN232,Hilfstabelle!$B$14:$K$25,10,FALSE)</f>
        <v>47</v>
      </c>
      <c r="AT232" s="7">
        <f>VLOOKUP(AN232,Hilfstabelle!$B$14:$I$25,8,FALSE)</f>
        <v>20</v>
      </c>
      <c r="AU232" s="7" t="str">
        <f>IF(AY232="50I","I",VLOOKUP(E232,Hilfstabelle!$A$3:$B$6,2))</f>
        <v>II</v>
      </c>
      <c r="AV232" s="7" t="str">
        <f>IF(U232="I","I",VLOOKUP(E232,Hilfstabelle!$A$3:$B$6,2))</f>
        <v>II</v>
      </c>
      <c r="AW232" s="7" t="str">
        <f t="shared" si="144"/>
        <v>50II</v>
      </c>
      <c r="AX232" s="7" t="str">
        <f t="shared" si="134"/>
        <v>50II</v>
      </c>
      <c r="AY232" s="106" t="str">
        <f t="shared" si="151"/>
        <v>50II</v>
      </c>
      <c r="AZ232" s="7">
        <f>VLOOKUP('Grundgerüst Konfigurator'!AW232,Hilfstabelle!$B$14:$M$25,12,FALSE)</f>
        <v>0.69703199999999998</v>
      </c>
      <c r="BA232" s="7">
        <f>VLOOKUP(AW232,Hilfstabelle!$B$14:$J$25,9,FALSE)</f>
        <v>30.5</v>
      </c>
      <c r="BB232" s="7">
        <f>VLOOKUP(AW232,Hilfstabelle!$B$14:$K$25,10,FALSE)</f>
        <v>61.1</v>
      </c>
      <c r="BC232" s="7">
        <f>VLOOKUP(AW232,Hilfstabelle!$B$14:$I$25,8,FALSE)</f>
        <v>22.1</v>
      </c>
      <c r="BD232" s="7" t="str">
        <f t="shared" si="136"/>
        <v/>
      </c>
      <c r="BE232" s="7" t="str">
        <f t="shared" si="145"/>
        <v/>
      </c>
      <c r="BF232" s="7">
        <f>IFERROR(VLOOKUP(BD232,Hilfstabelle!$B$26:$M$31,12,FALSE),0)</f>
        <v>0</v>
      </c>
      <c r="BG232" s="7">
        <f>IFERROR(VLOOKUP(BD232,Hilfstabelle!$B$26:$H$31,7,FALSE),0)</f>
        <v>0</v>
      </c>
      <c r="BH232" s="7" t="str">
        <f t="shared" si="137"/>
        <v>II-I</v>
      </c>
      <c r="BI232" s="7" t="str">
        <f t="shared" si="146"/>
        <v>II-I</v>
      </c>
      <c r="BJ232" s="7">
        <f>IFERROR(VLOOKUP(BH232,Hilfstabelle!$B$26:$M$31,12,FALSE),0)</f>
        <v>0.65527559999999996</v>
      </c>
      <c r="BK232" s="7">
        <f>IFERROR(VLOOKUP(BH232,Hilfstabelle!$B$26:$H$31,7,FALSE),0)</f>
        <v>23</v>
      </c>
      <c r="BL232" s="7" t="str">
        <f t="shared" si="138"/>
        <v/>
      </c>
      <c r="BM232" s="7" t="str">
        <f t="shared" si="147"/>
        <v/>
      </c>
      <c r="BN232" s="7">
        <f>IFERROR(VLOOKUP(BL232,Hilfstabelle!$B$26:$M$31,12,FALSE),0)</f>
        <v>0</v>
      </c>
      <c r="BO232" s="7">
        <f>IFERROR(VLOOKUP(BL232,Hilfstabelle!$B$26:$H$31,7,FALSE),0)</f>
        <v>0</v>
      </c>
      <c r="BP232" s="162" t="s">
        <v>3902</v>
      </c>
    </row>
    <row r="233" spans="1:69" ht="15" thickBot="1" x14ac:dyDescent="0.25">
      <c r="A233" s="7">
        <v>16862221055</v>
      </c>
      <c r="B233" s="160">
        <v>12219351001</v>
      </c>
      <c r="C233" s="8">
        <v>75</v>
      </c>
      <c r="D233" s="8">
        <v>32</v>
      </c>
      <c r="E233" s="8">
        <v>63</v>
      </c>
      <c r="F233" s="8" t="str">
        <f t="shared" si="148"/>
        <v>75 - 32 - 63</v>
      </c>
      <c r="G233" s="8" t="str">
        <f t="shared" si="149"/>
        <v>75-32-63</v>
      </c>
      <c r="H233" s="8">
        <f t="shared" si="150"/>
        <v>16862221055</v>
      </c>
      <c r="I233" s="6">
        <f t="shared" si="125"/>
        <v>4.5969504000000008</v>
      </c>
      <c r="J233" s="6">
        <f>VLOOKUP(LEFT(A233,8)*1,Hilfstabelle!$A$35:$E$38,5,FALSE)</f>
        <v>0.85</v>
      </c>
      <c r="K233" s="6">
        <f t="shared" si="126"/>
        <v>266.5</v>
      </c>
      <c r="L233" s="6">
        <f t="shared" si="127"/>
        <v>178</v>
      </c>
      <c r="M233" s="6">
        <f t="shared" si="128"/>
        <v>90</v>
      </c>
      <c r="N233" s="19">
        <f t="shared" si="139"/>
        <v>85</v>
      </c>
      <c r="O233" s="19">
        <f t="shared" si="140"/>
        <v>106</v>
      </c>
      <c r="P233" s="19">
        <f t="shared" si="141"/>
        <v>85.5</v>
      </c>
      <c r="Q233" s="6">
        <f>VLOOKUP(LEFT(A233,8)*1,Hilfstabelle!$A$35:$E$38,2,FALSE)</f>
        <v>310</v>
      </c>
      <c r="R233" s="6">
        <f>VLOOKUP(LEFT(A233,8)*1,Hilfstabelle!$A$35:$E$38,3,FALSE)</f>
        <v>220</v>
      </c>
      <c r="S233" s="6">
        <f>VLOOKUP(LEFT(A233,8)*1,Hilfstabelle!$A$35:$E$38,4,FALSE)</f>
        <v>107</v>
      </c>
      <c r="T233" s="94">
        <f>VLOOKUP(H233,Preise!A:E,4,FALSE)</f>
        <v>639.38</v>
      </c>
      <c r="U233" s="7" t="str">
        <f>IF(V233=50,"I",VLOOKUP(V233,Hilfstabelle!$A$3:$B$6,2))</f>
        <v>II</v>
      </c>
      <c r="V233" s="7">
        <f t="shared" si="129"/>
        <v>75</v>
      </c>
      <c r="W233" s="7" t="str">
        <f>IF(U233="I","I",VLOOKUP(V233,Hilfstabelle!$A$3:$B$6,2))</f>
        <v>II</v>
      </c>
      <c r="X233" s="7">
        <f>VLOOKUP(W233,Hilfstabelle!$B$10:$M$13,12,FALSE)</f>
        <v>1.7994396000000001</v>
      </c>
      <c r="Y233" s="7">
        <f>VLOOKUP(W233,Hilfstabelle!$B$10:$D$13,3,FALSE)</f>
        <v>43.5</v>
      </c>
      <c r="Z233" s="7">
        <f>VLOOKUP(W233,Hilfstabelle!$B$10:$E$13,4,FALSE)</f>
        <v>63</v>
      </c>
      <c r="AA233" s="7">
        <f>VLOOKUP(W233,Hilfstabelle!$B$10:$F$13,5,FALSE)</f>
        <v>63</v>
      </c>
      <c r="AB233" s="7">
        <f>VLOOKUP(W233,Hilfstabelle!$B$10:$G$13,6,FALSE)</f>
        <v>63</v>
      </c>
      <c r="AC233" s="7" t="str">
        <f>IF(AG233="50I","I",VLOOKUP(C233,Hilfstabelle!$A$3:$B$6,2))</f>
        <v>II</v>
      </c>
      <c r="AD233" s="7" t="str">
        <f>IF(U233="I","I",VLOOKUP(C233,Hilfstabelle!$A$3:$B$6,2))</f>
        <v>II</v>
      </c>
      <c r="AE233" s="7" t="str">
        <f t="shared" si="142"/>
        <v>75II</v>
      </c>
      <c r="AF233" s="7" t="str">
        <f t="shared" si="130"/>
        <v>75II</v>
      </c>
      <c r="AG233" s="106" t="b">
        <f t="shared" si="131"/>
        <v>0</v>
      </c>
      <c r="AH233" s="7">
        <f>VLOOKUP('Grundgerüst Konfigurator'!AE233,Hilfstabelle!$B$14:$M$25,12,FALSE)</f>
        <v>1.0688664000000001</v>
      </c>
      <c r="AI233" s="7">
        <f>VLOOKUP(AE233,Hilfstabelle!$B$14:$J$25,9,FALSE)</f>
        <v>45</v>
      </c>
      <c r="AJ233" s="7">
        <f>VLOOKUP(AE233,Hilfstabelle!$B$14:$K$25,10,FALSE)</f>
        <v>72</v>
      </c>
      <c r="AK233" s="7">
        <f>VLOOKUP(AE233,Hilfstabelle!$B$14:$I$25,8,FALSE)</f>
        <v>22</v>
      </c>
      <c r="AL233" s="7" t="str">
        <f>IF(AP233="50I","I",VLOOKUP(D233,Hilfstabelle!$A$3:$B$6,2))</f>
        <v>I</v>
      </c>
      <c r="AM233" s="7" t="str">
        <f>IF(U233="I","I",VLOOKUP(D233,Hilfstabelle!$A$3:$B$6,2))</f>
        <v>I</v>
      </c>
      <c r="AN233" s="7" t="str">
        <f t="shared" si="143"/>
        <v>32I</v>
      </c>
      <c r="AO233" s="7" t="str">
        <f t="shared" si="132"/>
        <v>32I</v>
      </c>
      <c r="AP233" s="106" t="b">
        <f t="shared" si="133"/>
        <v>0</v>
      </c>
      <c r="AQ233" s="7">
        <f>VLOOKUP('Grundgerüst Konfigurator'!AN233,Hilfstabelle!$B$14:$M$25,12,FALSE)</f>
        <v>0.22388520000000001</v>
      </c>
      <c r="AR233" s="7">
        <f>VLOOKUP(AN233,Hilfstabelle!$B$14:$J$25,9,FALSE)</f>
        <v>20</v>
      </c>
      <c r="AS233" s="7">
        <f>VLOOKUP(AN233,Hilfstabelle!$B$14:$K$25,10,FALSE)</f>
        <v>47</v>
      </c>
      <c r="AT233" s="7">
        <f>VLOOKUP(AN233,Hilfstabelle!$B$14:$I$25,8,FALSE)</f>
        <v>20</v>
      </c>
      <c r="AU233" s="7" t="str">
        <f>IF(AY233="50I","I",VLOOKUP(E233,Hilfstabelle!$A$3:$B$6,2))</f>
        <v>II</v>
      </c>
      <c r="AV233" s="7" t="str">
        <f>IF(U233="I","I",VLOOKUP(E233,Hilfstabelle!$A$3:$B$6,2))</f>
        <v>II</v>
      </c>
      <c r="AW233" s="7" t="str">
        <f t="shared" si="144"/>
        <v>63II</v>
      </c>
      <c r="AX233" s="7" t="str">
        <f t="shared" si="134"/>
        <v>63II</v>
      </c>
      <c r="AY233" s="106" t="b">
        <f t="shared" si="151"/>
        <v>0</v>
      </c>
      <c r="AZ233" s="7">
        <f>VLOOKUP('Grundgerüst Konfigurator'!AW233,Hilfstabelle!$B$14:$M$25,12,FALSE)</f>
        <v>0.84948360000000012</v>
      </c>
      <c r="BA233" s="7">
        <f>VLOOKUP(AW233,Hilfstabelle!$B$14:$J$25,9,FALSE)</f>
        <v>37</v>
      </c>
      <c r="BB233" s="7">
        <f>VLOOKUP(AW233,Hilfstabelle!$B$14:$K$25,10,FALSE)</f>
        <v>68.5</v>
      </c>
      <c r="BC233" s="7">
        <f>VLOOKUP(AW233,Hilfstabelle!$B$14:$I$25,8,FALSE)</f>
        <v>22.5</v>
      </c>
      <c r="BD233" s="7" t="str">
        <f t="shared" si="136"/>
        <v/>
      </c>
      <c r="BE233" s="7" t="str">
        <f t="shared" si="145"/>
        <v/>
      </c>
      <c r="BF233" s="7">
        <f>IFERROR(VLOOKUP(BD233,Hilfstabelle!$B$26:$M$31,12,FALSE),0)</f>
        <v>0</v>
      </c>
      <c r="BG233" s="7">
        <f>IFERROR(VLOOKUP(BD233,Hilfstabelle!$B$26:$H$31,7,FALSE),0)</f>
        <v>0</v>
      </c>
      <c r="BH233" s="7" t="str">
        <f t="shared" si="137"/>
        <v>II-I</v>
      </c>
      <c r="BI233" s="7" t="str">
        <f t="shared" si="146"/>
        <v>II-I</v>
      </c>
      <c r="BJ233" s="7">
        <f>IFERROR(VLOOKUP(BH233,Hilfstabelle!$B$26:$M$31,12,FALSE),0)</f>
        <v>0.65527559999999996</v>
      </c>
      <c r="BK233" s="7">
        <f>IFERROR(VLOOKUP(BH233,Hilfstabelle!$B$26:$H$31,7,FALSE),0)</f>
        <v>23</v>
      </c>
      <c r="BL233" s="7" t="str">
        <f t="shared" si="138"/>
        <v/>
      </c>
      <c r="BM233" s="7" t="str">
        <f t="shared" si="147"/>
        <v/>
      </c>
      <c r="BN233" s="7">
        <f>IFERROR(VLOOKUP(BL233,Hilfstabelle!$B$26:$M$31,12,FALSE),0)</f>
        <v>0</v>
      </c>
      <c r="BO233" s="7">
        <f>IFERROR(VLOOKUP(BL233,Hilfstabelle!$B$26:$H$31,7,FALSE),0)</f>
        <v>0</v>
      </c>
      <c r="BP233" s="162">
        <v>411.55</v>
      </c>
      <c r="BQ233" s="7" t="s">
        <v>3857</v>
      </c>
    </row>
    <row r="234" spans="1:69" ht="15" thickBot="1" x14ac:dyDescent="0.25">
      <c r="A234" s="7">
        <v>16862221056</v>
      </c>
      <c r="B234" s="160" t="s">
        <v>98</v>
      </c>
      <c r="C234" s="8">
        <v>75</v>
      </c>
      <c r="D234" s="8">
        <v>40</v>
      </c>
      <c r="E234" s="8">
        <v>25</v>
      </c>
      <c r="F234" s="8" t="str">
        <f t="shared" si="148"/>
        <v>75 - 40 - 25</v>
      </c>
      <c r="G234" s="8" t="str">
        <f t="shared" si="149"/>
        <v>75-40-25</v>
      </c>
      <c r="H234" s="8">
        <f t="shared" si="150"/>
        <v>16862221056</v>
      </c>
      <c r="I234" s="6">
        <f t="shared" si="125"/>
        <v>4.6838315999999995</v>
      </c>
      <c r="J234" s="6">
        <f>VLOOKUP(LEFT(A234,8)*1,Hilfstabelle!$A$35:$E$38,5,FALSE)</f>
        <v>0.85</v>
      </c>
      <c r="K234" s="6">
        <f t="shared" si="126"/>
        <v>261.5</v>
      </c>
      <c r="L234" s="6">
        <f t="shared" si="127"/>
        <v>185</v>
      </c>
      <c r="M234" s="6">
        <f t="shared" si="128"/>
        <v>90</v>
      </c>
      <c r="N234" s="19">
        <f t="shared" si="139"/>
        <v>85</v>
      </c>
      <c r="O234" s="19">
        <f t="shared" si="140"/>
        <v>108</v>
      </c>
      <c r="P234" s="19">
        <f t="shared" si="141"/>
        <v>105</v>
      </c>
      <c r="Q234" s="6">
        <f>VLOOKUP(LEFT(A234,8)*1,Hilfstabelle!$A$35:$E$38,2,FALSE)</f>
        <v>310</v>
      </c>
      <c r="R234" s="6">
        <f>VLOOKUP(LEFT(A234,8)*1,Hilfstabelle!$A$35:$E$38,3,FALSE)</f>
        <v>220</v>
      </c>
      <c r="S234" s="6">
        <f>VLOOKUP(LEFT(A234,8)*1,Hilfstabelle!$A$35:$E$38,4,FALSE)</f>
        <v>107</v>
      </c>
      <c r="T234" s="94">
        <f>VLOOKUP(H234,Preise!A:E,4,FALSE)</f>
        <v>670.42</v>
      </c>
      <c r="U234" s="7" t="str">
        <f>IF(V234=50,"I",VLOOKUP(V234,Hilfstabelle!$A$3:$B$6,2))</f>
        <v>II</v>
      </c>
      <c r="V234" s="7">
        <f t="shared" si="129"/>
        <v>75</v>
      </c>
      <c r="W234" s="7" t="str">
        <f>IF(U234="I","I",VLOOKUP(V234,Hilfstabelle!$A$3:$B$6,2))</f>
        <v>II</v>
      </c>
      <c r="X234" s="7">
        <f>VLOOKUP(W234,Hilfstabelle!$B$10:$M$13,12,FALSE)</f>
        <v>1.7994396000000001</v>
      </c>
      <c r="Y234" s="7">
        <f>VLOOKUP(W234,Hilfstabelle!$B$10:$D$13,3,FALSE)</f>
        <v>43.5</v>
      </c>
      <c r="Z234" s="7">
        <f>VLOOKUP(W234,Hilfstabelle!$B$10:$E$13,4,FALSE)</f>
        <v>63</v>
      </c>
      <c r="AA234" s="7">
        <f>VLOOKUP(W234,Hilfstabelle!$B$10:$F$13,5,FALSE)</f>
        <v>63</v>
      </c>
      <c r="AB234" s="7">
        <f>VLOOKUP(W234,Hilfstabelle!$B$10:$G$13,6,FALSE)</f>
        <v>63</v>
      </c>
      <c r="AC234" s="7" t="str">
        <f>IF(AG234="50I","I",VLOOKUP(C234,Hilfstabelle!$A$3:$B$6,2))</f>
        <v>II</v>
      </c>
      <c r="AD234" s="7" t="str">
        <f>IF(U234="I","I",VLOOKUP(C234,Hilfstabelle!$A$3:$B$6,2))</f>
        <v>II</v>
      </c>
      <c r="AE234" s="7" t="str">
        <f t="shared" si="142"/>
        <v>75II</v>
      </c>
      <c r="AF234" s="7" t="str">
        <f t="shared" si="130"/>
        <v>75II</v>
      </c>
      <c r="AG234" s="106" t="b">
        <f t="shared" si="131"/>
        <v>0</v>
      </c>
      <c r="AH234" s="7">
        <f>VLOOKUP('Grundgerüst Konfigurator'!AE234,Hilfstabelle!$B$14:$M$25,12,FALSE)</f>
        <v>1.0688664000000001</v>
      </c>
      <c r="AI234" s="7">
        <f>VLOOKUP(AE234,Hilfstabelle!$B$14:$J$25,9,FALSE)</f>
        <v>45</v>
      </c>
      <c r="AJ234" s="7">
        <f>VLOOKUP(AE234,Hilfstabelle!$B$14:$K$25,10,FALSE)</f>
        <v>72</v>
      </c>
      <c r="AK234" s="7">
        <f>VLOOKUP(AE234,Hilfstabelle!$B$14:$I$25,8,FALSE)</f>
        <v>22</v>
      </c>
      <c r="AL234" s="7" t="str">
        <f>IF(AP234="50I","I",VLOOKUP(D234,Hilfstabelle!$A$3:$B$6,2))</f>
        <v>I</v>
      </c>
      <c r="AM234" s="7" t="str">
        <f>IF(U234="I","I",VLOOKUP(D234,Hilfstabelle!$A$3:$B$6,2))</f>
        <v>I</v>
      </c>
      <c r="AN234" s="7" t="str">
        <f t="shared" si="143"/>
        <v>40I</v>
      </c>
      <c r="AO234" s="7" t="str">
        <f t="shared" si="132"/>
        <v>40I</v>
      </c>
      <c r="AP234" s="106" t="b">
        <f t="shared" si="133"/>
        <v>0</v>
      </c>
      <c r="AQ234" s="7">
        <f>VLOOKUP('Grundgerüst Konfigurator'!AN234,Hilfstabelle!$B$14:$M$25,12,FALSE)</f>
        <v>0.33348840000000002</v>
      </c>
      <c r="AR234" s="7">
        <f>VLOOKUP(AN234,Hilfstabelle!$B$14:$J$25,9,FALSE)</f>
        <v>24.5</v>
      </c>
      <c r="AS234" s="7">
        <f>VLOOKUP(AN234,Hilfstabelle!$B$14:$K$25,10,FALSE)</f>
        <v>54</v>
      </c>
      <c r="AT234" s="7">
        <f>VLOOKUP(AN234,Hilfstabelle!$B$14:$I$25,8,FALSE)</f>
        <v>22</v>
      </c>
      <c r="AU234" s="7" t="str">
        <f>IF(AY234="50I","I",VLOOKUP(E234,Hilfstabelle!$A$3:$B$6,2))</f>
        <v>I</v>
      </c>
      <c r="AV234" s="7" t="str">
        <f>IF(U234="I","I",VLOOKUP(E234,Hilfstabelle!$A$3:$B$6,2))</f>
        <v>I</v>
      </c>
      <c r="AW234" s="7" t="str">
        <f t="shared" si="144"/>
        <v>25I</v>
      </c>
      <c r="AX234" s="7" t="str">
        <f t="shared" si="134"/>
        <v>25I</v>
      </c>
      <c r="AY234" s="106" t="b">
        <f t="shared" si="151"/>
        <v>0</v>
      </c>
      <c r="AZ234" s="7">
        <f>VLOOKUP('Grundgerüst Konfigurator'!AW234,Hilfstabelle!$B$14:$M$25,12,FALSE)</f>
        <v>0.171486</v>
      </c>
      <c r="BA234" s="7">
        <f>VLOOKUP(AW234,Hilfstabelle!$B$14:$J$25,9,FALSE)</f>
        <v>15.25</v>
      </c>
      <c r="BB234" s="7">
        <f>VLOOKUP(AW234,Hilfstabelle!$B$14:$K$25,10,FALSE)</f>
        <v>40.5</v>
      </c>
      <c r="BC234" s="7">
        <f>VLOOKUP(AW234,Hilfstabelle!$B$14:$I$25,8,FALSE)</f>
        <v>19</v>
      </c>
      <c r="BD234" s="7" t="str">
        <f t="shared" si="136"/>
        <v/>
      </c>
      <c r="BE234" s="7" t="str">
        <f t="shared" si="145"/>
        <v/>
      </c>
      <c r="BF234" s="7">
        <f>IFERROR(VLOOKUP(BD234,Hilfstabelle!$B$26:$M$31,12,FALSE),0)</f>
        <v>0</v>
      </c>
      <c r="BG234" s="7">
        <f>IFERROR(VLOOKUP(BD234,Hilfstabelle!$B$26:$H$31,7,FALSE),0)</f>
        <v>0</v>
      </c>
      <c r="BH234" s="7" t="str">
        <f t="shared" si="137"/>
        <v>II-I</v>
      </c>
      <c r="BI234" s="7" t="str">
        <f t="shared" si="146"/>
        <v>II-I</v>
      </c>
      <c r="BJ234" s="7">
        <f>IFERROR(VLOOKUP(BH234,Hilfstabelle!$B$26:$M$31,12,FALSE),0)</f>
        <v>0.65527559999999996</v>
      </c>
      <c r="BK234" s="7">
        <f>IFERROR(VLOOKUP(BH234,Hilfstabelle!$B$26:$H$31,7,FALSE),0)</f>
        <v>23</v>
      </c>
      <c r="BL234" s="7" t="str">
        <f t="shared" si="138"/>
        <v>II-I</v>
      </c>
      <c r="BM234" s="7" t="str">
        <f t="shared" si="147"/>
        <v>II-I</v>
      </c>
      <c r="BN234" s="7">
        <f>IFERROR(VLOOKUP(BL234,Hilfstabelle!$B$26:$M$31,12,FALSE),0)</f>
        <v>0.65527559999999996</v>
      </c>
      <c r="BO234" s="7">
        <f>IFERROR(VLOOKUP(BL234,Hilfstabelle!$B$26:$H$31,7,FALSE),0)</f>
        <v>23</v>
      </c>
      <c r="BP234" s="162" t="s">
        <v>3902</v>
      </c>
    </row>
    <row r="235" spans="1:69" ht="15" thickBot="1" x14ac:dyDescent="0.25">
      <c r="A235" s="7">
        <v>16862221057</v>
      </c>
      <c r="B235" s="160" t="s">
        <v>98</v>
      </c>
      <c r="C235" s="8">
        <v>75</v>
      </c>
      <c r="D235" s="8">
        <v>40</v>
      </c>
      <c r="E235" s="8">
        <v>32</v>
      </c>
      <c r="F235" s="8" t="str">
        <f t="shared" si="148"/>
        <v>75 - 40 - 32</v>
      </c>
      <c r="G235" s="8" t="str">
        <f t="shared" si="149"/>
        <v>75-40-32</v>
      </c>
      <c r="H235" s="8">
        <f t="shared" si="150"/>
        <v>16862221057</v>
      </c>
      <c r="I235" s="6">
        <f t="shared" si="125"/>
        <v>4.7362307999999995</v>
      </c>
      <c r="J235" s="6">
        <f>VLOOKUP(LEFT(A235,8)*1,Hilfstabelle!$A$35:$E$38,5,FALSE)</f>
        <v>0.85</v>
      </c>
      <c r="K235" s="6">
        <f t="shared" si="126"/>
        <v>268</v>
      </c>
      <c r="L235" s="6">
        <f t="shared" si="127"/>
        <v>185</v>
      </c>
      <c r="M235" s="6">
        <f t="shared" si="128"/>
        <v>90</v>
      </c>
      <c r="N235" s="19">
        <f t="shared" si="139"/>
        <v>85</v>
      </c>
      <c r="O235" s="19">
        <f t="shared" si="140"/>
        <v>108</v>
      </c>
      <c r="P235" s="19">
        <f t="shared" si="141"/>
        <v>106</v>
      </c>
      <c r="Q235" s="6">
        <f>VLOOKUP(LEFT(A235,8)*1,Hilfstabelle!$A$35:$E$38,2,FALSE)</f>
        <v>310</v>
      </c>
      <c r="R235" s="6">
        <f>VLOOKUP(LEFT(A235,8)*1,Hilfstabelle!$A$35:$E$38,3,FALSE)</f>
        <v>220</v>
      </c>
      <c r="S235" s="6">
        <f>VLOOKUP(LEFT(A235,8)*1,Hilfstabelle!$A$35:$E$38,4,FALSE)</f>
        <v>107</v>
      </c>
      <c r="T235" s="94">
        <f>VLOOKUP(H235,Preise!A:E,4,FALSE)</f>
        <v>675.75</v>
      </c>
      <c r="U235" s="7" t="str">
        <f>IF(V235=50,"I",VLOOKUP(V235,Hilfstabelle!$A$3:$B$6,2))</f>
        <v>II</v>
      </c>
      <c r="V235" s="7">
        <f t="shared" si="129"/>
        <v>75</v>
      </c>
      <c r="W235" s="7" t="str">
        <f>IF(U235="I","I",VLOOKUP(V235,Hilfstabelle!$A$3:$B$6,2))</f>
        <v>II</v>
      </c>
      <c r="X235" s="7">
        <f>VLOOKUP(W235,Hilfstabelle!$B$10:$M$13,12,FALSE)</f>
        <v>1.7994396000000001</v>
      </c>
      <c r="Y235" s="7">
        <f>VLOOKUP(W235,Hilfstabelle!$B$10:$D$13,3,FALSE)</f>
        <v>43.5</v>
      </c>
      <c r="Z235" s="7">
        <f>VLOOKUP(W235,Hilfstabelle!$B$10:$E$13,4,FALSE)</f>
        <v>63</v>
      </c>
      <c r="AA235" s="7">
        <f>VLOOKUP(W235,Hilfstabelle!$B$10:$F$13,5,FALSE)</f>
        <v>63</v>
      </c>
      <c r="AB235" s="7">
        <f>VLOOKUP(W235,Hilfstabelle!$B$10:$G$13,6,FALSE)</f>
        <v>63</v>
      </c>
      <c r="AC235" s="7" t="str">
        <f>IF(AG235="50I","I",VLOOKUP(C235,Hilfstabelle!$A$3:$B$6,2))</f>
        <v>II</v>
      </c>
      <c r="AD235" s="7" t="str">
        <f>IF(U235="I","I",VLOOKUP(C235,Hilfstabelle!$A$3:$B$6,2))</f>
        <v>II</v>
      </c>
      <c r="AE235" s="7" t="str">
        <f t="shared" si="142"/>
        <v>75II</v>
      </c>
      <c r="AF235" s="7" t="str">
        <f t="shared" si="130"/>
        <v>75II</v>
      </c>
      <c r="AG235" s="106" t="b">
        <f t="shared" si="131"/>
        <v>0</v>
      </c>
      <c r="AH235" s="7">
        <f>VLOOKUP('Grundgerüst Konfigurator'!AE235,Hilfstabelle!$B$14:$M$25,12,FALSE)</f>
        <v>1.0688664000000001</v>
      </c>
      <c r="AI235" s="7">
        <f>VLOOKUP(AE235,Hilfstabelle!$B$14:$J$25,9,FALSE)</f>
        <v>45</v>
      </c>
      <c r="AJ235" s="7">
        <f>VLOOKUP(AE235,Hilfstabelle!$B$14:$K$25,10,FALSE)</f>
        <v>72</v>
      </c>
      <c r="AK235" s="7">
        <f>VLOOKUP(AE235,Hilfstabelle!$B$14:$I$25,8,FALSE)</f>
        <v>22</v>
      </c>
      <c r="AL235" s="7" t="str">
        <f>IF(AP235="50I","I",VLOOKUP(D235,Hilfstabelle!$A$3:$B$6,2))</f>
        <v>I</v>
      </c>
      <c r="AM235" s="7" t="str">
        <f>IF(U235="I","I",VLOOKUP(D235,Hilfstabelle!$A$3:$B$6,2))</f>
        <v>I</v>
      </c>
      <c r="AN235" s="7" t="str">
        <f t="shared" si="143"/>
        <v>40I</v>
      </c>
      <c r="AO235" s="7" t="str">
        <f t="shared" si="132"/>
        <v>40I</v>
      </c>
      <c r="AP235" s="106" t="b">
        <f t="shared" si="133"/>
        <v>0</v>
      </c>
      <c r="AQ235" s="7">
        <f>VLOOKUP('Grundgerüst Konfigurator'!AN235,Hilfstabelle!$B$14:$M$25,12,FALSE)</f>
        <v>0.33348840000000002</v>
      </c>
      <c r="AR235" s="7">
        <f>VLOOKUP(AN235,Hilfstabelle!$B$14:$J$25,9,FALSE)</f>
        <v>24.5</v>
      </c>
      <c r="AS235" s="7">
        <f>VLOOKUP(AN235,Hilfstabelle!$B$14:$K$25,10,FALSE)</f>
        <v>54</v>
      </c>
      <c r="AT235" s="7">
        <f>VLOOKUP(AN235,Hilfstabelle!$B$14:$I$25,8,FALSE)</f>
        <v>22</v>
      </c>
      <c r="AU235" s="7" t="str">
        <f>IF(AY235="50I","I",VLOOKUP(E235,Hilfstabelle!$A$3:$B$6,2))</f>
        <v>I</v>
      </c>
      <c r="AV235" s="7" t="str">
        <f>IF(U235="I","I",VLOOKUP(E235,Hilfstabelle!$A$3:$B$6,2))</f>
        <v>I</v>
      </c>
      <c r="AW235" s="7" t="str">
        <f t="shared" si="144"/>
        <v>32I</v>
      </c>
      <c r="AX235" s="7" t="str">
        <f t="shared" si="134"/>
        <v>32I</v>
      </c>
      <c r="AY235" s="106" t="b">
        <f t="shared" si="151"/>
        <v>0</v>
      </c>
      <c r="AZ235" s="7">
        <f>VLOOKUP('Grundgerüst Konfigurator'!AW235,Hilfstabelle!$B$14:$M$25,12,FALSE)</f>
        <v>0.22388520000000001</v>
      </c>
      <c r="BA235" s="7">
        <f>VLOOKUP(AW235,Hilfstabelle!$B$14:$J$25,9,FALSE)</f>
        <v>20</v>
      </c>
      <c r="BB235" s="7">
        <f>VLOOKUP(AW235,Hilfstabelle!$B$14:$K$25,10,FALSE)</f>
        <v>47</v>
      </c>
      <c r="BC235" s="7">
        <f>VLOOKUP(AW235,Hilfstabelle!$B$14:$I$25,8,FALSE)</f>
        <v>20</v>
      </c>
      <c r="BD235" s="7" t="str">
        <f t="shared" si="136"/>
        <v/>
      </c>
      <c r="BE235" s="7" t="str">
        <f t="shared" si="145"/>
        <v/>
      </c>
      <c r="BF235" s="7">
        <f>IFERROR(VLOOKUP(BD235,Hilfstabelle!$B$26:$M$31,12,FALSE),0)</f>
        <v>0</v>
      </c>
      <c r="BG235" s="7">
        <f>IFERROR(VLOOKUP(BD235,Hilfstabelle!$B$26:$H$31,7,FALSE),0)</f>
        <v>0</v>
      </c>
      <c r="BH235" s="7" t="str">
        <f t="shared" si="137"/>
        <v>II-I</v>
      </c>
      <c r="BI235" s="7" t="str">
        <f t="shared" si="146"/>
        <v>II-I</v>
      </c>
      <c r="BJ235" s="7">
        <f>IFERROR(VLOOKUP(BH235,Hilfstabelle!$B$26:$M$31,12,FALSE),0)</f>
        <v>0.65527559999999996</v>
      </c>
      <c r="BK235" s="7">
        <f>IFERROR(VLOOKUP(BH235,Hilfstabelle!$B$26:$H$31,7,FALSE),0)</f>
        <v>23</v>
      </c>
      <c r="BL235" s="7" t="str">
        <f t="shared" si="138"/>
        <v>II-I</v>
      </c>
      <c r="BM235" s="7" t="str">
        <f t="shared" si="147"/>
        <v>II-I</v>
      </c>
      <c r="BN235" s="7">
        <f>IFERROR(VLOOKUP(BL235,Hilfstabelle!$B$26:$M$31,12,FALSE),0)</f>
        <v>0.65527559999999996</v>
      </c>
      <c r="BO235" s="7">
        <f>IFERROR(VLOOKUP(BL235,Hilfstabelle!$B$26:$H$31,7,FALSE),0)</f>
        <v>23</v>
      </c>
      <c r="BP235" s="162" t="s">
        <v>3902</v>
      </c>
    </row>
    <row r="236" spans="1:69" ht="15" thickBot="1" x14ac:dyDescent="0.25">
      <c r="A236" s="7">
        <v>16862221058</v>
      </c>
      <c r="B236" s="160" t="s">
        <v>98</v>
      </c>
      <c r="C236" s="8">
        <v>75</v>
      </c>
      <c r="D236" s="8">
        <v>40</v>
      </c>
      <c r="E236" s="8">
        <v>40</v>
      </c>
      <c r="F236" s="8" t="str">
        <f t="shared" si="148"/>
        <v>75 - 40 - 40</v>
      </c>
      <c r="G236" s="8" t="str">
        <f t="shared" si="149"/>
        <v>75-40-40</v>
      </c>
      <c r="H236" s="8">
        <f t="shared" si="150"/>
        <v>16862221058</v>
      </c>
      <c r="I236" s="6">
        <f t="shared" si="125"/>
        <v>4.845834</v>
      </c>
      <c r="J236" s="6">
        <f>VLOOKUP(LEFT(A236,8)*1,Hilfstabelle!$A$35:$E$38,5,FALSE)</f>
        <v>0.85</v>
      </c>
      <c r="K236" s="6">
        <f t="shared" si="126"/>
        <v>275</v>
      </c>
      <c r="L236" s="6">
        <f t="shared" si="127"/>
        <v>185</v>
      </c>
      <c r="M236" s="6">
        <f t="shared" si="128"/>
        <v>90</v>
      </c>
      <c r="N236" s="19">
        <f t="shared" si="139"/>
        <v>85</v>
      </c>
      <c r="O236" s="19">
        <f t="shared" si="140"/>
        <v>108</v>
      </c>
      <c r="P236" s="19">
        <f t="shared" si="141"/>
        <v>108</v>
      </c>
      <c r="Q236" s="6">
        <f>VLOOKUP(LEFT(A236,8)*1,Hilfstabelle!$A$35:$E$38,2,FALSE)</f>
        <v>310</v>
      </c>
      <c r="R236" s="6">
        <f>VLOOKUP(LEFT(A236,8)*1,Hilfstabelle!$A$35:$E$38,3,FALSE)</f>
        <v>220</v>
      </c>
      <c r="S236" s="6">
        <f>VLOOKUP(LEFT(A236,8)*1,Hilfstabelle!$A$35:$E$38,4,FALSE)</f>
        <v>107</v>
      </c>
      <c r="T236" s="94">
        <f>VLOOKUP(H236,Preise!A:E,4,FALSE)</f>
        <v>683.13</v>
      </c>
      <c r="U236" s="7" t="str">
        <f>IF(V236=50,"I",VLOOKUP(V236,Hilfstabelle!$A$3:$B$6,2))</f>
        <v>II</v>
      </c>
      <c r="V236" s="7">
        <f t="shared" si="129"/>
        <v>75</v>
      </c>
      <c r="W236" s="7" t="str">
        <f>IF(U236="I","I",VLOOKUP(V236,Hilfstabelle!$A$3:$B$6,2))</f>
        <v>II</v>
      </c>
      <c r="X236" s="7">
        <f>VLOOKUP(W236,Hilfstabelle!$B$10:$M$13,12,FALSE)</f>
        <v>1.7994396000000001</v>
      </c>
      <c r="Y236" s="7">
        <f>VLOOKUP(W236,Hilfstabelle!$B$10:$D$13,3,FALSE)</f>
        <v>43.5</v>
      </c>
      <c r="Z236" s="7">
        <f>VLOOKUP(W236,Hilfstabelle!$B$10:$E$13,4,FALSE)</f>
        <v>63</v>
      </c>
      <c r="AA236" s="7">
        <f>VLOOKUP(W236,Hilfstabelle!$B$10:$F$13,5,FALSE)</f>
        <v>63</v>
      </c>
      <c r="AB236" s="7">
        <f>VLOOKUP(W236,Hilfstabelle!$B$10:$G$13,6,FALSE)</f>
        <v>63</v>
      </c>
      <c r="AC236" s="7" t="str">
        <f>IF(AG236="50I","I",VLOOKUP(C236,Hilfstabelle!$A$3:$B$6,2))</f>
        <v>II</v>
      </c>
      <c r="AD236" s="7" t="str">
        <f>IF(U236="I","I",VLOOKUP(C236,Hilfstabelle!$A$3:$B$6,2))</f>
        <v>II</v>
      </c>
      <c r="AE236" s="7" t="str">
        <f t="shared" si="142"/>
        <v>75II</v>
      </c>
      <c r="AF236" s="7" t="str">
        <f t="shared" si="130"/>
        <v>75II</v>
      </c>
      <c r="AG236" s="106" t="b">
        <f t="shared" si="131"/>
        <v>0</v>
      </c>
      <c r="AH236" s="7">
        <f>VLOOKUP('Grundgerüst Konfigurator'!AE236,Hilfstabelle!$B$14:$M$25,12,FALSE)</f>
        <v>1.0688664000000001</v>
      </c>
      <c r="AI236" s="7">
        <f>VLOOKUP(AE236,Hilfstabelle!$B$14:$J$25,9,FALSE)</f>
        <v>45</v>
      </c>
      <c r="AJ236" s="7">
        <f>VLOOKUP(AE236,Hilfstabelle!$B$14:$K$25,10,FALSE)</f>
        <v>72</v>
      </c>
      <c r="AK236" s="7">
        <f>VLOOKUP(AE236,Hilfstabelle!$B$14:$I$25,8,FALSE)</f>
        <v>22</v>
      </c>
      <c r="AL236" s="7" t="str">
        <f>IF(AP236="50I","I",VLOOKUP(D236,Hilfstabelle!$A$3:$B$6,2))</f>
        <v>I</v>
      </c>
      <c r="AM236" s="7" t="str">
        <f>IF(U236="I","I",VLOOKUP(D236,Hilfstabelle!$A$3:$B$6,2))</f>
        <v>I</v>
      </c>
      <c r="AN236" s="7" t="str">
        <f t="shared" si="143"/>
        <v>40I</v>
      </c>
      <c r="AO236" s="7" t="str">
        <f t="shared" si="132"/>
        <v>40I</v>
      </c>
      <c r="AP236" s="106" t="b">
        <f t="shared" si="133"/>
        <v>0</v>
      </c>
      <c r="AQ236" s="7">
        <f>VLOOKUP('Grundgerüst Konfigurator'!AN236,Hilfstabelle!$B$14:$M$25,12,FALSE)</f>
        <v>0.33348840000000002</v>
      </c>
      <c r="AR236" s="7">
        <f>VLOOKUP(AN236,Hilfstabelle!$B$14:$J$25,9,FALSE)</f>
        <v>24.5</v>
      </c>
      <c r="AS236" s="7">
        <f>VLOOKUP(AN236,Hilfstabelle!$B$14:$K$25,10,FALSE)</f>
        <v>54</v>
      </c>
      <c r="AT236" s="7">
        <f>VLOOKUP(AN236,Hilfstabelle!$B$14:$I$25,8,FALSE)</f>
        <v>22</v>
      </c>
      <c r="AU236" s="7" t="str">
        <f>IF(AY236="50I","I",VLOOKUP(E236,Hilfstabelle!$A$3:$B$6,2))</f>
        <v>I</v>
      </c>
      <c r="AV236" s="7" t="str">
        <f>IF(U236="I","I",VLOOKUP(E236,Hilfstabelle!$A$3:$B$6,2))</f>
        <v>I</v>
      </c>
      <c r="AW236" s="7" t="str">
        <f t="shared" si="144"/>
        <v>40I</v>
      </c>
      <c r="AX236" s="7" t="str">
        <f t="shared" si="134"/>
        <v>40I</v>
      </c>
      <c r="AY236" s="106" t="b">
        <f t="shared" si="151"/>
        <v>0</v>
      </c>
      <c r="AZ236" s="7">
        <f>VLOOKUP('Grundgerüst Konfigurator'!AW236,Hilfstabelle!$B$14:$M$25,12,FALSE)</f>
        <v>0.33348840000000002</v>
      </c>
      <c r="BA236" s="7">
        <f>VLOOKUP(AW236,Hilfstabelle!$B$14:$J$25,9,FALSE)</f>
        <v>24.5</v>
      </c>
      <c r="BB236" s="7">
        <f>VLOOKUP(AW236,Hilfstabelle!$B$14:$K$25,10,FALSE)</f>
        <v>54</v>
      </c>
      <c r="BC236" s="7">
        <f>VLOOKUP(AW236,Hilfstabelle!$B$14:$I$25,8,FALSE)</f>
        <v>22</v>
      </c>
      <c r="BD236" s="7" t="str">
        <f t="shared" si="136"/>
        <v/>
      </c>
      <c r="BE236" s="7" t="str">
        <f t="shared" si="145"/>
        <v/>
      </c>
      <c r="BF236" s="7">
        <f>IFERROR(VLOOKUP(BD236,Hilfstabelle!$B$26:$M$31,12,FALSE),0)</f>
        <v>0</v>
      </c>
      <c r="BG236" s="7">
        <f>IFERROR(VLOOKUP(BD236,Hilfstabelle!$B$26:$H$31,7,FALSE),0)</f>
        <v>0</v>
      </c>
      <c r="BH236" s="7" t="str">
        <f t="shared" si="137"/>
        <v>II-I</v>
      </c>
      <c r="BI236" s="7" t="str">
        <f t="shared" si="146"/>
        <v>II-I</v>
      </c>
      <c r="BJ236" s="7">
        <f>IFERROR(VLOOKUP(BH236,Hilfstabelle!$B$26:$M$31,12,FALSE),0)</f>
        <v>0.65527559999999996</v>
      </c>
      <c r="BK236" s="7">
        <f>IFERROR(VLOOKUP(BH236,Hilfstabelle!$B$26:$H$31,7,FALSE),0)</f>
        <v>23</v>
      </c>
      <c r="BL236" s="7" t="str">
        <f t="shared" si="138"/>
        <v>II-I</v>
      </c>
      <c r="BM236" s="7" t="str">
        <f t="shared" si="147"/>
        <v>II-I</v>
      </c>
      <c r="BN236" s="7">
        <f>IFERROR(VLOOKUP(BL236,Hilfstabelle!$B$26:$M$31,12,FALSE),0)</f>
        <v>0.65527559999999996</v>
      </c>
      <c r="BO236" s="7">
        <f>IFERROR(VLOOKUP(BL236,Hilfstabelle!$B$26:$H$31,7,FALSE),0)</f>
        <v>23</v>
      </c>
      <c r="BP236" s="162" t="s">
        <v>3902</v>
      </c>
    </row>
    <row r="237" spans="1:69" ht="15" thickBot="1" x14ac:dyDescent="0.25">
      <c r="A237" s="7">
        <v>16862221059</v>
      </c>
      <c r="B237" s="160" t="s">
        <v>98</v>
      </c>
      <c r="C237" s="8">
        <v>75</v>
      </c>
      <c r="D237" s="8">
        <v>40</v>
      </c>
      <c r="E237" s="8">
        <v>50</v>
      </c>
      <c r="F237" s="8" t="str">
        <f t="shared" si="148"/>
        <v>75 - 40 - 50</v>
      </c>
      <c r="G237" s="8" t="str">
        <f t="shared" si="149"/>
        <v>75-40-50</v>
      </c>
      <c r="H237" s="8">
        <f t="shared" si="150"/>
        <v>16862221059</v>
      </c>
      <c r="I237" s="6">
        <f t="shared" si="125"/>
        <v>4.5541020000000003</v>
      </c>
      <c r="J237" s="6">
        <f>VLOOKUP(LEFT(A237,8)*1,Hilfstabelle!$A$35:$E$38,5,FALSE)</f>
        <v>0.85</v>
      </c>
      <c r="K237" s="6">
        <f t="shared" si="126"/>
        <v>259.10000000000002</v>
      </c>
      <c r="L237" s="6">
        <f t="shared" si="127"/>
        <v>185</v>
      </c>
      <c r="M237" s="6">
        <f t="shared" si="128"/>
        <v>90</v>
      </c>
      <c r="N237" s="19">
        <f t="shared" si="139"/>
        <v>85</v>
      </c>
      <c r="O237" s="19">
        <f t="shared" si="140"/>
        <v>108</v>
      </c>
      <c r="P237" s="19">
        <f t="shared" si="141"/>
        <v>85.1</v>
      </c>
      <c r="Q237" s="6">
        <f>VLOOKUP(LEFT(A237,8)*1,Hilfstabelle!$A$35:$E$38,2,FALSE)</f>
        <v>310</v>
      </c>
      <c r="R237" s="6">
        <f>VLOOKUP(LEFT(A237,8)*1,Hilfstabelle!$A$35:$E$38,3,FALSE)</f>
        <v>220</v>
      </c>
      <c r="S237" s="6">
        <f>VLOOKUP(LEFT(A237,8)*1,Hilfstabelle!$A$35:$E$38,4,FALSE)</f>
        <v>107</v>
      </c>
      <c r="T237" s="94">
        <f>VLOOKUP(H237,Preise!A:E,4,FALSE)</f>
        <v>637.95000000000005</v>
      </c>
      <c r="U237" s="7" t="str">
        <f>IF(V237=50,"I",VLOOKUP(V237,Hilfstabelle!$A$3:$B$6,2))</f>
        <v>II</v>
      </c>
      <c r="V237" s="7">
        <f t="shared" si="129"/>
        <v>75</v>
      </c>
      <c r="W237" s="7" t="str">
        <f>IF(U237="I","I",VLOOKUP(V237,Hilfstabelle!$A$3:$B$6,2))</f>
        <v>II</v>
      </c>
      <c r="X237" s="7">
        <f>VLOOKUP(W237,Hilfstabelle!$B$10:$M$13,12,FALSE)</f>
        <v>1.7994396000000001</v>
      </c>
      <c r="Y237" s="7">
        <f>VLOOKUP(W237,Hilfstabelle!$B$10:$D$13,3,FALSE)</f>
        <v>43.5</v>
      </c>
      <c r="Z237" s="7">
        <f>VLOOKUP(W237,Hilfstabelle!$B$10:$E$13,4,FALSE)</f>
        <v>63</v>
      </c>
      <c r="AA237" s="7">
        <f>VLOOKUP(W237,Hilfstabelle!$B$10:$F$13,5,FALSE)</f>
        <v>63</v>
      </c>
      <c r="AB237" s="7">
        <f>VLOOKUP(W237,Hilfstabelle!$B$10:$G$13,6,FALSE)</f>
        <v>63</v>
      </c>
      <c r="AC237" s="7" t="str">
        <f>IF(AG237="50I","I",VLOOKUP(C237,Hilfstabelle!$A$3:$B$6,2))</f>
        <v>II</v>
      </c>
      <c r="AD237" s="7" t="str">
        <f>IF(U237="I","I",VLOOKUP(C237,Hilfstabelle!$A$3:$B$6,2))</f>
        <v>II</v>
      </c>
      <c r="AE237" s="7" t="str">
        <f t="shared" si="142"/>
        <v>75II</v>
      </c>
      <c r="AF237" s="7" t="str">
        <f t="shared" si="130"/>
        <v>75II</v>
      </c>
      <c r="AG237" s="106" t="b">
        <f t="shared" si="131"/>
        <v>0</v>
      </c>
      <c r="AH237" s="7">
        <f>VLOOKUP('Grundgerüst Konfigurator'!AE237,Hilfstabelle!$B$14:$M$25,12,FALSE)</f>
        <v>1.0688664000000001</v>
      </c>
      <c r="AI237" s="7">
        <f>VLOOKUP(AE237,Hilfstabelle!$B$14:$J$25,9,FALSE)</f>
        <v>45</v>
      </c>
      <c r="AJ237" s="7">
        <f>VLOOKUP(AE237,Hilfstabelle!$B$14:$K$25,10,FALSE)</f>
        <v>72</v>
      </c>
      <c r="AK237" s="7">
        <f>VLOOKUP(AE237,Hilfstabelle!$B$14:$I$25,8,FALSE)</f>
        <v>22</v>
      </c>
      <c r="AL237" s="7" t="str">
        <f>IF(AP237="50I","I",VLOOKUP(D237,Hilfstabelle!$A$3:$B$6,2))</f>
        <v>I</v>
      </c>
      <c r="AM237" s="7" t="str">
        <f>IF(U237="I","I",VLOOKUP(D237,Hilfstabelle!$A$3:$B$6,2))</f>
        <v>I</v>
      </c>
      <c r="AN237" s="7" t="str">
        <f t="shared" si="143"/>
        <v>40I</v>
      </c>
      <c r="AO237" s="7" t="str">
        <f t="shared" si="132"/>
        <v>40I</v>
      </c>
      <c r="AP237" s="106" t="b">
        <f t="shared" si="133"/>
        <v>0</v>
      </c>
      <c r="AQ237" s="7">
        <f>VLOOKUP('Grundgerüst Konfigurator'!AN237,Hilfstabelle!$B$14:$M$25,12,FALSE)</f>
        <v>0.33348840000000002</v>
      </c>
      <c r="AR237" s="7">
        <f>VLOOKUP(AN237,Hilfstabelle!$B$14:$J$25,9,FALSE)</f>
        <v>24.5</v>
      </c>
      <c r="AS237" s="7">
        <f>VLOOKUP(AN237,Hilfstabelle!$B$14:$K$25,10,FALSE)</f>
        <v>54</v>
      </c>
      <c r="AT237" s="7">
        <f>VLOOKUP(AN237,Hilfstabelle!$B$14:$I$25,8,FALSE)</f>
        <v>22</v>
      </c>
      <c r="AU237" s="7" t="str">
        <f>IF(AY237="50I","I",VLOOKUP(E237,Hilfstabelle!$A$3:$B$6,2))</f>
        <v>II</v>
      </c>
      <c r="AV237" s="7" t="str">
        <f>IF(U237="I","I",VLOOKUP(E237,Hilfstabelle!$A$3:$B$6,2))</f>
        <v>II</v>
      </c>
      <c r="AW237" s="7" t="str">
        <f t="shared" si="144"/>
        <v>50II</v>
      </c>
      <c r="AX237" s="7" t="str">
        <f t="shared" si="134"/>
        <v>50II</v>
      </c>
      <c r="AY237" s="106" t="str">
        <f t="shared" si="151"/>
        <v>50II</v>
      </c>
      <c r="AZ237" s="7">
        <f>VLOOKUP('Grundgerüst Konfigurator'!AW237,Hilfstabelle!$B$14:$M$25,12,FALSE)</f>
        <v>0.69703199999999998</v>
      </c>
      <c r="BA237" s="7">
        <f>VLOOKUP(AW237,Hilfstabelle!$B$14:$J$25,9,FALSE)</f>
        <v>30.5</v>
      </c>
      <c r="BB237" s="7">
        <f>VLOOKUP(AW237,Hilfstabelle!$B$14:$K$25,10,FALSE)</f>
        <v>61.1</v>
      </c>
      <c r="BC237" s="7">
        <f>VLOOKUP(AW237,Hilfstabelle!$B$14:$I$25,8,FALSE)</f>
        <v>22.1</v>
      </c>
      <c r="BD237" s="7" t="str">
        <f t="shared" si="136"/>
        <v/>
      </c>
      <c r="BE237" s="7" t="str">
        <f t="shared" si="145"/>
        <v/>
      </c>
      <c r="BF237" s="7">
        <f>IFERROR(VLOOKUP(BD237,Hilfstabelle!$B$26:$M$31,12,FALSE),0)</f>
        <v>0</v>
      </c>
      <c r="BG237" s="7">
        <f>IFERROR(VLOOKUP(BD237,Hilfstabelle!$B$26:$H$31,7,FALSE),0)</f>
        <v>0</v>
      </c>
      <c r="BH237" s="7" t="str">
        <f t="shared" si="137"/>
        <v>II-I</v>
      </c>
      <c r="BI237" s="7" t="str">
        <f t="shared" si="146"/>
        <v>II-I</v>
      </c>
      <c r="BJ237" s="7">
        <f>IFERROR(VLOOKUP(BH237,Hilfstabelle!$B$26:$M$31,12,FALSE),0)</f>
        <v>0.65527559999999996</v>
      </c>
      <c r="BK237" s="7">
        <f>IFERROR(VLOOKUP(BH237,Hilfstabelle!$B$26:$H$31,7,FALSE),0)</f>
        <v>23</v>
      </c>
      <c r="BL237" s="7" t="str">
        <f t="shared" si="138"/>
        <v/>
      </c>
      <c r="BM237" s="7" t="str">
        <f t="shared" si="147"/>
        <v/>
      </c>
      <c r="BN237" s="7">
        <f>IFERROR(VLOOKUP(BL237,Hilfstabelle!$B$26:$M$31,12,FALSE),0)</f>
        <v>0</v>
      </c>
      <c r="BO237" s="7">
        <f>IFERROR(VLOOKUP(BL237,Hilfstabelle!$B$26:$H$31,7,FALSE),0)</f>
        <v>0</v>
      </c>
      <c r="BP237" s="162" t="s">
        <v>3902</v>
      </c>
    </row>
    <row r="238" spans="1:69" ht="15" thickBot="1" x14ac:dyDescent="0.25">
      <c r="A238" s="7">
        <v>16862221060</v>
      </c>
      <c r="B238" s="160" t="s">
        <v>98</v>
      </c>
      <c r="C238" s="8">
        <v>75</v>
      </c>
      <c r="D238" s="8">
        <v>40</v>
      </c>
      <c r="E238" s="8">
        <v>63</v>
      </c>
      <c r="F238" s="8" t="str">
        <f t="shared" si="148"/>
        <v>75 - 40 - 63</v>
      </c>
      <c r="G238" s="8" t="str">
        <f t="shared" si="149"/>
        <v>75-40-63</v>
      </c>
      <c r="H238" s="8">
        <f t="shared" si="150"/>
        <v>16862221060</v>
      </c>
      <c r="I238" s="6">
        <f t="shared" si="125"/>
        <v>4.7065536000000012</v>
      </c>
      <c r="J238" s="6">
        <f>VLOOKUP(LEFT(A238,8)*1,Hilfstabelle!$A$35:$E$38,5,FALSE)</f>
        <v>0.85</v>
      </c>
      <c r="K238" s="6">
        <f t="shared" si="126"/>
        <v>266.5</v>
      </c>
      <c r="L238" s="6">
        <f t="shared" si="127"/>
        <v>185</v>
      </c>
      <c r="M238" s="6">
        <f t="shared" si="128"/>
        <v>90</v>
      </c>
      <c r="N238" s="19">
        <f t="shared" si="139"/>
        <v>85</v>
      </c>
      <c r="O238" s="19">
        <f t="shared" si="140"/>
        <v>108</v>
      </c>
      <c r="P238" s="19">
        <f t="shared" si="141"/>
        <v>85.5</v>
      </c>
      <c r="Q238" s="6">
        <f>VLOOKUP(LEFT(A238,8)*1,Hilfstabelle!$A$35:$E$38,2,FALSE)</f>
        <v>310</v>
      </c>
      <c r="R238" s="6">
        <f>VLOOKUP(LEFT(A238,8)*1,Hilfstabelle!$A$35:$E$38,3,FALSE)</f>
        <v>220</v>
      </c>
      <c r="S238" s="6">
        <f>VLOOKUP(LEFT(A238,8)*1,Hilfstabelle!$A$35:$E$38,4,FALSE)</f>
        <v>107</v>
      </c>
      <c r="T238" s="94">
        <f>VLOOKUP(H238,Preise!A:E,4,FALSE)</f>
        <v>646.74</v>
      </c>
      <c r="U238" s="7" t="str">
        <f>IF(V238=50,"I",VLOOKUP(V238,Hilfstabelle!$A$3:$B$6,2))</f>
        <v>II</v>
      </c>
      <c r="V238" s="7">
        <f t="shared" si="129"/>
        <v>75</v>
      </c>
      <c r="W238" s="7" t="str">
        <f>IF(U238="I","I",VLOOKUP(V238,Hilfstabelle!$A$3:$B$6,2))</f>
        <v>II</v>
      </c>
      <c r="X238" s="7">
        <f>VLOOKUP(W238,Hilfstabelle!$B$10:$M$13,12,FALSE)</f>
        <v>1.7994396000000001</v>
      </c>
      <c r="Y238" s="7">
        <f>VLOOKUP(W238,Hilfstabelle!$B$10:$D$13,3,FALSE)</f>
        <v>43.5</v>
      </c>
      <c r="Z238" s="7">
        <f>VLOOKUP(W238,Hilfstabelle!$B$10:$E$13,4,FALSE)</f>
        <v>63</v>
      </c>
      <c r="AA238" s="7">
        <f>VLOOKUP(W238,Hilfstabelle!$B$10:$F$13,5,FALSE)</f>
        <v>63</v>
      </c>
      <c r="AB238" s="7">
        <f>VLOOKUP(W238,Hilfstabelle!$B$10:$G$13,6,FALSE)</f>
        <v>63</v>
      </c>
      <c r="AC238" s="7" t="str">
        <f>IF(AG238="50I","I",VLOOKUP(C238,Hilfstabelle!$A$3:$B$6,2))</f>
        <v>II</v>
      </c>
      <c r="AD238" s="7" t="str">
        <f>IF(U238="I","I",VLOOKUP(C238,Hilfstabelle!$A$3:$B$6,2))</f>
        <v>II</v>
      </c>
      <c r="AE238" s="7" t="str">
        <f t="shared" si="142"/>
        <v>75II</v>
      </c>
      <c r="AF238" s="7" t="str">
        <f t="shared" si="130"/>
        <v>75II</v>
      </c>
      <c r="AG238" s="106" t="b">
        <f t="shared" si="131"/>
        <v>0</v>
      </c>
      <c r="AH238" s="7">
        <f>VLOOKUP('Grundgerüst Konfigurator'!AE238,Hilfstabelle!$B$14:$M$25,12,FALSE)</f>
        <v>1.0688664000000001</v>
      </c>
      <c r="AI238" s="7">
        <f>VLOOKUP(AE238,Hilfstabelle!$B$14:$J$25,9,FALSE)</f>
        <v>45</v>
      </c>
      <c r="AJ238" s="7">
        <f>VLOOKUP(AE238,Hilfstabelle!$B$14:$K$25,10,FALSE)</f>
        <v>72</v>
      </c>
      <c r="AK238" s="7">
        <f>VLOOKUP(AE238,Hilfstabelle!$B$14:$I$25,8,FALSE)</f>
        <v>22</v>
      </c>
      <c r="AL238" s="7" t="str">
        <f>IF(AP238="50I","I",VLOOKUP(D238,Hilfstabelle!$A$3:$B$6,2))</f>
        <v>I</v>
      </c>
      <c r="AM238" s="7" t="str">
        <f>IF(U238="I","I",VLOOKUP(D238,Hilfstabelle!$A$3:$B$6,2))</f>
        <v>I</v>
      </c>
      <c r="AN238" s="7" t="str">
        <f t="shared" si="143"/>
        <v>40I</v>
      </c>
      <c r="AO238" s="7" t="str">
        <f t="shared" si="132"/>
        <v>40I</v>
      </c>
      <c r="AP238" s="106" t="b">
        <f t="shared" si="133"/>
        <v>0</v>
      </c>
      <c r="AQ238" s="7">
        <f>VLOOKUP('Grundgerüst Konfigurator'!AN238,Hilfstabelle!$B$14:$M$25,12,FALSE)</f>
        <v>0.33348840000000002</v>
      </c>
      <c r="AR238" s="7">
        <f>VLOOKUP(AN238,Hilfstabelle!$B$14:$J$25,9,FALSE)</f>
        <v>24.5</v>
      </c>
      <c r="AS238" s="7">
        <f>VLOOKUP(AN238,Hilfstabelle!$B$14:$K$25,10,FALSE)</f>
        <v>54</v>
      </c>
      <c r="AT238" s="7">
        <f>VLOOKUP(AN238,Hilfstabelle!$B$14:$I$25,8,FALSE)</f>
        <v>22</v>
      </c>
      <c r="AU238" s="7" t="str">
        <f>IF(AY238="50I","I",VLOOKUP(E238,Hilfstabelle!$A$3:$B$6,2))</f>
        <v>II</v>
      </c>
      <c r="AV238" s="7" t="str">
        <f>IF(U238="I","I",VLOOKUP(E238,Hilfstabelle!$A$3:$B$6,2))</f>
        <v>II</v>
      </c>
      <c r="AW238" s="7" t="str">
        <f t="shared" si="144"/>
        <v>63II</v>
      </c>
      <c r="AX238" s="7" t="str">
        <f t="shared" si="134"/>
        <v>63II</v>
      </c>
      <c r="AY238" s="106" t="b">
        <f t="shared" si="151"/>
        <v>0</v>
      </c>
      <c r="AZ238" s="7">
        <f>VLOOKUP('Grundgerüst Konfigurator'!AW238,Hilfstabelle!$B$14:$M$25,12,FALSE)</f>
        <v>0.84948360000000012</v>
      </c>
      <c r="BA238" s="7">
        <f>VLOOKUP(AW238,Hilfstabelle!$B$14:$J$25,9,FALSE)</f>
        <v>37</v>
      </c>
      <c r="BB238" s="7">
        <f>VLOOKUP(AW238,Hilfstabelle!$B$14:$K$25,10,FALSE)</f>
        <v>68.5</v>
      </c>
      <c r="BC238" s="7">
        <f>VLOOKUP(AW238,Hilfstabelle!$B$14:$I$25,8,FALSE)</f>
        <v>22.5</v>
      </c>
      <c r="BD238" s="7" t="str">
        <f t="shared" si="136"/>
        <v/>
      </c>
      <c r="BE238" s="7" t="str">
        <f t="shared" si="145"/>
        <v/>
      </c>
      <c r="BF238" s="7">
        <f>IFERROR(VLOOKUP(BD238,Hilfstabelle!$B$26:$M$31,12,FALSE),0)</f>
        <v>0</v>
      </c>
      <c r="BG238" s="7">
        <f>IFERROR(VLOOKUP(BD238,Hilfstabelle!$B$26:$H$31,7,FALSE),0)</f>
        <v>0</v>
      </c>
      <c r="BH238" s="7" t="str">
        <f t="shared" si="137"/>
        <v>II-I</v>
      </c>
      <c r="BI238" s="7" t="str">
        <f t="shared" si="146"/>
        <v>II-I</v>
      </c>
      <c r="BJ238" s="7">
        <f>IFERROR(VLOOKUP(BH238,Hilfstabelle!$B$26:$M$31,12,FALSE),0)</f>
        <v>0.65527559999999996</v>
      </c>
      <c r="BK238" s="7">
        <f>IFERROR(VLOOKUP(BH238,Hilfstabelle!$B$26:$H$31,7,FALSE),0)</f>
        <v>23</v>
      </c>
      <c r="BL238" s="7" t="str">
        <f t="shared" si="138"/>
        <v/>
      </c>
      <c r="BM238" s="7" t="str">
        <f t="shared" si="147"/>
        <v/>
      </c>
      <c r="BN238" s="7">
        <f>IFERROR(VLOOKUP(BL238,Hilfstabelle!$B$26:$M$31,12,FALSE),0)</f>
        <v>0</v>
      </c>
      <c r="BO238" s="7">
        <f>IFERROR(VLOOKUP(BL238,Hilfstabelle!$B$26:$H$31,7,FALSE),0)</f>
        <v>0</v>
      </c>
      <c r="BP238" s="162" t="s">
        <v>3902</v>
      </c>
    </row>
    <row r="239" spans="1:69" ht="15" thickBot="1" x14ac:dyDescent="0.25">
      <c r="A239" s="7">
        <v>16862221061</v>
      </c>
      <c r="B239" s="160" t="s">
        <v>98</v>
      </c>
      <c r="C239" s="8">
        <v>75</v>
      </c>
      <c r="D239" s="8">
        <v>50</v>
      </c>
      <c r="E239" s="8">
        <v>25</v>
      </c>
      <c r="F239" s="8" t="str">
        <f t="shared" si="148"/>
        <v>75 - 50 - 25</v>
      </c>
      <c r="G239" s="8" t="str">
        <f t="shared" si="149"/>
        <v>75-50-25</v>
      </c>
      <c r="H239" s="8">
        <f t="shared" si="150"/>
        <v>16862221061</v>
      </c>
      <c r="I239" s="6">
        <f t="shared" si="125"/>
        <v>4.3920995999999999</v>
      </c>
      <c r="J239" s="6">
        <f>VLOOKUP(LEFT(A239,8)*1,Hilfstabelle!$A$35:$E$38,5,FALSE)</f>
        <v>0.85</v>
      </c>
      <c r="K239" s="6">
        <f t="shared" si="126"/>
        <v>261.5</v>
      </c>
      <c r="L239" s="6">
        <f t="shared" si="127"/>
        <v>169.1</v>
      </c>
      <c r="M239" s="6">
        <f t="shared" si="128"/>
        <v>90</v>
      </c>
      <c r="N239" s="19">
        <f t="shared" si="139"/>
        <v>85</v>
      </c>
      <c r="O239" s="19">
        <f t="shared" si="140"/>
        <v>85.1</v>
      </c>
      <c r="P239" s="19">
        <f t="shared" si="141"/>
        <v>105</v>
      </c>
      <c r="Q239" s="6">
        <f>VLOOKUP(LEFT(A239,8)*1,Hilfstabelle!$A$35:$E$38,2,FALSE)</f>
        <v>310</v>
      </c>
      <c r="R239" s="6">
        <f>VLOOKUP(LEFT(A239,8)*1,Hilfstabelle!$A$35:$E$38,3,FALSE)</f>
        <v>220</v>
      </c>
      <c r="S239" s="6">
        <f>VLOOKUP(LEFT(A239,8)*1,Hilfstabelle!$A$35:$E$38,4,FALSE)</f>
        <v>107</v>
      </c>
      <c r="T239" s="94">
        <f>VLOOKUP(H239,Preise!A:E,4,FALSE)</f>
        <v>625.22</v>
      </c>
      <c r="U239" s="7" t="str">
        <f>IF(V239=50,"I",VLOOKUP(V239,Hilfstabelle!$A$3:$B$6,2))</f>
        <v>II</v>
      </c>
      <c r="V239" s="7">
        <f t="shared" si="129"/>
        <v>75</v>
      </c>
      <c r="W239" s="7" t="str">
        <f>IF(U239="I","I",VLOOKUP(V239,Hilfstabelle!$A$3:$B$6,2))</f>
        <v>II</v>
      </c>
      <c r="X239" s="7">
        <f>VLOOKUP(W239,Hilfstabelle!$B$10:$M$13,12,FALSE)</f>
        <v>1.7994396000000001</v>
      </c>
      <c r="Y239" s="7">
        <f>VLOOKUP(W239,Hilfstabelle!$B$10:$D$13,3,FALSE)</f>
        <v>43.5</v>
      </c>
      <c r="Z239" s="7">
        <f>VLOOKUP(W239,Hilfstabelle!$B$10:$E$13,4,FALSE)</f>
        <v>63</v>
      </c>
      <c r="AA239" s="7">
        <f>VLOOKUP(W239,Hilfstabelle!$B$10:$F$13,5,FALSE)</f>
        <v>63</v>
      </c>
      <c r="AB239" s="7">
        <f>VLOOKUP(W239,Hilfstabelle!$B$10:$G$13,6,FALSE)</f>
        <v>63</v>
      </c>
      <c r="AC239" s="7" t="str">
        <f>IF(AG239="50I","I",VLOOKUP(C239,Hilfstabelle!$A$3:$B$6,2))</f>
        <v>II</v>
      </c>
      <c r="AD239" s="7" t="str">
        <f>IF(U239="I","I",VLOOKUP(C239,Hilfstabelle!$A$3:$B$6,2))</f>
        <v>II</v>
      </c>
      <c r="AE239" s="7" t="str">
        <f t="shared" si="142"/>
        <v>75II</v>
      </c>
      <c r="AF239" s="7" t="str">
        <f t="shared" si="130"/>
        <v>75II</v>
      </c>
      <c r="AG239" s="106" t="b">
        <f t="shared" si="131"/>
        <v>0</v>
      </c>
      <c r="AH239" s="7">
        <f>VLOOKUP('Grundgerüst Konfigurator'!AE239,Hilfstabelle!$B$14:$M$25,12,FALSE)</f>
        <v>1.0688664000000001</v>
      </c>
      <c r="AI239" s="7">
        <f>VLOOKUP(AE239,Hilfstabelle!$B$14:$J$25,9,FALSE)</f>
        <v>45</v>
      </c>
      <c r="AJ239" s="7">
        <f>VLOOKUP(AE239,Hilfstabelle!$B$14:$K$25,10,FALSE)</f>
        <v>72</v>
      </c>
      <c r="AK239" s="7">
        <f>VLOOKUP(AE239,Hilfstabelle!$B$14:$I$25,8,FALSE)</f>
        <v>22</v>
      </c>
      <c r="AL239" s="7" t="str">
        <f>IF(AP239="50I","I",VLOOKUP(D239,Hilfstabelle!$A$3:$B$6,2))</f>
        <v>II</v>
      </c>
      <c r="AM239" s="7" t="str">
        <f>IF(U239="I","I",VLOOKUP(D239,Hilfstabelle!$A$3:$B$6,2))</f>
        <v>II</v>
      </c>
      <c r="AN239" s="7" t="str">
        <f t="shared" si="143"/>
        <v>50II</v>
      </c>
      <c r="AO239" s="7" t="str">
        <f t="shared" si="132"/>
        <v>50II</v>
      </c>
      <c r="AP239" s="106" t="str">
        <f t="shared" si="133"/>
        <v>50II</v>
      </c>
      <c r="AQ239" s="7">
        <f>VLOOKUP('Grundgerüst Konfigurator'!AN239,Hilfstabelle!$B$14:$M$25,12,FALSE)</f>
        <v>0.69703199999999998</v>
      </c>
      <c r="AR239" s="7">
        <f>VLOOKUP(AN239,Hilfstabelle!$B$14:$J$25,9,FALSE)</f>
        <v>30.5</v>
      </c>
      <c r="AS239" s="7">
        <f>VLOOKUP(AN239,Hilfstabelle!$B$14:$K$25,10,FALSE)</f>
        <v>61.1</v>
      </c>
      <c r="AT239" s="7">
        <f>VLOOKUP(AN239,Hilfstabelle!$B$14:$I$25,8,FALSE)</f>
        <v>22.1</v>
      </c>
      <c r="AU239" s="7" t="str">
        <f>IF(AY239="50I","I",VLOOKUP(E239,Hilfstabelle!$A$3:$B$6,2))</f>
        <v>I</v>
      </c>
      <c r="AV239" s="7" t="str">
        <f>IF(U239="I","I",VLOOKUP(E239,Hilfstabelle!$A$3:$B$6,2))</f>
        <v>I</v>
      </c>
      <c r="AW239" s="7" t="str">
        <f t="shared" si="144"/>
        <v>25I</v>
      </c>
      <c r="AX239" s="7" t="str">
        <f t="shared" si="134"/>
        <v>25I</v>
      </c>
      <c r="AY239" s="106" t="b">
        <f t="shared" si="151"/>
        <v>0</v>
      </c>
      <c r="AZ239" s="7">
        <f>VLOOKUP('Grundgerüst Konfigurator'!AW239,Hilfstabelle!$B$14:$M$25,12,FALSE)</f>
        <v>0.171486</v>
      </c>
      <c r="BA239" s="7">
        <f>VLOOKUP(AW239,Hilfstabelle!$B$14:$J$25,9,FALSE)</f>
        <v>15.25</v>
      </c>
      <c r="BB239" s="7">
        <f>VLOOKUP(AW239,Hilfstabelle!$B$14:$K$25,10,FALSE)</f>
        <v>40.5</v>
      </c>
      <c r="BC239" s="7">
        <f>VLOOKUP(AW239,Hilfstabelle!$B$14:$I$25,8,FALSE)</f>
        <v>19</v>
      </c>
      <c r="BD239" s="7" t="str">
        <f t="shared" si="136"/>
        <v/>
      </c>
      <c r="BE239" s="7" t="str">
        <f t="shared" si="145"/>
        <v/>
      </c>
      <c r="BF239" s="7">
        <f>IFERROR(VLOOKUP(BD239,Hilfstabelle!$B$26:$M$31,12,FALSE),0)</f>
        <v>0</v>
      </c>
      <c r="BG239" s="7">
        <f>IFERROR(VLOOKUP(BD239,Hilfstabelle!$B$26:$H$31,7,FALSE),0)</f>
        <v>0</v>
      </c>
      <c r="BH239" s="7" t="str">
        <f t="shared" si="137"/>
        <v/>
      </c>
      <c r="BI239" s="7" t="str">
        <f t="shared" si="146"/>
        <v/>
      </c>
      <c r="BJ239" s="7">
        <f>IFERROR(VLOOKUP(BH239,Hilfstabelle!$B$26:$M$31,12,FALSE),0)</f>
        <v>0</v>
      </c>
      <c r="BK239" s="7">
        <f>IFERROR(VLOOKUP(BH239,Hilfstabelle!$B$26:$H$31,7,FALSE),0)</f>
        <v>0</v>
      </c>
      <c r="BL239" s="7" t="str">
        <f t="shared" si="138"/>
        <v>II-I</v>
      </c>
      <c r="BM239" s="7" t="str">
        <f t="shared" si="147"/>
        <v>II-I</v>
      </c>
      <c r="BN239" s="7">
        <f>IFERROR(VLOOKUP(BL239,Hilfstabelle!$B$26:$M$31,12,FALSE),0)</f>
        <v>0.65527559999999996</v>
      </c>
      <c r="BO239" s="7">
        <f>IFERROR(VLOOKUP(BL239,Hilfstabelle!$B$26:$H$31,7,FALSE),0)</f>
        <v>23</v>
      </c>
      <c r="BP239" s="162" t="s">
        <v>3902</v>
      </c>
    </row>
    <row r="240" spans="1:69" ht="15" thickBot="1" x14ac:dyDescent="0.25">
      <c r="A240" s="7">
        <v>16862221062</v>
      </c>
      <c r="B240" s="160" t="s">
        <v>98</v>
      </c>
      <c r="C240" s="8">
        <v>75</v>
      </c>
      <c r="D240" s="8">
        <v>50</v>
      </c>
      <c r="E240" s="8">
        <v>32</v>
      </c>
      <c r="F240" s="8" t="str">
        <f t="shared" si="148"/>
        <v>75 - 50 - 32</v>
      </c>
      <c r="G240" s="8" t="str">
        <f t="shared" si="149"/>
        <v>75-50-32</v>
      </c>
      <c r="H240" s="8">
        <f t="shared" si="150"/>
        <v>16862221062</v>
      </c>
      <c r="I240" s="6">
        <f t="shared" si="125"/>
        <v>4.4444987999999999</v>
      </c>
      <c r="J240" s="6">
        <f>VLOOKUP(LEFT(A240,8)*1,Hilfstabelle!$A$35:$E$38,5,FALSE)</f>
        <v>0.85</v>
      </c>
      <c r="K240" s="6">
        <f t="shared" si="126"/>
        <v>268</v>
      </c>
      <c r="L240" s="6">
        <f t="shared" si="127"/>
        <v>169.1</v>
      </c>
      <c r="M240" s="6">
        <f t="shared" si="128"/>
        <v>90</v>
      </c>
      <c r="N240" s="19">
        <f t="shared" si="139"/>
        <v>85</v>
      </c>
      <c r="O240" s="19">
        <f t="shared" si="140"/>
        <v>85.1</v>
      </c>
      <c r="P240" s="19">
        <f t="shared" si="141"/>
        <v>106</v>
      </c>
      <c r="Q240" s="6">
        <f>VLOOKUP(LEFT(A240,8)*1,Hilfstabelle!$A$35:$E$38,2,FALSE)</f>
        <v>310</v>
      </c>
      <c r="R240" s="6">
        <f>VLOOKUP(LEFT(A240,8)*1,Hilfstabelle!$A$35:$E$38,3,FALSE)</f>
        <v>220</v>
      </c>
      <c r="S240" s="6">
        <f>VLOOKUP(LEFT(A240,8)*1,Hilfstabelle!$A$35:$E$38,4,FALSE)</f>
        <v>107</v>
      </c>
      <c r="T240" s="94">
        <f>VLOOKUP(H240,Preise!A:E,4,FALSE)</f>
        <v>630.54999999999995</v>
      </c>
      <c r="U240" s="7" t="str">
        <f>IF(V240=50,"I",VLOOKUP(V240,Hilfstabelle!$A$3:$B$6,2))</f>
        <v>II</v>
      </c>
      <c r="V240" s="7">
        <f t="shared" si="129"/>
        <v>75</v>
      </c>
      <c r="W240" s="7" t="str">
        <f>IF(U240="I","I",VLOOKUP(V240,Hilfstabelle!$A$3:$B$6,2))</f>
        <v>II</v>
      </c>
      <c r="X240" s="7">
        <f>VLOOKUP(W240,Hilfstabelle!$B$10:$M$13,12,FALSE)</f>
        <v>1.7994396000000001</v>
      </c>
      <c r="Y240" s="7">
        <f>VLOOKUP(W240,Hilfstabelle!$B$10:$D$13,3,FALSE)</f>
        <v>43.5</v>
      </c>
      <c r="Z240" s="7">
        <f>VLOOKUP(W240,Hilfstabelle!$B$10:$E$13,4,FALSE)</f>
        <v>63</v>
      </c>
      <c r="AA240" s="7">
        <f>VLOOKUP(W240,Hilfstabelle!$B$10:$F$13,5,FALSE)</f>
        <v>63</v>
      </c>
      <c r="AB240" s="7">
        <f>VLOOKUP(W240,Hilfstabelle!$B$10:$G$13,6,FALSE)</f>
        <v>63</v>
      </c>
      <c r="AC240" s="7" t="str">
        <f>IF(AG240="50I","I",VLOOKUP(C240,Hilfstabelle!$A$3:$B$6,2))</f>
        <v>II</v>
      </c>
      <c r="AD240" s="7" t="str">
        <f>IF(U240="I","I",VLOOKUP(C240,Hilfstabelle!$A$3:$B$6,2))</f>
        <v>II</v>
      </c>
      <c r="AE240" s="7" t="str">
        <f t="shared" si="142"/>
        <v>75II</v>
      </c>
      <c r="AF240" s="7" t="str">
        <f t="shared" si="130"/>
        <v>75II</v>
      </c>
      <c r="AG240" s="106" t="b">
        <f t="shared" si="131"/>
        <v>0</v>
      </c>
      <c r="AH240" s="7">
        <f>VLOOKUP('Grundgerüst Konfigurator'!AE240,Hilfstabelle!$B$14:$M$25,12,FALSE)</f>
        <v>1.0688664000000001</v>
      </c>
      <c r="AI240" s="7">
        <f>VLOOKUP(AE240,Hilfstabelle!$B$14:$J$25,9,FALSE)</f>
        <v>45</v>
      </c>
      <c r="AJ240" s="7">
        <f>VLOOKUP(AE240,Hilfstabelle!$B$14:$K$25,10,FALSE)</f>
        <v>72</v>
      </c>
      <c r="AK240" s="7">
        <f>VLOOKUP(AE240,Hilfstabelle!$B$14:$I$25,8,FALSE)</f>
        <v>22</v>
      </c>
      <c r="AL240" s="7" t="str">
        <f>IF(AP240="50I","I",VLOOKUP(D240,Hilfstabelle!$A$3:$B$6,2))</f>
        <v>II</v>
      </c>
      <c r="AM240" s="7" t="str">
        <f>IF(U240="I","I",VLOOKUP(D240,Hilfstabelle!$A$3:$B$6,2))</f>
        <v>II</v>
      </c>
      <c r="AN240" s="7" t="str">
        <f t="shared" si="143"/>
        <v>50II</v>
      </c>
      <c r="AO240" s="7" t="str">
        <f t="shared" si="132"/>
        <v>50II</v>
      </c>
      <c r="AP240" s="106" t="str">
        <f t="shared" si="133"/>
        <v>50II</v>
      </c>
      <c r="AQ240" s="7">
        <f>VLOOKUP('Grundgerüst Konfigurator'!AN240,Hilfstabelle!$B$14:$M$25,12,FALSE)</f>
        <v>0.69703199999999998</v>
      </c>
      <c r="AR240" s="7">
        <f>VLOOKUP(AN240,Hilfstabelle!$B$14:$J$25,9,FALSE)</f>
        <v>30.5</v>
      </c>
      <c r="AS240" s="7">
        <f>VLOOKUP(AN240,Hilfstabelle!$B$14:$K$25,10,FALSE)</f>
        <v>61.1</v>
      </c>
      <c r="AT240" s="7">
        <f>VLOOKUP(AN240,Hilfstabelle!$B$14:$I$25,8,FALSE)</f>
        <v>22.1</v>
      </c>
      <c r="AU240" s="7" t="str">
        <f>IF(AY240="50I","I",VLOOKUP(E240,Hilfstabelle!$A$3:$B$6,2))</f>
        <v>I</v>
      </c>
      <c r="AV240" s="7" t="str">
        <f>IF(U240="I","I",VLOOKUP(E240,Hilfstabelle!$A$3:$B$6,2))</f>
        <v>I</v>
      </c>
      <c r="AW240" s="7" t="str">
        <f t="shared" si="144"/>
        <v>32I</v>
      </c>
      <c r="AX240" s="7" t="str">
        <f t="shared" si="134"/>
        <v>32I</v>
      </c>
      <c r="AY240" s="106" t="b">
        <f t="shared" si="151"/>
        <v>0</v>
      </c>
      <c r="AZ240" s="7">
        <f>VLOOKUP('Grundgerüst Konfigurator'!AW240,Hilfstabelle!$B$14:$M$25,12,FALSE)</f>
        <v>0.22388520000000001</v>
      </c>
      <c r="BA240" s="7">
        <f>VLOOKUP(AW240,Hilfstabelle!$B$14:$J$25,9,FALSE)</f>
        <v>20</v>
      </c>
      <c r="BB240" s="7">
        <f>VLOOKUP(AW240,Hilfstabelle!$B$14:$K$25,10,FALSE)</f>
        <v>47</v>
      </c>
      <c r="BC240" s="7">
        <f>VLOOKUP(AW240,Hilfstabelle!$B$14:$I$25,8,FALSE)</f>
        <v>20</v>
      </c>
      <c r="BD240" s="7" t="str">
        <f t="shared" si="136"/>
        <v/>
      </c>
      <c r="BE240" s="7" t="str">
        <f t="shared" si="145"/>
        <v/>
      </c>
      <c r="BF240" s="7">
        <f>IFERROR(VLOOKUP(BD240,Hilfstabelle!$B$26:$M$31,12,FALSE),0)</f>
        <v>0</v>
      </c>
      <c r="BG240" s="7">
        <f>IFERROR(VLOOKUP(BD240,Hilfstabelle!$B$26:$H$31,7,FALSE),0)</f>
        <v>0</v>
      </c>
      <c r="BH240" s="7" t="str">
        <f t="shared" si="137"/>
        <v/>
      </c>
      <c r="BI240" s="7" t="str">
        <f t="shared" si="146"/>
        <v/>
      </c>
      <c r="BJ240" s="7">
        <f>IFERROR(VLOOKUP(BH240,Hilfstabelle!$B$26:$M$31,12,FALSE),0)</f>
        <v>0</v>
      </c>
      <c r="BK240" s="7">
        <f>IFERROR(VLOOKUP(BH240,Hilfstabelle!$B$26:$H$31,7,FALSE),0)</f>
        <v>0</v>
      </c>
      <c r="BL240" s="7" t="str">
        <f t="shared" si="138"/>
        <v>II-I</v>
      </c>
      <c r="BM240" s="7" t="str">
        <f t="shared" si="147"/>
        <v>II-I</v>
      </c>
      <c r="BN240" s="7">
        <f>IFERROR(VLOOKUP(BL240,Hilfstabelle!$B$26:$M$31,12,FALSE),0)</f>
        <v>0.65527559999999996</v>
      </c>
      <c r="BO240" s="7">
        <f>IFERROR(VLOOKUP(BL240,Hilfstabelle!$B$26:$H$31,7,FALSE),0)</f>
        <v>23</v>
      </c>
      <c r="BP240" s="162" t="s">
        <v>3902</v>
      </c>
    </row>
    <row r="241" spans="1:69" ht="15" thickBot="1" x14ac:dyDescent="0.25">
      <c r="A241" s="7">
        <v>16862221063</v>
      </c>
      <c r="B241" s="160" t="s">
        <v>98</v>
      </c>
      <c r="C241" s="8">
        <v>75</v>
      </c>
      <c r="D241" s="8">
        <v>50</v>
      </c>
      <c r="E241" s="8">
        <v>40</v>
      </c>
      <c r="F241" s="8" t="str">
        <f t="shared" si="148"/>
        <v>75 - 50 - 40</v>
      </c>
      <c r="G241" s="8" t="str">
        <f t="shared" si="149"/>
        <v>75-50-40</v>
      </c>
      <c r="H241" s="8">
        <f t="shared" si="150"/>
        <v>16862221063</v>
      </c>
      <c r="I241" s="6">
        <f t="shared" si="125"/>
        <v>4.5541020000000003</v>
      </c>
      <c r="J241" s="6">
        <f>VLOOKUP(LEFT(A241,8)*1,Hilfstabelle!$A$35:$E$38,5,FALSE)</f>
        <v>0.85</v>
      </c>
      <c r="K241" s="6">
        <f t="shared" si="126"/>
        <v>275</v>
      </c>
      <c r="L241" s="6">
        <f t="shared" si="127"/>
        <v>169.1</v>
      </c>
      <c r="M241" s="6">
        <f t="shared" si="128"/>
        <v>90</v>
      </c>
      <c r="N241" s="19">
        <f t="shared" si="139"/>
        <v>85</v>
      </c>
      <c r="O241" s="19">
        <f t="shared" si="140"/>
        <v>85.1</v>
      </c>
      <c r="P241" s="19">
        <f t="shared" si="141"/>
        <v>108</v>
      </c>
      <c r="Q241" s="6">
        <f>VLOOKUP(LEFT(A241,8)*1,Hilfstabelle!$A$35:$E$38,2,FALSE)</f>
        <v>310</v>
      </c>
      <c r="R241" s="6">
        <f>VLOOKUP(LEFT(A241,8)*1,Hilfstabelle!$A$35:$E$38,3,FALSE)</f>
        <v>220</v>
      </c>
      <c r="S241" s="6">
        <f>VLOOKUP(LEFT(A241,8)*1,Hilfstabelle!$A$35:$E$38,4,FALSE)</f>
        <v>107</v>
      </c>
      <c r="T241" s="94">
        <f>VLOOKUP(H241,Preise!A:E,4,FALSE)</f>
        <v>637.95000000000005</v>
      </c>
      <c r="U241" s="7" t="str">
        <f>IF(V241=50,"I",VLOOKUP(V241,Hilfstabelle!$A$3:$B$6,2))</f>
        <v>II</v>
      </c>
      <c r="V241" s="7">
        <f t="shared" si="129"/>
        <v>75</v>
      </c>
      <c r="W241" s="7" t="str">
        <f>IF(U241="I","I",VLOOKUP(V241,Hilfstabelle!$A$3:$B$6,2))</f>
        <v>II</v>
      </c>
      <c r="X241" s="7">
        <f>VLOOKUP(W241,Hilfstabelle!$B$10:$M$13,12,FALSE)</f>
        <v>1.7994396000000001</v>
      </c>
      <c r="Y241" s="7">
        <f>VLOOKUP(W241,Hilfstabelle!$B$10:$D$13,3,FALSE)</f>
        <v>43.5</v>
      </c>
      <c r="Z241" s="7">
        <f>VLOOKUP(W241,Hilfstabelle!$B$10:$E$13,4,FALSE)</f>
        <v>63</v>
      </c>
      <c r="AA241" s="7">
        <f>VLOOKUP(W241,Hilfstabelle!$B$10:$F$13,5,FALSE)</f>
        <v>63</v>
      </c>
      <c r="AB241" s="7">
        <f>VLOOKUP(W241,Hilfstabelle!$B$10:$G$13,6,FALSE)</f>
        <v>63</v>
      </c>
      <c r="AC241" s="7" t="str">
        <f>IF(AG241="50I","I",VLOOKUP(C241,Hilfstabelle!$A$3:$B$6,2))</f>
        <v>II</v>
      </c>
      <c r="AD241" s="7" t="str">
        <f>IF(U241="I","I",VLOOKUP(C241,Hilfstabelle!$A$3:$B$6,2))</f>
        <v>II</v>
      </c>
      <c r="AE241" s="7" t="str">
        <f t="shared" si="142"/>
        <v>75II</v>
      </c>
      <c r="AF241" s="7" t="str">
        <f t="shared" si="130"/>
        <v>75II</v>
      </c>
      <c r="AG241" s="106" t="b">
        <f t="shared" si="131"/>
        <v>0</v>
      </c>
      <c r="AH241" s="7">
        <f>VLOOKUP('Grundgerüst Konfigurator'!AE241,Hilfstabelle!$B$14:$M$25,12,FALSE)</f>
        <v>1.0688664000000001</v>
      </c>
      <c r="AI241" s="7">
        <f>VLOOKUP(AE241,Hilfstabelle!$B$14:$J$25,9,FALSE)</f>
        <v>45</v>
      </c>
      <c r="AJ241" s="7">
        <f>VLOOKUP(AE241,Hilfstabelle!$B$14:$K$25,10,FALSE)</f>
        <v>72</v>
      </c>
      <c r="AK241" s="7">
        <f>VLOOKUP(AE241,Hilfstabelle!$B$14:$I$25,8,FALSE)</f>
        <v>22</v>
      </c>
      <c r="AL241" s="7" t="str">
        <f>IF(AP241="50I","I",VLOOKUP(D241,Hilfstabelle!$A$3:$B$6,2))</f>
        <v>II</v>
      </c>
      <c r="AM241" s="7" t="str">
        <f>IF(U241="I","I",VLOOKUP(D241,Hilfstabelle!$A$3:$B$6,2))</f>
        <v>II</v>
      </c>
      <c r="AN241" s="7" t="str">
        <f t="shared" si="143"/>
        <v>50II</v>
      </c>
      <c r="AO241" s="7" t="str">
        <f t="shared" si="132"/>
        <v>50II</v>
      </c>
      <c r="AP241" s="106" t="str">
        <f t="shared" si="133"/>
        <v>50II</v>
      </c>
      <c r="AQ241" s="7">
        <f>VLOOKUP('Grundgerüst Konfigurator'!AN241,Hilfstabelle!$B$14:$M$25,12,FALSE)</f>
        <v>0.69703199999999998</v>
      </c>
      <c r="AR241" s="7">
        <f>VLOOKUP(AN241,Hilfstabelle!$B$14:$J$25,9,FALSE)</f>
        <v>30.5</v>
      </c>
      <c r="AS241" s="7">
        <f>VLOOKUP(AN241,Hilfstabelle!$B$14:$K$25,10,FALSE)</f>
        <v>61.1</v>
      </c>
      <c r="AT241" s="7">
        <f>VLOOKUP(AN241,Hilfstabelle!$B$14:$I$25,8,FALSE)</f>
        <v>22.1</v>
      </c>
      <c r="AU241" s="7" t="str">
        <f>IF(AY241="50I","I",VLOOKUP(E241,Hilfstabelle!$A$3:$B$6,2))</f>
        <v>I</v>
      </c>
      <c r="AV241" s="7" t="str">
        <f>IF(U241="I","I",VLOOKUP(E241,Hilfstabelle!$A$3:$B$6,2))</f>
        <v>I</v>
      </c>
      <c r="AW241" s="7" t="str">
        <f t="shared" si="144"/>
        <v>40I</v>
      </c>
      <c r="AX241" s="7" t="str">
        <f t="shared" si="134"/>
        <v>40I</v>
      </c>
      <c r="AY241" s="106" t="b">
        <f t="shared" si="151"/>
        <v>0</v>
      </c>
      <c r="AZ241" s="7">
        <f>VLOOKUP('Grundgerüst Konfigurator'!AW241,Hilfstabelle!$B$14:$M$25,12,FALSE)</f>
        <v>0.33348840000000002</v>
      </c>
      <c r="BA241" s="7">
        <f>VLOOKUP(AW241,Hilfstabelle!$B$14:$J$25,9,FALSE)</f>
        <v>24.5</v>
      </c>
      <c r="BB241" s="7">
        <f>VLOOKUP(AW241,Hilfstabelle!$B$14:$K$25,10,FALSE)</f>
        <v>54</v>
      </c>
      <c r="BC241" s="7">
        <f>VLOOKUP(AW241,Hilfstabelle!$B$14:$I$25,8,FALSE)</f>
        <v>22</v>
      </c>
      <c r="BD241" s="7" t="str">
        <f t="shared" si="136"/>
        <v/>
      </c>
      <c r="BE241" s="7" t="str">
        <f t="shared" si="145"/>
        <v/>
      </c>
      <c r="BF241" s="7">
        <f>IFERROR(VLOOKUP(BD241,Hilfstabelle!$B$26:$M$31,12,FALSE),0)</f>
        <v>0</v>
      </c>
      <c r="BG241" s="7">
        <f>IFERROR(VLOOKUP(BD241,Hilfstabelle!$B$26:$H$31,7,FALSE),0)</f>
        <v>0</v>
      </c>
      <c r="BH241" s="7" t="str">
        <f t="shared" si="137"/>
        <v/>
      </c>
      <c r="BI241" s="7" t="str">
        <f t="shared" si="146"/>
        <v/>
      </c>
      <c r="BJ241" s="7">
        <f>IFERROR(VLOOKUP(BH241,Hilfstabelle!$B$26:$M$31,12,FALSE),0)</f>
        <v>0</v>
      </c>
      <c r="BK241" s="7">
        <f>IFERROR(VLOOKUP(BH241,Hilfstabelle!$B$26:$H$31,7,FALSE),0)</f>
        <v>0</v>
      </c>
      <c r="BL241" s="7" t="str">
        <f t="shared" si="138"/>
        <v>II-I</v>
      </c>
      <c r="BM241" s="7" t="str">
        <f t="shared" si="147"/>
        <v>II-I</v>
      </c>
      <c r="BN241" s="7">
        <f>IFERROR(VLOOKUP(BL241,Hilfstabelle!$B$26:$M$31,12,FALSE),0)</f>
        <v>0.65527559999999996</v>
      </c>
      <c r="BO241" s="7">
        <f>IFERROR(VLOOKUP(BL241,Hilfstabelle!$B$26:$H$31,7,FALSE),0)</f>
        <v>23</v>
      </c>
      <c r="BP241" s="162" t="s">
        <v>3902</v>
      </c>
    </row>
    <row r="242" spans="1:69" ht="15" thickBot="1" x14ac:dyDescent="0.25">
      <c r="A242" s="7">
        <v>16862221064</v>
      </c>
      <c r="B242" s="160" t="s">
        <v>98</v>
      </c>
      <c r="C242" s="8">
        <v>75</v>
      </c>
      <c r="D242" s="8">
        <v>50</v>
      </c>
      <c r="E242" s="8">
        <v>50</v>
      </c>
      <c r="F242" s="8" t="str">
        <f t="shared" si="148"/>
        <v>75 - 50 - 50</v>
      </c>
      <c r="G242" s="8" t="str">
        <f t="shared" si="149"/>
        <v>75-50-50</v>
      </c>
      <c r="H242" s="8">
        <f t="shared" si="150"/>
        <v>16862221064</v>
      </c>
      <c r="I242" s="6">
        <f t="shared" si="125"/>
        <v>4.2623700000000007</v>
      </c>
      <c r="J242" s="6">
        <f>VLOOKUP(LEFT(A242,8)*1,Hilfstabelle!$A$35:$E$38,5,FALSE)</f>
        <v>0.85</v>
      </c>
      <c r="K242" s="6">
        <f t="shared" si="126"/>
        <v>259.10000000000002</v>
      </c>
      <c r="L242" s="6">
        <f t="shared" si="127"/>
        <v>169.1</v>
      </c>
      <c r="M242" s="6">
        <f t="shared" si="128"/>
        <v>90</v>
      </c>
      <c r="N242" s="19">
        <f t="shared" si="139"/>
        <v>85</v>
      </c>
      <c r="O242" s="19">
        <f t="shared" si="140"/>
        <v>85.1</v>
      </c>
      <c r="P242" s="19">
        <f t="shared" si="141"/>
        <v>85.1</v>
      </c>
      <c r="Q242" s="6">
        <f>VLOOKUP(LEFT(A242,8)*1,Hilfstabelle!$A$35:$E$38,2,FALSE)</f>
        <v>310</v>
      </c>
      <c r="R242" s="6">
        <f>VLOOKUP(LEFT(A242,8)*1,Hilfstabelle!$A$35:$E$38,3,FALSE)</f>
        <v>220</v>
      </c>
      <c r="S242" s="6">
        <f>VLOOKUP(LEFT(A242,8)*1,Hilfstabelle!$A$35:$E$38,4,FALSE)</f>
        <v>107</v>
      </c>
      <c r="T242" s="94">
        <f>VLOOKUP(H242,Preise!A:E,4,FALSE)</f>
        <v>592.46</v>
      </c>
      <c r="U242" s="7" t="str">
        <f>IF(V242=50,"I",VLOOKUP(V242,Hilfstabelle!$A$3:$B$6,2))</f>
        <v>II</v>
      </c>
      <c r="V242" s="7">
        <f t="shared" si="129"/>
        <v>75</v>
      </c>
      <c r="W242" s="7" t="str">
        <f>IF(U242="I","I",VLOOKUP(V242,Hilfstabelle!$A$3:$B$6,2))</f>
        <v>II</v>
      </c>
      <c r="X242" s="7">
        <f>VLOOKUP(W242,Hilfstabelle!$B$10:$M$13,12,FALSE)</f>
        <v>1.7994396000000001</v>
      </c>
      <c r="Y242" s="7">
        <f>VLOOKUP(W242,Hilfstabelle!$B$10:$D$13,3,FALSE)</f>
        <v>43.5</v>
      </c>
      <c r="Z242" s="7">
        <f>VLOOKUP(W242,Hilfstabelle!$B$10:$E$13,4,FALSE)</f>
        <v>63</v>
      </c>
      <c r="AA242" s="7">
        <f>VLOOKUP(W242,Hilfstabelle!$B$10:$F$13,5,FALSE)</f>
        <v>63</v>
      </c>
      <c r="AB242" s="7">
        <f>VLOOKUP(W242,Hilfstabelle!$B$10:$G$13,6,FALSE)</f>
        <v>63</v>
      </c>
      <c r="AC242" s="7" t="str">
        <f>IF(AG242="50I","I",VLOOKUP(C242,Hilfstabelle!$A$3:$B$6,2))</f>
        <v>II</v>
      </c>
      <c r="AD242" s="7" t="str">
        <f>IF(U242="I","I",VLOOKUP(C242,Hilfstabelle!$A$3:$B$6,2))</f>
        <v>II</v>
      </c>
      <c r="AE242" s="7" t="str">
        <f t="shared" si="142"/>
        <v>75II</v>
      </c>
      <c r="AF242" s="7" t="str">
        <f t="shared" si="130"/>
        <v>75II</v>
      </c>
      <c r="AG242" s="106" t="b">
        <f t="shared" si="131"/>
        <v>0</v>
      </c>
      <c r="AH242" s="7">
        <f>VLOOKUP('Grundgerüst Konfigurator'!AE242,Hilfstabelle!$B$14:$M$25,12,FALSE)</f>
        <v>1.0688664000000001</v>
      </c>
      <c r="AI242" s="7">
        <f>VLOOKUP(AE242,Hilfstabelle!$B$14:$J$25,9,FALSE)</f>
        <v>45</v>
      </c>
      <c r="AJ242" s="7">
        <f>VLOOKUP(AE242,Hilfstabelle!$B$14:$K$25,10,FALSE)</f>
        <v>72</v>
      </c>
      <c r="AK242" s="7">
        <f>VLOOKUP(AE242,Hilfstabelle!$B$14:$I$25,8,FALSE)</f>
        <v>22</v>
      </c>
      <c r="AL242" s="7" t="str">
        <f>IF(AP242="50I","I",VLOOKUP(D242,Hilfstabelle!$A$3:$B$6,2))</f>
        <v>II</v>
      </c>
      <c r="AM242" s="7" t="str">
        <f>IF(U242="I","I",VLOOKUP(D242,Hilfstabelle!$A$3:$B$6,2))</f>
        <v>II</v>
      </c>
      <c r="AN242" s="7" t="str">
        <f t="shared" si="143"/>
        <v>50II</v>
      </c>
      <c r="AO242" s="7" t="str">
        <f t="shared" si="132"/>
        <v>50II</v>
      </c>
      <c r="AP242" s="106" t="str">
        <f t="shared" si="133"/>
        <v>50II</v>
      </c>
      <c r="AQ242" s="7">
        <f>VLOOKUP('Grundgerüst Konfigurator'!AN242,Hilfstabelle!$B$14:$M$25,12,FALSE)</f>
        <v>0.69703199999999998</v>
      </c>
      <c r="AR242" s="7">
        <f>VLOOKUP(AN242,Hilfstabelle!$B$14:$J$25,9,FALSE)</f>
        <v>30.5</v>
      </c>
      <c r="AS242" s="7">
        <f>VLOOKUP(AN242,Hilfstabelle!$B$14:$K$25,10,FALSE)</f>
        <v>61.1</v>
      </c>
      <c r="AT242" s="7">
        <f>VLOOKUP(AN242,Hilfstabelle!$B$14:$I$25,8,FALSE)</f>
        <v>22.1</v>
      </c>
      <c r="AU242" s="7" t="str">
        <f>IF(AY242="50I","I",VLOOKUP(E242,Hilfstabelle!$A$3:$B$6,2))</f>
        <v>II</v>
      </c>
      <c r="AV242" s="7" t="str">
        <f>IF(U242="I","I",VLOOKUP(E242,Hilfstabelle!$A$3:$B$6,2))</f>
        <v>II</v>
      </c>
      <c r="AW242" s="7" t="str">
        <f t="shared" si="144"/>
        <v>50II</v>
      </c>
      <c r="AX242" s="7" t="str">
        <f t="shared" si="134"/>
        <v>50II</v>
      </c>
      <c r="AY242" s="106" t="str">
        <f t="shared" si="151"/>
        <v>50II</v>
      </c>
      <c r="AZ242" s="7">
        <f>VLOOKUP('Grundgerüst Konfigurator'!AW242,Hilfstabelle!$B$14:$M$25,12,FALSE)</f>
        <v>0.69703199999999998</v>
      </c>
      <c r="BA242" s="7">
        <f>VLOOKUP(AW242,Hilfstabelle!$B$14:$J$25,9,FALSE)</f>
        <v>30.5</v>
      </c>
      <c r="BB242" s="7">
        <f>VLOOKUP(AW242,Hilfstabelle!$B$14:$K$25,10,FALSE)</f>
        <v>61.1</v>
      </c>
      <c r="BC242" s="7">
        <f>VLOOKUP(AW242,Hilfstabelle!$B$14:$I$25,8,FALSE)</f>
        <v>22.1</v>
      </c>
      <c r="BD242" s="7" t="str">
        <f t="shared" si="136"/>
        <v/>
      </c>
      <c r="BE242" s="7" t="str">
        <f t="shared" si="145"/>
        <v/>
      </c>
      <c r="BF242" s="7">
        <f>IFERROR(VLOOKUP(BD242,Hilfstabelle!$B$26:$M$31,12,FALSE),0)</f>
        <v>0</v>
      </c>
      <c r="BG242" s="7">
        <f>IFERROR(VLOOKUP(BD242,Hilfstabelle!$B$26:$H$31,7,FALSE),0)</f>
        <v>0</v>
      </c>
      <c r="BH242" s="7" t="str">
        <f t="shared" si="137"/>
        <v/>
      </c>
      <c r="BI242" s="7" t="str">
        <f t="shared" si="146"/>
        <v/>
      </c>
      <c r="BJ242" s="7">
        <f>IFERROR(VLOOKUP(BH242,Hilfstabelle!$B$26:$M$31,12,FALSE),0)</f>
        <v>0</v>
      </c>
      <c r="BK242" s="7">
        <f>IFERROR(VLOOKUP(BH242,Hilfstabelle!$B$26:$H$31,7,FALSE),0)</f>
        <v>0</v>
      </c>
      <c r="BL242" s="7" t="str">
        <f t="shared" si="138"/>
        <v/>
      </c>
      <c r="BM242" s="7" t="str">
        <f t="shared" si="147"/>
        <v/>
      </c>
      <c r="BN242" s="7">
        <f>IFERROR(VLOOKUP(BL242,Hilfstabelle!$B$26:$M$31,12,FALSE),0)</f>
        <v>0</v>
      </c>
      <c r="BO242" s="7">
        <f>IFERROR(VLOOKUP(BL242,Hilfstabelle!$B$26:$H$31,7,FALSE),0)</f>
        <v>0</v>
      </c>
      <c r="BP242" s="162" t="s">
        <v>3902</v>
      </c>
    </row>
    <row r="243" spans="1:69" ht="15" thickBot="1" x14ac:dyDescent="0.25">
      <c r="A243" s="7">
        <v>16862221065</v>
      </c>
      <c r="B243" s="160">
        <v>12219381001</v>
      </c>
      <c r="C243" s="8">
        <v>75</v>
      </c>
      <c r="D243" s="8">
        <v>50</v>
      </c>
      <c r="E243" s="8">
        <v>63</v>
      </c>
      <c r="F243" s="8" t="str">
        <f t="shared" si="148"/>
        <v>75 - 50 - 63</v>
      </c>
      <c r="G243" s="8" t="str">
        <f t="shared" si="149"/>
        <v>75-50-63</v>
      </c>
      <c r="H243" s="8">
        <f t="shared" si="150"/>
        <v>16862221065</v>
      </c>
      <c r="I243" s="6">
        <f t="shared" si="125"/>
        <v>4.4148216000000007</v>
      </c>
      <c r="J243" s="6">
        <f>VLOOKUP(LEFT(A243,8)*1,Hilfstabelle!$A$35:$E$38,5,FALSE)</f>
        <v>0.85</v>
      </c>
      <c r="K243" s="6">
        <f t="shared" si="126"/>
        <v>266.5</v>
      </c>
      <c r="L243" s="6">
        <f t="shared" si="127"/>
        <v>169.1</v>
      </c>
      <c r="M243" s="6">
        <f t="shared" si="128"/>
        <v>90</v>
      </c>
      <c r="N243" s="19">
        <f t="shared" si="139"/>
        <v>85</v>
      </c>
      <c r="O243" s="19">
        <f t="shared" si="140"/>
        <v>85.1</v>
      </c>
      <c r="P243" s="19">
        <f t="shared" si="141"/>
        <v>85.5</v>
      </c>
      <c r="Q243" s="6">
        <f>VLOOKUP(LEFT(A243,8)*1,Hilfstabelle!$A$35:$E$38,2,FALSE)</f>
        <v>310</v>
      </c>
      <c r="R243" s="6">
        <f>VLOOKUP(LEFT(A243,8)*1,Hilfstabelle!$A$35:$E$38,3,FALSE)</f>
        <v>220</v>
      </c>
      <c r="S243" s="6">
        <f>VLOOKUP(LEFT(A243,8)*1,Hilfstabelle!$A$35:$E$38,4,FALSE)</f>
        <v>107</v>
      </c>
      <c r="T243" s="94">
        <f>VLOOKUP(H243,Preise!A:E,4,FALSE)</f>
        <v>601.28</v>
      </c>
      <c r="U243" s="7" t="str">
        <f>IF(V243=50,"I",VLOOKUP(V243,Hilfstabelle!$A$3:$B$6,2))</f>
        <v>II</v>
      </c>
      <c r="V243" s="7">
        <f t="shared" si="129"/>
        <v>75</v>
      </c>
      <c r="W243" s="7" t="str">
        <f>IF(U243="I","I",VLOOKUP(V243,Hilfstabelle!$A$3:$B$6,2))</f>
        <v>II</v>
      </c>
      <c r="X243" s="7">
        <f>VLOOKUP(W243,Hilfstabelle!$B$10:$M$13,12,FALSE)</f>
        <v>1.7994396000000001</v>
      </c>
      <c r="Y243" s="7">
        <f>VLOOKUP(W243,Hilfstabelle!$B$10:$D$13,3,FALSE)</f>
        <v>43.5</v>
      </c>
      <c r="Z243" s="7">
        <f>VLOOKUP(W243,Hilfstabelle!$B$10:$E$13,4,FALSE)</f>
        <v>63</v>
      </c>
      <c r="AA243" s="7">
        <f>VLOOKUP(W243,Hilfstabelle!$B$10:$F$13,5,FALSE)</f>
        <v>63</v>
      </c>
      <c r="AB243" s="7">
        <f>VLOOKUP(W243,Hilfstabelle!$B$10:$G$13,6,FALSE)</f>
        <v>63</v>
      </c>
      <c r="AC243" s="7" t="str">
        <f>IF(AG243="50I","I",VLOOKUP(C243,Hilfstabelle!$A$3:$B$6,2))</f>
        <v>II</v>
      </c>
      <c r="AD243" s="7" t="str">
        <f>IF(U243="I","I",VLOOKUP(C243,Hilfstabelle!$A$3:$B$6,2))</f>
        <v>II</v>
      </c>
      <c r="AE243" s="7" t="str">
        <f t="shared" si="142"/>
        <v>75II</v>
      </c>
      <c r="AF243" s="7" t="str">
        <f t="shared" si="130"/>
        <v>75II</v>
      </c>
      <c r="AG243" s="106" t="b">
        <f t="shared" si="131"/>
        <v>0</v>
      </c>
      <c r="AH243" s="7">
        <f>VLOOKUP('Grundgerüst Konfigurator'!AE243,Hilfstabelle!$B$14:$M$25,12,FALSE)</f>
        <v>1.0688664000000001</v>
      </c>
      <c r="AI243" s="7">
        <f>VLOOKUP(AE243,Hilfstabelle!$B$14:$J$25,9,FALSE)</f>
        <v>45</v>
      </c>
      <c r="AJ243" s="7">
        <f>VLOOKUP(AE243,Hilfstabelle!$B$14:$K$25,10,FALSE)</f>
        <v>72</v>
      </c>
      <c r="AK243" s="7">
        <f>VLOOKUP(AE243,Hilfstabelle!$B$14:$I$25,8,FALSE)</f>
        <v>22</v>
      </c>
      <c r="AL243" s="7" t="str">
        <f>IF(AP243="50I","I",VLOOKUP(D243,Hilfstabelle!$A$3:$B$6,2))</f>
        <v>II</v>
      </c>
      <c r="AM243" s="7" t="str">
        <f>IF(U243="I","I",VLOOKUP(D243,Hilfstabelle!$A$3:$B$6,2))</f>
        <v>II</v>
      </c>
      <c r="AN243" s="7" t="str">
        <f t="shared" si="143"/>
        <v>50II</v>
      </c>
      <c r="AO243" s="7" t="str">
        <f t="shared" si="132"/>
        <v>50II</v>
      </c>
      <c r="AP243" s="106" t="str">
        <f t="shared" si="133"/>
        <v>50II</v>
      </c>
      <c r="AQ243" s="7">
        <f>VLOOKUP('Grundgerüst Konfigurator'!AN243,Hilfstabelle!$B$14:$M$25,12,FALSE)</f>
        <v>0.69703199999999998</v>
      </c>
      <c r="AR243" s="7">
        <f>VLOOKUP(AN243,Hilfstabelle!$B$14:$J$25,9,FALSE)</f>
        <v>30.5</v>
      </c>
      <c r="AS243" s="7">
        <f>VLOOKUP(AN243,Hilfstabelle!$B$14:$K$25,10,FALSE)</f>
        <v>61.1</v>
      </c>
      <c r="AT243" s="7">
        <f>VLOOKUP(AN243,Hilfstabelle!$B$14:$I$25,8,FALSE)</f>
        <v>22.1</v>
      </c>
      <c r="AU243" s="7" t="str">
        <f>IF(AY243="50I","I",VLOOKUP(E243,Hilfstabelle!$A$3:$B$6,2))</f>
        <v>II</v>
      </c>
      <c r="AV243" s="7" t="str">
        <f>IF(U243="I","I",VLOOKUP(E243,Hilfstabelle!$A$3:$B$6,2))</f>
        <v>II</v>
      </c>
      <c r="AW243" s="7" t="str">
        <f t="shared" si="144"/>
        <v>63II</v>
      </c>
      <c r="AX243" s="7" t="str">
        <f t="shared" si="134"/>
        <v>63II</v>
      </c>
      <c r="AY243" s="106" t="b">
        <f t="shared" si="151"/>
        <v>0</v>
      </c>
      <c r="AZ243" s="7">
        <f>VLOOKUP('Grundgerüst Konfigurator'!AW243,Hilfstabelle!$B$14:$M$25,12,FALSE)</f>
        <v>0.84948360000000012</v>
      </c>
      <c r="BA243" s="7">
        <f>VLOOKUP(AW243,Hilfstabelle!$B$14:$J$25,9,FALSE)</f>
        <v>37</v>
      </c>
      <c r="BB243" s="7">
        <f>VLOOKUP(AW243,Hilfstabelle!$B$14:$K$25,10,FALSE)</f>
        <v>68.5</v>
      </c>
      <c r="BC243" s="7">
        <f>VLOOKUP(AW243,Hilfstabelle!$B$14:$I$25,8,FALSE)</f>
        <v>22.5</v>
      </c>
      <c r="BD243" s="7" t="str">
        <f t="shared" si="136"/>
        <v/>
      </c>
      <c r="BE243" s="7" t="str">
        <f t="shared" si="145"/>
        <v/>
      </c>
      <c r="BF243" s="7">
        <f>IFERROR(VLOOKUP(BD243,Hilfstabelle!$B$26:$M$31,12,FALSE),0)</f>
        <v>0</v>
      </c>
      <c r="BG243" s="7">
        <f>IFERROR(VLOOKUP(BD243,Hilfstabelle!$B$26:$H$31,7,FALSE),0)</f>
        <v>0</v>
      </c>
      <c r="BH243" s="7" t="str">
        <f t="shared" si="137"/>
        <v/>
      </c>
      <c r="BI243" s="7" t="str">
        <f t="shared" si="146"/>
        <v/>
      </c>
      <c r="BJ243" s="7">
        <f>IFERROR(VLOOKUP(BH243,Hilfstabelle!$B$26:$M$31,12,FALSE),0)</f>
        <v>0</v>
      </c>
      <c r="BK243" s="7">
        <f>IFERROR(VLOOKUP(BH243,Hilfstabelle!$B$26:$H$31,7,FALSE),0)</f>
        <v>0</v>
      </c>
      <c r="BL243" s="7" t="str">
        <f t="shared" si="138"/>
        <v/>
      </c>
      <c r="BM243" s="7" t="str">
        <f t="shared" si="147"/>
        <v/>
      </c>
      <c r="BN243" s="7">
        <f>IFERROR(VLOOKUP(BL243,Hilfstabelle!$B$26:$M$31,12,FALSE),0)</f>
        <v>0</v>
      </c>
      <c r="BO243" s="7">
        <f>IFERROR(VLOOKUP(BL243,Hilfstabelle!$B$26:$H$31,7,FALSE),0)</f>
        <v>0</v>
      </c>
      <c r="BP243" s="162">
        <v>411.55</v>
      </c>
      <c r="BQ243" s="7" t="s">
        <v>3877</v>
      </c>
    </row>
    <row r="244" spans="1:69" ht="15" thickBot="1" x14ac:dyDescent="0.25">
      <c r="A244" s="7">
        <v>16862221066</v>
      </c>
      <c r="B244" s="160" t="s">
        <v>98</v>
      </c>
      <c r="C244" s="8">
        <v>75</v>
      </c>
      <c r="D244" s="8">
        <v>63</v>
      </c>
      <c r="E244" s="8">
        <v>25</v>
      </c>
      <c r="F244" s="8" t="str">
        <f t="shared" si="148"/>
        <v>75 - 63 - 25</v>
      </c>
      <c r="G244" s="8" t="str">
        <f t="shared" si="149"/>
        <v>75-63-25</v>
      </c>
      <c r="H244" s="8">
        <f t="shared" si="150"/>
        <v>16862221066</v>
      </c>
      <c r="I244" s="6">
        <f t="shared" si="125"/>
        <v>4.5445512000000008</v>
      </c>
      <c r="J244" s="6">
        <f>VLOOKUP(LEFT(A244,8)*1,Hilfstabelle!$A$35:$E$38,5,FALSE)</f>
        <v>0.85</v>
      </c>
      <c r="K244" s="6">
        <f t="shared" si="126"/>
        <v>261.5</v>
      </c>
      <c r="L244" s="6">
        <f t="shared" si="127"/>
        <v>176.5</v>
      </c>
      <c r="M244" s="6">
        <f t="shared" si="128"/>
        <v>90</v>
      </c>
      <c r="N244" s="19">
        <f t="shared" si="139"/>
        <v>85</v>
      </c>
      <c r="O244" s="19">
        <f t="shared" si="140"/>
        <v>85.5</v>
      </c>
      <c r="P244" s="19">
        <f t="shared" si="141"/>
        <v>105</v>
      </c>
      <c r="Q244" s="6">
        <f>VLOOKUP(LEFT(A244,8)*1,Hilfstabelle!$A$35:$E$38,2,FALSE)</f>
        <v>310</v>
      </c>
      <c r="R244" s="6">
        <f>VLOOKUP(LEFT(A244,8)*1,Hilfstabelle!$A$35:$E$38,3,FALSE)</f>
        <v>220</v>
      </c>
      <c r="S244" s="6">
        <f>VLOOKUP(LEFT(A244,8)*1,Hilfstabelle!$A$35:$E$38,4,FALSE)</f>
        <v>107</v>
      </c>
      <c r="T244" s="94">
        <f>VLOOKUP(H244,Preise!A:E,4,FALSE)</f>
        <v>634.03</v>
      </c>
      <c r="U244" s="7" t="str">
        <f>IF(V244=50,"I",VLOOKUP(V244,Hilfstabelle!$A$3:$B$6,2))</f>
        <v>II</v>
      </c>
      <c r="V244" s="7">
        <f t="shared" si="129"/>
        <v>75</v>
      </c>
      <c r="W244" s="7" t="str">
        <f>IF(U244="I","I",VLOOKUP(V244,Hilfstabelle!$A$3:$B$6,2))</f>
        <v>II</v>
      </c>
      <c r="X244" s="7">
        <f>VLOOKUP(W244,Hilfstabelle!$B$10:$M$13,12,FALSE)</f>
        <v>1.7994396000000001</v>
      </c>
      <c r="Y244" s="7">
        <f>VLOOKUP(W244,Hilfstabelle!$B$10:$D$13,3,FALSE)</f>
        <v>43.5</v>
      </c>
      <c r="Z244" s="7">
        <f>VLOOKUP(W244,Hilfstabelle!$B$10:$E$13,4,FALSE)</f>
        <v>63</v>
      </c>
      <c r="AA244" s="7">
        <f>VLOOKUP(W244,Hilfstabelle!$B$10:$F$13,5,FALSE)</f>
        <v>63</v>
      </c>
      <c r="AB244" s="7">
        <f>VLOOKUP(W244,Hilfstabelle!$B$10:$G$13,6,FALSE)</f>
        <v>63</v>
      </c>
      <c r="AC244" s="7" t="str">
        <f>IF(AG244="50I","I",VLOOKUP(C244,Hilfstabelle!$A$3:$B$6,2))</f>
        <v>II</v>
      </c>
      <c r="AD244" s="7" t="str">
        <f>IF(U244="I","I",VLOOKUP(C244,Hilfstabelle!$A$3:$B$6,2))</f>
        <v>II</v>
      </c>
      <c r="AE244" s="7" t="str">
        <f t="shared" si="142"/>
        <v>75II</v>
      </c>
      <c r="AF244" s="7" t="str">
        <f t="shared" si="130"/>
        <v>75II</v>
      </c>
      <c r="AG244" s="106" t="b">
        <f t="shared" si="131"/>
        <v>0</v>
      </c>
      <c r="AH244" s="7">
        <f>VLOOKUP('Grundgerüst Konfigurator'!AE244,Hilfstabelle!$B$14:$M$25,12,FALSE)</f>
        <v>1.0688664000000001</v>
      </c>
      <c r="AI244" s="7">
        <f>VLOOKUP(AE244,Hilfstabelle!$B$14:$J$25,9,FALSE)</f>
        <v>45</v>
      </c>
      <c r="AJ244" s="7">
        <f>VLOOKUP(AE244,Hilfstabelle!$B$14:$K$25,10,FALSE)</f>
        <v>72</v>
      </c>
      <c r="AK244" s="7">
        <f>VLOOKUP(AE244,Hilfstabelle!$B$14:$I$25,8,FALSE)</f>
        <v>22</v>
      </c>
      <c r="AL244" s="7" t="str">
        <f>IF(AP244="50I","I",VLOOKUP(D244,Hilfstabelle!$A$3:$B$6,2))</f>
        <v>II</v>
      </c>
      <c r="AM244" s="7" t="str">
        <f>IF(U244="I","I",VLOOKUP(D244,Hilfstabelle!$A$3:$B$6,2))</f>
        <v>II</v>
      </c>
      <c r="AN244" s="7" t="str">
        <f t="shared" si="143"/>
        <v>63II</v>
      </c>
      <c r="AO244" s="7" t="str">
        <f t="shared" si="132"/>
        <v>63II</v>
      </c>
      <c r="AP244" s="106" t="b">
        <f t="shared" si="133"/>
        <v>0</v>
      </c>
      <c r="AQ244" s="7">
        <f>VLOOKUP('Grundgerüst Konfigurator'!AN244,Hilfstabelle!$B$14:$M$25,12,FALSE)</f>
        <v>0.84948360000000012</v>
      </c>
      <c r="AR244" s="7">
        <f>VLOOKUP(AN244,Hilfstabelle!$B$14:$J$25,9,FALSE)</f>
        <v>37</v>
      </c>
      <c r="AS244" s="7">
        <f>VLOOKUP(AN244,Hilfstabelle!$B$14:$K$25,10,FALSE)</f>
        <v>68.5</v>
      </c>
      <c r="AT244" s="7">
        <f>VLOOKUP(AN244,Hilfstabelle!$B$14:$I$25,8,FALSE)</f>
        <v>22.5</v>
      </c>
      <c r="AU244" s="7" t="str">
        <f>IF(AY244="50I","I",VLOOKUP(E244,Hilfstabelle!$A$3:$B$6,2))</f>
        <v>I</v>
      </c>
      <c r="AV244" s="7" t="str">
        <f>IF(U244="I","I",VLOOKUP(E244,Hilfstabelle!$A$3:$B$6,2))</f>
        <v>I</v>
      </c>
      <c r="AW244" s="7" t="str">
        <f t="shared" si="144"/>
        <v>25I</v>
      </c>
      <c r="AX244" s="7" t="str">
        <f t="shared" si="134"/>
        <v>25I</v>
      </c>
      <c r="AY244" s="106" t="b">
        <f t="shared" si="151"/>
        <v>0</v>
      </c>
      <c r="AZ244" s="7">
        <f>VLOOKUP('Grundgerüst Konfigurator'!AW244,Hilfstabelle!$B$14:$M$25,12,FALSE)</f>
        <v>0.171486</v>
      </c>
      <c r="BA244" s="7">
        <f>VLOOKUP(AW244,Hilfstabelle!$B$14:$J$25,9,FALSE)</f>
        <v>15.25</v>
      </c>
      <c r="BB244" s="7">
        <f>VLOOKUP(AW244,Hilfstabelle!$B$14:$K$25,10,FALSE)</f>
        <v>40.5</v>
      </c>
      <c r="BC244" s="7">
        <f>VLOOKUP(AW244,Hilfstabelle!$B$14:$I$25,8,FALSE)</f>
        <v>19</v>
      </c>
      <c r="BD244" s="7" t="str">
        <f t="shared" si="136"/>
        <v/>
      </c>
      <c r="BE244" s="7" t="str">
        <f t="shared" si="145"/>
        <v/>
      </c>
      <c r="BF244" s="7">
        <f>IFERROR(VLOOKUP(BD244,Hilfstabelle!$B$26:$M$31,12,FALSE),0)</f>
        <v>0</v>
      </c>
      <c r="BG244" s="7">
        <f>IFERROR(VLOOKUP(BD244,Hilfstabelle!$B$26:$H$31,7,FALSE),0)</f>
        <v>0</v>
      </c>
      <c r="BH244" s="7" t="str">
        <f t="shared" si="137"/>
        <v/>
      </c>
      <c r="BI244" s="7" t="str">
        <f t="shared" si="146"/>
        <v/>
      </c>
      <c r="BJ244" s="7">
        <f>IFERROR(VLOOKUP(BH244,Hilfstabelle!$B$26:$M$31,12,FALSE),0)</f>
        <v>0</v>
      </c>
      <c r="BK244" s="7">
        <f>IFERROR(VLOOKUP(BH244,Hilfstabelle!$B$26:$H$31,7,FALSE),0)</f>
        <v>0</v>
      </c>
      <c r="BL244" s="7" t="str">
        <f t="shared" si="138"/>
        <v>II-I</v>
      </c>
      <c r="BM244" s="7" t="str">
        <f t="shared" si="147"/>
        <v>II-I</v>
      </c>
      <c r="BN244" s="7">
        <f>IFERROR(VLOOKUP(BL244,Hilfstabelle!$B$26:$M$31,12,FALSE),0)</f>
        <v>0.65527559999999996</v>
      </c>
      <c r="BO244" s="7">
        <f>IFERROR(VLOOKUP(BL244,Hilfstabelle!$B$26:$H$31,7,FALSE),0)</f>
        <v>23</v>
      </c>
      <c r="BP244" s="162" t="s">
        <v>3902</v>
      </c>
    </row>
    <row r="245" spans="1:69" ht="15" thickBot="1" x14ac:dyDescent="0.25">
      <c r="A245" s="7">
        <v>16862221067</v>
      </c>
      <c r="B245" s="160" t="s">
        <v>98</v>
      </c>
      <c r="C245" s="8">
        <v>75</v>
      </c>
      <c r="D245" s="8">
        <v>63</v>
      </c>
      <c r="E245" s="8">
        <v>32</v>
      </c>
      <c r="F245" s="8" t="str">
        <f t="shared" si="148"/>
        <v>75 - 63 - 32</v>
      </c>
      <c r="G245" s="8" t="str">
        <f t="shared" si="149"/>
        <v>75-63-32</v>
      </c>
      <c r="H245" s="8">
        <f t="shared" si="150"/>
        <v>16862221067</v>
      </c>
      <c r="I245" s="6">
        <f t="shared" si="125"/>
        <v>4.5969504000000008</v>
      </c>
      <c r="J245" s="6">
        <f>VLOOKUP(LEFT(A245,8)*1,Hilfstabelle!$A$35:$E$38,5,FALSE)</f>
        <v>0.85</v>
      </c>
      <c r="K245" s="6">
        <f t="shared" si="126"/>
        <v>268</v>
      </c>
      <c r="L245" s="6">
        <f t="shared" si="127"/>
        <v>176.5</v>
      </c>
      <c r="M245" s="6">
        <f t="shared" si="128"/>
        <v>90</v>
      </c>
      <c r="N245" s="19">
        <f t="shared" si="139"/>
        <v>85</v>
      </c>
      <c r="O245" s="19">
        <f t="shared" si="140"/>
        <v>85.5</v>
      </c>
      <c r="P245" s="19">
        <f t="shared" si="141"/>
        <v>106</v>
      </c>
      <c r="Q245" s="6">
        <f>VLOOKUP(LEFT(A245,8)*1,Hilfstabelle!$A$35:$E$38,2,FALSE)</f>
        <v>310</v>
      </c>
      <c r="R245" s="6">
        <f>VLOOKUP(LEFT(A245,8)*1,Hilfstabelle!$A$35:$E$38,3,FALSE)</f>
        <v>220</v>
      </c>
      <c r="S245" s="6">
        <f>VLOOKUP(LEFT(A245,8)*1,Hilfstabelle!$A$35:$E$38,4,FALSE)</f>
        <v>107</v>
      </c>
      <c r="T245" s="94">
        <f>VLOOKUP(H245,Preise!A:E,4,FALSE)</f>
        <v>639.38</v>
      </c>
      <c r="U245" s="7" t="str">
        <f>IF(V245=50,"I",VLOOKUP(V245,Hilfstabelle!$A$3:$B$6,2))</f>
        <v>II</v>
      </c>
      <c r="V245" s="7">
        <f t="shared" si="129"/>
        <v>75</v>
      </c>
      <c r="W245" s="7" t="str">
        <f>IF(U245="I","I",VLOOKUP(V245,Hilfstabelle!$A$3:$B$6,2))</f>
        <v>II</v>
      </c>
      <c r="X245" s="7">
        <f>VLOOKUP(W245,Hilfstabelle!$B$10:$M$13,12,FALSE)</f>
        <v>1.7994396000000001</v>
      </c>
      <c r="Y245" s="7">
        <f>VLOOKUP(W245,Hilfstabelle!$B$10:$D$13,3,FALSE)</f>
        <v>43.5</v>
      </c>
      <c r="Z245" s="7">
        <f>VLOOKUP(W245,Hilfstabelle!$B$10:$E$13,4,FALSE)</f>
        <v>63</v>
      </c>
      <c r="AA245" s="7">
        <f>VLOOKUP(W245,Hilfstabelle!$B$10:$F$13,5,FALSE)</f>
        <v>63</v>
      </c>
      <c r="AB245" s="7">
        <f>VLOOKUP(W245,Hilfstabelle!$B$10:$G$13,6,FALSE)</f>
        <v>63</v>
      </c>
      <c r="AC245" s="7" t="str">
        <f>IF(AG245="50I","I",VLOOKUP(C245,Hilfstabelle!$A$3:$B$6,2))</f>
        <v>II</v>
      </c>
      <c r="AD245" s="7" t="str">
        <f>IF(U245="I","I",VLOOKUP(C245,Hilfstabelle!$A$3:$B$6,2))</f>
        <v>II</v>
      </c>
      <c r="AE245" s="7" t="str">
        <f t="shared" si="142"/>
        <v>75II</v>
      </c>
      <c r="AF245" s="7" t="str">
        <f t="shared" si="130"/>
        <v>75II</v>
      </c>
      <c r="AG245" s="106" t="b">
        <f t="shared" si="131"/>
        <v>0</v>
      </c>
      <c r="AH245" s="7">
        <f>VLOOKUP('Grundgerüst Konfigurator'!AE245,Hilfstabelle!$B$14:$M$25,12,FALSE)</f>
        <v>1.0688664000000001</v>
      </c>
      <c r="AI245" s="7">
        <f>VLOOKUP(AE245,Hilfstabelle!$B$14:$J$25,9,FALSE)</f>
        <v>45</v>
      </c>
      <c r="AJ245" s="7">
        <f>VLOOKUP(AE245,Hilfstabelle!$B$14:$K$25,10,FALSE)</f>
        <v>72</v>
      </c>
      <c r="AK245" s="7">
        <f>VLOOKUP(AE245,Hilfstabelle!$B$14:$I$25,8,FALSE)</f>
        <v>22</v>
      </c>
      <c r="AL245" s="7" t="str">
        <f>IF(AP245="50I","I",VLOOKUP(D245,Hilfstabelle!$A$3:$B$6,2))</f>
        <v>II</v>
      </c>
      <c r="AM245" s="7" t="str">
        <f>IF(U245="I","I",VLOOKUP(D245,Hilfstabelle!$A$3:$B$6,2))</f>
        <v>II</v>
      </c>
      <c r="AN245" s="7" t="str">
        <f t="shared" si="143"/>
        <v>63II</v>
      </c>
      <c r="AO245" s="7" t="str">
        <f t="shared" si="132"/>
        <v>63II</v>
      </c>
      <c r="AP245" s="106" t="b">
        <f t="shared" si="133"/>
        <v>0</v>
      </c>
      <c r="AQ245" s="7">
        <f>VLOOKUP('Grundgerüst Konfigurator'!AN245,Hilfstabelle!$B$14:$M$25,12,FALSE)</f>
        <v>0.84948360000000012</v>
      </c>
      <c r="AR245" s="7">
        <f>VLOOKUP(AN245,Hilfstabelle!$B$14:$J$25,9,FALSE)</f>
        <v>37</v>
      </c>
      <c r="AS245" s="7">
        <f>VLOOKUP(AN245,Hilfstabelle!$B$14:$K$25,10,FALSE)</f>
        <v>68.5</v>
      </c>
      <c r="AT245" s="7">
        <f>VLOOKUP(AN245,Hilfstabelle!$B$14:$I$25,8,FALSE)</f>
        <v>22.5</v>
      </c>
      <c r="AU245" s="7" t="str">
        <f>IF(AY245="50I","I",VLOOKUP(E245,Hilfstabelle!$A$3:$B$6,2))</f>
        <v>I</v>
      </c>
      <c r="AV245" s="7" t="str">
        <f>IF(U245="I","I",VLOOKUP(E245,Hilfstabelle!$A$3:$B$6,2))</f>
        <v>I</v>
      </c>
      <c r="AW245" s="7" t="str">
        <f t="shared" si="144"/>
        <v>32I</v>
      </c>
      <c r="AX245" s="7" t="str">
        <f t="shared" si="134"/>
        <v>32I</v>
      </c>
      <c r="AY245" s="106" t="b">
        <f t="shared" si="151"/>
        <v>0</v>
      </c>
      <c r="AZ245" s="7">
        <f>VLOOKUP('Grundgerüst Konfigurator'!AW245,Hilfstabelle!$B$14:$M$25,12,FALSE)</f>
        <v>0.22388520000000001</v>
      </c>
      <c r="BA245" s="7">
        <f>VLOOKUP(AW245,Hilfstabelle!$B$14:$J$25,9,FALSE)</f>
        <v>20</v>
      </c>
      <c r="BB245" s="7">
        <f>VLOOKUP(AW245,Hilfstabelle!$B$14:$K$25,10,FALSE)</f>
        <v>47</v>
      </c>
      <c r="BC245" s="7">
        <f>VLOOKUP(AW245,Hilfstabelle!$B$14:$I$25,8,FALSE)</f>
        <v>20</v>
      </c>
      <c r="BD245" s="7" t="str">
        <f t="shared" si="136"/>
        <v/>
      </c>
      <c r="BE245" s="7" t="str">
        <f t="shared" si="145"/>
        <v/>
      </c>
      <c r="BF245" s="7">
        <f>IFERROR(VLOOKUP(BD245,Hilfstabelle!$B$26:$M$31,12,FALSE),0)</f>
        <v>0</v>
      </c>
      <c r="BG245" s="7">
        <f>IFERROR(VLOOKUP(BD245,Hilfstabelle!$B$26:$H$31,7,FALSE),0)</f>
        <v>0</v>
      </c>
      <c r="BH245" s="7" t="str">
        <f t="shared" si="137"/>
        <v/>
      </c>
      <c r="BI245" s="7" t="str">
        <f t="shared" si="146"/>
        <v/>
      </c>
      <c r="BJ245" s="7">
        <f>IFERROR(VLOOKUP(BH245,Hilfstabelle!$B$26:$M$31,12,FALSE),0)</f>
        <v>0</v>
      </c>
      <c r="BK245" s="7">
        <f>IFERROR(VLOOKUP(BH245,Hilfstabelle!$B$26:$H$31,7,FALSE),0)</f>
        <v>0</v>
      </c>
      <c r="BL245" s="7" t="str">
        <f t="shared" si="138"/>
        <v>II-I</v>
      </c>
      <c r="BM245" s="7" t="str">
        <f t="shared" si="147"/>
        <v>II-I</v>
      </c>
      <c r="BN245" s="7">
        <f>IFERROR(VLOOKUP(BL245,Hilfstabelle!$B$26:$M$31,12,FALSE),0)</f>
        <v>0.65527559999999996</v>
      </c>
      <c r="BO245" s="7">
        <f>IFERROR(VLOOKUP(BL245,Hilfstabelle!$B$26:$H$31,7,FALSE),0)</f>
        <v>23</v>
      </c>
      <c r="BP245" s="162" t="s">
        <v>3902</v>
      </c>
    </row>
    <row r="246" spans="1:69" ht="15" thickBot="1" x14ac:dyDescent="0.25">
      <c r="A246" s="7">
        <v>16862221068</v>
      </c>
      <c r="B246" s="160" t="s">
        <v>98</v>
      </c>
      <c r="C246" s="8">
        <v>75</v>
      </c>
      <c r="D246" s="8">
        <v>63</v>
      </c>
      <c r="E246" s="8">
        <v>40</v>
      </c>
      <c r="F246" s="8" t="str">
        <f t="shared" si="148"/>
        <v>75 - 63 - 40</v>
      </c>
      <c r="G246" s="8" t="str">
        <f t="shared" si="149"/>
        <v>75-63-40</v>
      </c>
      <c r="H246" s="8">
        <f t="shared" si="150"/>
        <v>16862221068</v>
      </c>
      <c r="I246" s="6">
        <f t="shared" si="125"/>
        <v>4.7065536000000012</v>
      </c>
      <c r="J246" s="6">
        <f>VLOOKUP(LEFT(A246,8)*1,Hilfstabelle!$A$35:$E$38,5,FALSE)</f>
        <v>0.85</v>
      </c>
      <c r="K246" s="6">
        <f t="shared" si="126"/>
        <v>275</v>
      </c>
      <c r="L246" s="6">
        <f t="shared" si="127"/>
        <v>176.5</v>
      </c>
      <c r="M246" s="6">
        <f t="shared" si="128"/>
        <v>90</v>
      </c>
      <c r="N246" s="19">
        <f t="shared" si="139"/>
        <v>85</v>
      </c>
      <c r="O246" s="19">
        <f t="shared" si="140"/>
        <v>85.5</v>
      </c>
      <c r="P246" s="19">
        <f t="shared" si="141"/>
        <v>108</v>
      </c>
      <c r="Q246" s="6">
        <f>VLOOKUP(LEFT(A246,8)*1,Hilfstabelle!$A$35:$E$38,2,FALSE)</f>
        <v>310</v>
      </c>
      <c r="R246" s="6">
        <f>VLOOKUP(LEFT(A246,8)*1,Hilfstabelle!$A$35:$E$38,3,FALSE)</f>
        <v>220</v>
      </c>
      <c r="S246" s="6">
        <f>VLOOKUP(LEFT(A246,8)*1,Hilfstabelle!$A$35:$E$38,4,FALSE)</f>
        <v>107</v>
      </c>
      <c r="T246" s="94">
        <f>VLOOKUP(H246,Preise!A:E,4,FALSE)</f>
        <v>646.74</v>
      </c>
      <c r="U246" s="7" t="str">
        <f>IF(V246=50,"I",VLOOKUP(V246,Hilfstabelle!$A$3:$B$6,2))</f>
        <v>II</v>
      </c>
      <c r="V246" s="7">
        <f t="shared" si="129"/>
        <v>75</v>
      </c>
      <c r="W246" s="7" t="str">
        <f>IF(U246="I","I",VLOOKUP(V246,Hilfstabelle!$A$3:$B$6,2))</f>
        <v>II</v>
      </c>
      <c r="X246" s="7">
        <f>VLOOKUP(W246,Hilfstabelle!$B$10:$M$13,12,FALSE)</f>
        <v>1.7994396000000001</v>
      </c>
      <c r="Y246" s="7">
        <f>VLOOKUP(W246,Hilfstabelle!$B$10:$D$13,3,FALSE)</f>
        <v>43.5</v>
      </c>
      <c r="Z246" s="7">
        <f>VLOOKUP(W246,Hilfstabelle!$B$10:$E$13,4,FALSE)</f>
        <v>63</v>
      </c>
      <c r="AA246" s="7">
        <f>VLOOKUP(W246,Hilfstabelle!$B$10:$F$13,5,FALSE)</f>
        <v>63</v>
      </c>
      <c r="AB246" s="7">
        <f>VLOOKUP(W246,Hilfstabelle!$B$10:$G$13,6,FALSE)</f>
        <v>63</v>
      </c>
      <c r="AC246" s="7" t="str">
        <f>IF(AG246="50I","I",VLOOKUP(C246,Hilfstabelle!$A$3:$B$6,2))</f>
        <v>II</v>
      </c>
      <c r="AD246" s="7" t="str">
        <f>IF(U246="I","I",VLOOKUP(C246,Hilfstabelle!$A$3:$B$6,2))</f>
        <v>II</v>
      </c>
      <c r="AE246" s="7" t="str">
        <f t="shared" si="142"/>
        <v>75II</v>
      </c>
      <c r="AF246" s="7" t="str">
        <f t="shared" si="130"/>
        <v>75II</v>
      </c>
      <c r="AG246" s="106" t="b">
        <f t="shared" si="131"/>
        <v>0</v>
      </c>
      <c r="AH246" s="7">
        <f>VLOOKUP('Grundgerüst Konfigurator'!AE246,Hilfstabelle!$B$14:$M$25,12,FALSE)</f>
        <v>1.0688664000000001</v>
      </c>
      <c r="AI246" s="7">
        <f>VLOOKUP(AE246,Hilfstabelle!$B$14:$J$25,9,FALSE)</f>
        <v>45</v>
      </c>
      <c r="AJ246" s="7">
        <f>VLOOKUP(AE246,Hilfstabelle!$B$14:$K$25,10,FALSE)</f>
        <v>72</v>
      </c>
      <c r="AK246" s="7">
        <f>VLOOKUP(AE246,Hilfstabelle!$B$14:$I$25,8,FALSE)</f>
        <v>22</v>
      </c>
      <c r="AL246" s="7" t="str">
        <f>IF(AP246="50I","I",VLOOKUP(D246,Hilfstabelle!$A$3:$B$6,2))</f>
        <v>II</v>
      </c>
      <c r="AM246" s="7" t="str">
        <f>IF(U246="I","I",VLOOKUP(D246,Hilfstabelle!$A$3:$B$6,2))</f>
        <v>II</v>
      </c>
      <c r="AN246" s="7" t="str">
        <f t="shared" si="143"/>
        <v>63II</v>
      </c>
      <c r="AO246" s="7" t="str">
        <f t="shared" si="132"/>
        <v>63II</v>
      </c>
      <c r="AP246" s="106" t="b">
        <f t="shared" si="133"/>
        <v>0</v>
      </c>
      <c r="AQ246" s="7">
        <f>VLOOKUP('Grundgerüst Konfigurator'!AN246,Hilfstabelle!$B$14:$M$25,12,FALSE)</f>
        <v>0.84948360000000012</v>
      </c>
      <c r="AR246" s="7">
        <f>VLOOKUP(AN246,Hilfstabelle!$B$14:$J$25,9,FALSE)</f>
        <v>37</v>
      </c>
      <c r="AS246" s="7">
        <f>VLOOKUP(AN246,Hilfstabelle!$B$14:$K$25,10,FALSE)</f>
        <v>68.5</v>
      </c>
      <c r="AT246" s="7">
        <f>VLOOKUP(AN246,Hilfstabelle!$B$14:$I$25,8,FALSE)</f>
        <v>22.5</v>
      </c>
      <c r="AU246" s="7" t="str">
        <f>IF(AY246="50I","I",VLOOKUP(E246,Hilfstabelle!$A$3:$B$6,2))</f>
        <v>I</v>
      </c>
      <c r="AV246" s="7" t="str">
        <f>IF(U246="I","I",VLOOKUP(E246,Hilfstabelle!$A$3:$B$6,2))</f>
        <v>I</v>
      </c>
      <c r="AW246" s="7" t="str">
        <f t="shared" si="144"/>
        <v>40I</v>
      </c>
      <c r="AX246" s="7" t="str">
        <f t="shared" si="134"/>
        <v>40I</v>
      </c>
      <c r="AY246" s="106" t="b">
        <f t="shared" si="151"/>
        <v>0</v>
      </c>
      <c r="AZ246" s="7">
        <f>VLOOKUP('Grundgerüst Konfigurator'!AW246,Hilfstabelle!$B$14:$M$25,12,FALSE)</f>
        <v>0.33348840000000002</v>
      </c>
      <c r="BA246" s="7">
        <f>VLOOKUP(AW246,Hilfstabelle!$B$14:$J$25,9,FALSE)</f>
        <v>24.5</v>
      </c>
      <c r="BB246" s="7">
        <f>VLOOKUP(AW246,Hilfstabelle!$B$14:$K$25,10,FALSE)</f>
        <v>54</v>
      </c>
      <c r="BC246" s="7">
        <f>VLOOKUP(AW246,Hilfstabelle!$B$14:$I$25,8,FALSE)</f>
        <v>22</v>
      </c>
      <c r="BD246" s="7" t="str">
        <f t="shared" si="136"/>
        <v/>
      </c>
      <c r="BE246" s="7" t="str">
        <f t="shared" si="145"/>
        <v/>
      </c>
      <c r="BF246" s="7">
        <f>IFERROR(VLOOKUP(BD246,Hilfstabelle!$B$26:$M$31,12,FALSE),0)</f>
        <v>0</v>
      </c>
      <c r="BG246" s="7">
        <f>IFERROR(VLOOKUP(BD246,Hilfstabelle!$B$26:$H$31,7,FALSE),0)</f>
        <v>0</v>
      </c>
      <c r="BH246" s="7" t="str">
        <f t="shared" si="137"/>
        <v/>
      </c>
      <c r="BI246" s="7" t="str">
        <f t="shared" si="146"/>
        <v/>
      </c>
      <c r="BJ246" s="7">
        <f>IFERROR(VLOOKUP(BH246,Hilfstabelle!$B$26:$M$31,12,FALSE),0)</f>
        <v>0</v>
      </c>
      <c r="BK246" s="7">
        <f>IFERROR(VLOOKUP(BH246,Hilfstabelle!$B$26:$H$31,7,FALSE),0)</f>
        <v>0</v>
      </c>
      <c r="BL246" s="7" t="str">
        <f t="shared" si="138"/>
        <v>II-I</v>
      </c>
      <c r="BM246" s="7" t="str">
        <f t="shared" si="147"/>
        <v>II-I</v>
      </c>
      <c r="BN246" s="7">
        <f>IFERROR(VLOOKUP(BL246,Hilfstabelle!$B$26:$M$31,12,FALSE),0)</f>
        <v>0.65527559999999996</v>
      </c>
      <c r="BO246" s="7">
        <f>IFERROR(VLOOKUP(BL246,Hilfstabelle!$B$26:$H$31,7,FALSE),0)</f>
        <v>23</v>
      </c>
      <c r="BP246" s="162" t="s">
        <v>3902</v>
      </c>
    </row>
    <row r="247" spans="1:69" ht="15" thickBot="1" x14ac:dyDescent="0.25">
      <c r="A247" s="7">
        <v>16862221069</v>
      </c>
      <c r="B247" s="160" t="s">
        <v>98</v>
      </c>
      <c r="C247" s="8">
        <v>75</v>
      </c>
      <c r="D247" s="8">
        <v>63</v>
      </c>
      <c r="E247" s="8">
        <v>50</v>
      </c>
      <c r="F247" s="8" t="str">
        <f t="shared" si="148"/>
        <v>75 - 63 - 50</v>
      </c>
      <c r="G247" s="8" t="str">
        <f t="shared" si="149"/>
        <v>75-63-50</v>
      </c>
      <c r="H247" s="8">
        <f t="shared" si="150"/>
        <v>16862221069</v>
      </c>
      <c r="I247" s="6">
        <f t="shared" si="125"/>
        <v>4.4148216000000007</v>
      </c>
      <c r="J247" s="6">
        <f>VLOOKUP(LEFT(A247,8)*1,Hilfstabelle!$A$35:$E$38,5,FALSE)</f>
        <v>0.85</v>
      </c>
      <c r="K247" s="6">
        <f t="shared" si="126"/>
        <v>259.10000000000002</v>
      </c>
      <c r="L247" s="6">
        <f t="shared" si="127"/>
        <v>176.5</v>
      </c>
      <c r="M247" s="6">
        <f t="shared" si="128"/>
        <v>90</v>
      </c>
      <c r="N247" s="19">
        <f t="shared" si="139"/>
        <v>85</v>
      </c>
      <c r="O247" s="19">
        <f t="shared" si="140"/>
        <v>85.5</v>
      </c>
      <c r="P247" s="19">
        <f t="shared" si="141"/>
        <v>85.1</v>
      </c>
      <c r="Q247" s="6">
        <f>VLOOKUP(LEFT(A247,8)*1,Hilfstabelle!$A$35:$E$38,2,FALSE)</f>
        <v>310</v>
      </c>
      <c r="R247" s="6">
        <f>VLOOKUP(LEFT(A247,8)*1,Hilfstabelle!$A$35:$E$38,3,FALSE)</f>
        <v>220</v>
      </c>
      <c r="S247" s="6">
        <f>VLOOKUP(LEFT(A247,8)*1,Hilfstabelle!$A$35:$E$38,4,FALSE)</f>
        <v>107</v>
      </c>
      <c r="T247" s="94">
        <f>VLOOKUP(H247,Preise!A:E,4,FALSE)</f>
        <v>601.28</v>
      </c>
      <c r="U247" s="7" t="str">
        <f>IF(V247=50,"I",VLOOKUP(V247,Hilfstabelle!$A$3:$B$6,2))</f>
        <v>II</v>
      </c>
      <c r="V247" s="7">
        <f t="shared" si="129"/>
        <v>75</v>
      </c>
      <c r="W247" s="7" t="str">
        <f>IF(U247="I","I",VLOOKUP(V247,Hilfstabelle!$A$3:$B$6,2))</f>
        <v>II</v>
      </c>
      <c r="X247" s="7">
        <f>VLOOKUP(W247,Hilfstabelle!$B$10:$M$13,12,FALSE)</f>
        <v>1.7994396000000001</v>
      </c>
      <c r="Y247" s="7">
        <f>VLOOKUP(W247,Hilfstabelle!$B$10:$D$13,3,FALSE)</f>
        <v>43.5</v>
      </c>
      <c r="Z247" s="7">
        <f>VLOOKUP(W247,Hilfstabelle!$B$10:$E$13,4,FALSE)</f>
        <v>63</v>
      </c>
      <c r="AA247" s="7">
        <f>VLOOKUP(W247,Hilfstabelle!$B$10:$F$13,5,FALSE)</f>
        <v>63</v>
      </c>
      <c r="AB247" s="7">
        <f>VLOOKUP(W247,Hilfstabelle!$B$10:$G$13,6,FALSE)</f>
        <v>63</v>
      </c>
      <c r="AC247" s="7" t="str">
        <f>IF(AG247="50I","I",VLOOKUP(C247,Hilfstabelle!$A$3:$B$6,2))</f>
        <v>II</v>
      </c>
      <c r="AD247" s="7" t="str">
        <f>IF(U247="I","I",VLOOKUP(C247,Hilfstabelle!$A$3:$B$6,2))</f>
        <v>II</v>
      </c>
      <c r="AE247" s="7" t="str">
        <f t="shared" si="142"/>
        <v>75II</v>
      </c>
      <c r="AF247" s="7" t="str">
        <f t="shared" si="130"/>
        <v>75II</v>
      </c>
      <c r="AG247" s="106" t="b">
        <f t="shared" si="131"/>
        <v>0</v>
      </c>
      <c r="AH247" s="7">
        <f>VLOOKUP('Grundgerüst Konfigurator'!AE247,Hilfstabelle!$B$14:$M$25,12,FALSE)</f>
        <v>1.0688664000000001</v>
      </c>
      <c r="AI247" s="7">
        <f>VLOOKUP(AE247,Hilfstabelle!$B$14:$J$25,9,FALSE)</f>
        <v>45</v>
      </c>
      <c r="AJ247" s="7">
        <f>VLOOKUP(AE247,Hilfstabelle!$B$14:$K$25,10,FALSE)</f>
        <v>72</v>
      </c>
      <c r="AK247" s="7">
        <f>VLOOKUP(AE247,Hilfstabelle!$B$14:$I$25,8,FALSE)</f>
        <v>22</v>
      </c>
      <c r="AL247" s="7" t="str">
        <f>IF(AP247="50I","I",VLOOKUP(D247,Hilfstabelle!$A$3:$B$6,2))</f>
        <v>II</v>
      </c>
      <c r="AM247" s="7" t="str">
        <f>IF(U247="I","I",VLOOKUP(D247,Hilfstabelle!$A$3:$B$6,2))</f>
        <v>II</v>
      </c>
      <c r="AN247" s="7" t="str">
        <f t="shared" si="143"/>
        <v>63II</v>
      </c>
      <c r="AO247" s="7" t="str">
        <f t="shared" si="132"/>
        <v>63II</v>
      </c>
      <c r="AP247" s="106" t="b">
        <f t="shared" si="133"/>
        <v>0</v>
      </c>
      <c r="AQ247" s="7">
        <f>VLOOKUP('Grundgerüst Konfigurator'!AN247,Hilfstabelle!$B$14:$M$25,12,FALSE)</f>
        <v>0.84948360000000012</v>
      </c>
      <c r="AR247" s="7">
        <f>VLOOKUP(AN247,Hilfstabelle!$B$14:$J$25,9,FALSE)</f>
        <v>37</v>
      </c>
      <c r="AS247" s="7">
        <f>VLOOKUP(AN247,Hilfstabelle!$B$14:$K$25,10,FALSE)</f>
        <v>68.5</v>
      </c>
      <c r="AT247" s="7">
        <f>VLOOKUP(AN247,Hilfstabelle!$B$14:$I$25,8,FALSE)</f>
        <v>22.5</v>
      </c>
      <c r="AU247" s="7" t="str">
        <f>IF(AY247="50I","I",VLOOKUP(E247,Hilfstabelle!$A$3:$B$6,2))</f>
        <v>II</v>
      </c>
      <c r="AV247" s="7" t="str">
        <f>IF(U247="I","I",VLOOKUP(E247,Hilfstabelle!$A$3:$B$6,2))</f>
        <v>II</v>
      </c>
      <c r="AW247" s="7" t="str">
        <f t="shared" si="144"/>
        <v>50II</v>
      </c>
      <c r="AX247" s="7" t="str">
        <f t="shared" si="134"/>
        <v>50II</v>
      </c>
      <c r="AY247" s="106" t="str">
        <f t="shared" si="151"/>
        <v>50II</v>
      </c>
      <c r="AZ247" s="7">
        <f>VLOOKUP('Grundgerüst Konfigurator'!AW247,Hilfstabelle!$B$14:$M$25,12,FALSE)</f>
        <v>0.69703199999999998</v>
      </c>
      <c r="BA247" s="7">
        <f>VLOOKUP(AW247,Hilfstabelle!$B$14:$J$25,9,FALSE)</f>
        <v>30.5</v>
      </c>
      <c r="BB247" s="7">
        <f>VLOOKUP(AW247,Hilfstabelle!$B$14:$K$25,10,FALSE)</f>
        <v>61.1</v>
      </c>
      <c r="BC247" s="7">
        <f>VLOOKUP(AW247,Hilfstabelle!$B$14:$I$25,8,FALSE)</f>
        <v>22.1</v>
      </c>
      <c r="BD247" s="7" t="str">
        <f t="shared" si="136"/>
        <v/>
      </c>
      <c r="BE247" s="7" t="str">
        <f t="shared" si="145"/>
        <v/>
      </c>
      <c r="BF247" s="7">
        <f>IFERROR(VLOOKUP(BD247,Hilfstabelle!$B$26:$M$31,12,FALSE),0)</f>
        <v>0</v>
      </c>
      <c r="BG247" s="7">
        <f>IFERROR(VLOOKUP(BD247,Hilfstabelle!$B$26:$H$31,7,FALSE),0)</f>
        <v>0</v>
      </c>
      <c r="BH247" s="7" t="str">
        <f t="shared" si="137"/>
        <v/>
      </c>
      <c r="BI247" s="7" t="str">
        <f t="shared" si="146"/>
        <v/>
      </c>
      <c r="BJ247" s="7">
        <f>IFERROR(VLOOKUP(BH247,Hilfstabelle!$B$26:$M$31,12,FALSE),0)</f>
        <v>0</v>
      </c>
      <c r="BK247" s="7">
        <f>IFERROR(VLOOKUP(BH247,Hilfstabelle!$B$26:$H$31,7,FALSE),0)</f>
        <v>0</v>
      </c>
      <c r="BL247" s="7" t="str">
        <f t="shared" si="138"/>
        <v/>
      </c>
      <c r="BM247" s="7" t="str">
        <f t="shared" si="147"/>
        <v/>
      </c>
      <c r="BN247" s="7">
        <f>IFERROR(VLOOKUP(BL247,Hilfstabelle!$B$26:$M$31,12,FALSE),0)</f>
        <v>0</v>
      </c>
      <c r="BO247" s="7">
        <f>IFERROR(VLOOKUP(BL247,Hilfstabelle!$B$26:$H$31,7,FALSE),0)</f>
        <v>0</v>
      </c>
      <c r="BP247" s="162" t="s">
        <v>3902</v>
      </c>
    </row>
    <row r="248" spans="1:69" ht="15" thickBot="1" x14ac:dyDescent="0.25">
      <c r="A248" s="7">
        <v>16862221070</v>
      </c>
      <c r="B248" s="160">
        <v>12219431001</v>
      </c>
      <c r="C248" s="8">
        <v>75</v>
      </c>
      <c r="D248" s="8">
        <v>63</v>
      </c>
      <c r="E248" s="8">
        <v>63</v>
      </c>
      <c r="F248" s="8" t="str">
        <f t="shared" si="148"/>
        <v>75 - 63 - 63</v>
      </c>
      <c r="G248" s="8" t="str">
        <f t="shared" si="149"/>
        <v>75-63-63</v>
      </c>
      <c r="H248" s="8">
        <f t="shared" si="150"/>
        <v>16862221070</v>
      </c>
      <c r="I248" s="6">
        <f t="shared" si="125"/>
        <v>4.5672732000000007</v>
      </c>
      <c r="J248" s="6">
        <f>VLOOKUP(LEFT(A248,8)*1,Hilfstabelle!$A$35:$E$38,5,FALSE)</f>
        <v>0.85</v>
      </c>
      <c r="K248" s="6">
        <f t="shared" si="126"/>
        <v>266.5</v>
      </c>
      <c r="L248" s="6">
        <f t="shared" si="127"/>
        <v>176.5</v>
      </c>
      <c r="M248" s="6">
        <f t="shared" si="128"/>
        <v>90</v>
      </c>
      <c r="N248" s="19">
        <f t="shared" si="139"/>
        <v>85</v>
      </c>
      <c r="O248" s="19">
        <f t="shared" si="140"/>
        <v>85.5</v>
      </c>
      <c r="P248" s="19">
        <f t="shared" si="141"/>
        <v>85.5</v>
      </c>
      <c r="Q248" s="6">
        <f>VLOOKUP(LEFT(A248,8)*1,Hilfstabelle!$A$35:$E$38,2,FALSE)</f>
        <v>310</v>
      </c>
      <c r="R248" s="6">
        <f>VLOOKUP(LEFT(A248,8)*1,Hilfstabelle!$A$35:$E$38,3,FALSE)</f>
        <v>220</v>
      </c>
      <c r="S248" s="6">
        <f>VLOOKUP(LEFT(A248,8)*1,Hilfstabelle!$A$35:$E$38,4,FALSE)</f>
        <v>107</v>
      </c>
      <c r="T248" s="94">
        <f>VLOOKUP(H248,Preise!A:E,4,FALSE)</f>
        <v>610.11</v>
      </c>
      <c r="U248" s="7" t="str">
        <f>IF(V248=50,"I",VLOOKUP(V248,Hilfstabelle!$A$3:$B$6,2))</f>
        <v>II</v>
      </c>
      <c r="V248" s="7">
        <f t="shared" si="129"/>
        <v>75</v>
      </c>
      <c r="W248" s="7" t="str">
        <f>IF(U248="I","I",VLOOKUP(V248,Hilfstabelle!$A$3:$B$6,2))</f>
        <v>II</v>
      </c>
      <c r="X248" s="7">
        <f>VLOOKUP(W248,Hilfstabelle!$B$10:$M$13,12,FALSE)</f>
        <v>1.7994396000000001</v>
      </c>
      <c r="Y248" s="7">
        <f>VLOOKUP(W248,Hilfstabelle!$B$10:$D$13,3,FALSE)</f>
        <v>43.5</v>
      </c>
      <c r="Z248" s="7">
        <f>VLOOKUP(W248,Hilfstabelle!$B$10:$E$13,4,FALSE)</f>
        <v>63</v>
      </c>
      <c r="AA248" s="7">
        <f>VLOOKUP(W248,Hilfstabelle!$B$10:$F$13,5,FALSE)</f>
        <v>63</v>
      </c>
      <c r="AB248" s="7">
        <f>VLOOKUP(W248,Hilfstabelle!$B$10:$G$13,6,FALSE)</f>
        <v>63</v>
      </c>
      <c r="AC248" s="7" t="str">
        <f>IF(AG248="50I","I",VLOOKUP(C248,Hilfstabelle!$A$3:$B$6,2))</f>
        <v>II</v>
      </c>
      <c r="AD248" s="7" t="str">
        <f>IF(U248="I","I",VLOOKUP(C248,Hilfstabelle!$A$3:$B$6,2))</f>
        <v>II</v>
      </c>
      <c r="AE248" s="7" t="str">
        <f t="shared" si="142"/>
        <v>75II</v>
      </c>
      <c r="AF248" s="7" t="str">
        <f t="shared" si="130"/>
        <v>75II</v>
      </c>
      <c r="AG248" s="106" t="b">
        <f t="shared" si="131"/>
        <v>0</v>
      </c>
      <c r="AH248" s="7">
        <f>VLOOKUP('Grundgerüst Konfigurator'!AE248,Hilfstabelle!$B$14:$M$25,12,FALSE)</f>
        <v>1.0688664000000001</v>
      </c>
      <c r="AI248" s="7">
        <f>VLOOKUP(AE248,Hilfstabelle!$B$14:$J$25,9,FALSE)</f>
        <v>45</v>
      </c>
      <c r="AJ248" s="7">
        <f>VLOOKUP(AE248,Hilfstabelle!$B$14:$K$25,10,FALSE)</f>
        <v>72</v>
      </c>
      <c r="AK248" s="7">
        <f>VLOOKUP(AE248,Hilfstabelle!$B$14:$I$25,8,FALSE)</f>
        <v>22</v>
      </c>
      <c r="AL248" s="7" t="str">
        <f>IF(AP248="50I","I",VLOOKUP(D248,Hilfstabelle!$A$3:$B$6,2))</f>
        <v>II</v>
      </c>
      <c r="AM248" s="7" t="str">
        <f>IF(U248="I","I",VLOOKUP(D248,Hilfstabelle!$A$3:$B$6,2))</f>
        <v>II</v>
      </c>
      <c r="AN248" s="7" t="str">
        <f t="shared" si="143"/>
        <v>63II</v>
      </c>
      <c r="AO248" s="7" t="str">
        <f t="shared" si="132"/>
        <v>63II</v>
      </c>
      <c r="AP248" s="106" t="b">
        <f t="shared" si="133"/>
        <v>0</v>
      </c>
      <c r="AQ248" s="7">
        <f>VLOOKUP('Grundgerüst Konfigurator'!AN248,Hilfstabelle!$B$14:$M$25,12,FALSE)</f>
        <v>0.84948360000000012</v>
      </c>
      <c r="AR248" s="7">
        <f>VLOOKUP(AN248,Hilfstabelle!$B$14:$J$25,9,FALSE)</f>
        <v>37</v>
      </c>
      <c r="AS248" s="7">
        <f>VLOOKUP(AN248,Hilfstabelle!$B$14:$K$25,10,FALSE)</f>
        <v>68.5</v>
      </c>
      <c r="AT248" s="7">
        <f>VLOOKUP(AN248,Hilfstabelle!$B$14:$I$25,8,FALSE)</f>
        <v>22.5</v>
      </c>
      <c r="AU248" s="7" t="str">
        <f>IF(AY248="50I","I",VLOOKUP(E248,Hilfstabelle!$A$3:$B$6,2))</f>
        <v>II</v>
      </c>
      <c r="AV248" s="7" t="str">
        <f>IF(U248="I","I",VLOOKUP(E248,Hilfstabelle!$A$3:$B$6,2))</f>
        <v>II</v>
      </c>
      <c r="AW248" s="7" t="str">
        <f t="shared" si="144"/>
        <v>63II</v>
      </c>
      <c r="AX248" s="7" t="str">
        <f t="shared" si="134"/>
        <v>63II</v>
      </c>
      <c r="AY248" s="106" t="b">
        <f t="shared" si="151"/>
        <v>0</v>
      </c>
      <c r="AZ248" s="7">
        <f>VLOOKUP('Grundgerüst Konfigurator'!AW248,Hilfstabelle!$B$14:$M$25,12,FALSE)</f>
        <v>0.84948360000000012</v>
      </c>
      <c r="BA248" s="7">
        <f>VLOOKUP(AW248,Hilfstabelle!$B$14:$J$25,9,FALSE)</f>
        <v>37</v>
      </c>
      <c r="BB248" s="7">
        <f>VLOOKUP(AW248,Hilfstabelle!$B$14:$K$25,10,FALSE)</f>
        <v>68.5</v>
      </c>
      <c r="BC248" s="7">
        <f>VLOOKUP(AW248,Hilfstabelle!$B$14:$I$25,8,FALSE)</f>
        <v>22.5</v>
      </c>
      <c r="BD248" s="7" t="str">
        <f t="shared" si="136"/>
        <v/>
      </c>
      <c r="BE248" s="7" t="str">
        <f t="shared" si="145"/>
        <v/>
      </c>
      <c r="BF248" s="7">
        <f>IFERROR(VLOOKUP(BD248,Hilfstabelle!$B$26:$M$31,12,FALSE),0)</f>
        <v>0</v>
      </c>
      <c r="BG248" s="7">
        <f>IFERROR(VLOOKUP(BD248,Hilfstabelle!$B$26:$H$31,7,FALSE),0)</f>
        <v>0</v>
      </c>
      <c r="BH248" s="7" t="str">
        <f t="shared" si="137"/>
        <v/>
      </c>
      <c r="BI248" s="7" t="str">
        <f t="shared" si="146"/>
        <v/>
      </c>
      <c r="BJ248" s="7">
        <f>IFERROR(VLOOKUP(BH248,Hilfstabelle!$B$26:$M$31,12,FALSE),0)</f>
        <v>0</v>
      </c>
      <c r="BK248" s="7">
        <f>IFERROR(VLOOKUP(BH248,Hilfstabelle!$B$26:$H$31,7,FALSE),0)</f>
        <v>0</v>
      </c>
      <c r="BL248" s="7" t="str">
        <f t="shared" si="138"/>
        <v/>
      </c>
      <c r="BM248" s="7" t="str">
        <f t="shared" si="147"/>
        <v/>
      </c>
      <c r="BN248" s="7">
        <f>IFERROR(VLOOKUP(BL248,Hilfstabelle!$B$26:$M$31,12,FALSE),0)</f>
        <v>0</v>
      </c>
      <c r="BO248" s="7">
        <f>IFERROR(VLOOKUP(BL248,Hilfstabelle!$B$26:$H$31,7,FALSE),0)</f>
        <v>0</v>
      </c>
      <c r="BP248" s="162">
        <v>480.38</v>
      </c>
      <c r="BQ248" s="7" t="s">
        <v>3878</v>
      </c>
    </row>
    <row r="249" spans="1:69" ht="15" thickBot="1" x14ac:dyDescent="0.25">
      <c r="A249" s="7">
        <v>16863331042</v>
      </c>
      <c r="B249" s="160" t="s">
        <v>98</v>
      </c>
      <c r="C249" s="8">
        <v>90</v>
      </c>
      <c r="D249" s="8">
        <v>25</v>
      </c>
      <c r="E249" s="8">
        <v>25</v>
      </c>
      <c r="F249" s="8" t="str">
        <f t="shared" si="148"/>
        <v>90 - 25 - 25</v>
      </c>
      <c r="G249" s="8" t="str">
        <f t="shared" si="149"/>
        <v>90-25-25</v>
      </c>
      <c r="H249" s="8">
        <f t="shared" si="150"/>
        <v>16863331042</v>
      </c>
      <c r="I249" s="6">
        <f t="shared" si="125"/>
        <v>8.5268148000000004</v>
      </c>
      <c r="J249" s="6">
        <f>VLOOKUP(LEFT(A249,8)*1,Hilfstabelle!$A$35:$E$38,5,FALSE)</f>
        <v>1</v>
      </c>
      <c r="K249" s="6">
        <f t="shared" si="126"/>
        <v>295.5</v>
      </c>
      <c r="L249" s="6">
        <f t="shared" si="127"/>
        <v>197.5</v>
      </c>
      <c r="M249" s="6">
        <f t="shared" si="128"/>
        <v>126</v>
      </c>
      <c r="N249" s="19">
        <f t="shared" si="139"/>
        <v>111</v>
      </c>
      <c r="O249" s="19">
        <f t="shared" si="140"/>
        <v>113</v>
      </c>
      <c r="P249" s="19">
        <f t="shared" si="141"/>
        <v>113</v>
      </c>
      <c r="Q249" s="6">
        <f>VLOOKUP(LEFT(A249,8)*1,Hilfstabelle!$A$35:$E$38,2,FALSE)</f>
        <v>400</v>
      </c>
      <c r="R249" s="6">
        <f>VLOOKUP(LEFT(A249,8)*1,Hilfstabelle!$A$35:$E$38,3,FALSE)</f>
        <v>285</v>
      </c>
      <c r="S249" s="6">
        <f>VLOOKUP(LEFT(A249,8)*1,Hilfstabelle!$A$35:$E$38,4,FALSE)</f>
        <v>146</v>
      </c>
      <c r="T249" s="94">
        <f>VLOOKUP(H249,Preise!A:E,4,FALSE)</f>
        <v>1029.25</v>
      </c>
      <c r="U249" s="7" t="str">
        <f>IF(V249=50,"I",VLOOKUP(V249,Hilfstabelle!$A$3:$B$6,2))</f>
        <v>III</v>
      </c>
      <c r="V249" s="7">
        <f t="shared" si="129"/>
        <v>90</v>
      </c>
      <c r="W249" s="7" t="str">
        <f>IF(U249="I","I",VLOOKUP(V249,Hilfstabelle!$A$3:$B$6,2))</f>
        <v>III</v>
      </c>
      <c r="X249" s="7">
        <f>VLOOKUP(W249,Hilfstabelle!$B$10:$M$13,12,FALSE)</f>
        <v>4.3940147999999999</v>
      </c>
      <c r="Y249" s="7">
        <f>VLOOKUP(W249,Hilfstabelle!$B$10:$D$13,3,FALSE)</f>
        <v>63</v>
      </c>
      <c r="Z249" s="7">
        <f>VLOOKUP(W249,Hilfstabelle!$B$10:$E$13,4,FALSE)</f>
        <v>89</v>
      </c>
      <c r="AA249" s="7">
        <f>VLOOKUP(W249,Hilfstabelle!$B$10:$F$13,5,FALSE)</f>
        <v>89</v>
      </c>
      <c r="AB249" s="7">
        <f>VLOOKUP(W249,Hilfstabelle!$B$10:$G$13,6,FALSE)</f>
        <v>89</v>
      </c>
      <c r="AC249" s="7" t="str">
        <f>IF(AG249="50I","I",VLOOKUP(C249,Hilfstabelle!$A$3:$B$6,2))</f>
        <v>III</v>
      </c>
      <c r="AD249" s="7" t="str">
        <f>IF(U249="I","I",VLOOKUP(C249,Hilfstabelle!$A$3:$B$6,2))</f>
        <v>III</v>
      </c>
      <c r="AE249" s="7" t="str">
        <f t="shared" si="142"/>
        <v>90III</v>
      </c>
      <c r="AF249" s="7" t="str">
        <f t="shared" si="130"/>
        <v>90III</v>
      </c>
      <c r="AG249" s="106" t="b">
        <f t="shared" si="131"/>
        <v>0</v>
      </c>
      <c r="AH249" s="7">
        <f>VLOOKUP('Grundgerüst Konfigurator'!AE249,Hilfstabelle!$B$14:$M$25,12,FALSE)</f>
        <v>1.6001664000000002</v>
      </c>
      <c r="AI249" s="7">
        <f>VLOOKUP(AE249,Hilfstabelle!$B$14:$J$25,9,FALSE)</f>
        <v>54</v>
      </c>
      <c r="AJ249" s="7">
        <f>VLOOKUP(AE249,Hilfstabelle!$B$14:$K$25,10,FALSE)</f>
        <v>72</v>
      </c>
      <c r="AK249" s="7">
        <f>VLOOKUP(AE249,Hilfstabelle!$B$14:$I$25,8,FALSE)</f>
        <v>22</v>
      </c>
      <c r="AL249" s="7" t="str">
        <f>IF(AP249="50I","I",VLOOKUP(D249,Hilfstabelle!$A$3:$B$6,2))</f>
        <v>I</v>
      </c>
      <c r="AM249" s="7" t="str">
        <f>IF(U249="I","I",VLOOKUP(D249,Hilfstabelle!$A$3:$B$6,2))</f>
        <v>I</v>
      </c>
      <c r="AN249" s="7" t="str">
        <f t="shared" si="143"/>
        <v>25I</v>
      </c>
      <c r="AO249" s="7" t="str">
        <f t="shared" si="132"/>
        <v>25I</v>
      </c>
      <c r="AP249" s="106" t="b">
        <f t="shared" si="133"/>
        <v>0</v>
      </c>
      <c r="AQ249" s="7">
        <f>VLOOKUP('Grundgerüst Konfigurator'!AN249,Hilfstabelle!$B$14:$M$25,12,FALSE)</f>
        <v>0.171486</v>
      </c>
      <c r="AR249" s="7">
        <f>VLOOKUP(AN249,Hilfstabelle!$B$14:$J$25,9,FALSE)</f>
        <v>15.25</v>
      </c>
      <c r="AS249" s="7">
        <f>VLOOKUP(AN249,Hilfstabelle!$B$14:$K$25,10,FALSE)</f>
        <v>40.5</v>
      </c>
      <c r="AT249" s="7">
        <f>VLOOKUP(AN249,Hilfstabelle!$B$14:$I$25,8,FALSE)</f>
        <v>19</v>
      </c>
      <c r="AU249" s="7" t="str">
        <f>IF(AY249="50I","I",VLOOKUP(E249,Hilfstabelle!$A$3:$B$6,2))</f>
        <v>I</v>
      </c>
      <c r="AV249" s="7" t="str">
        <f>IF(U249="I","I",VLOOKUP(E249,Hilfstabelle!$A$3:$B$6,2))</f>
        <v>I</v>
      </c>
      <c r="AW249" s="7" t="str">
        <f t="shared" si="144"/>
        <v>25I</v>
      </c>
      <c r="AX249" s="7" t="str">
        <f t="shared" si="134"/>
        <v>25I</v>
      </c>
      <c r="AY249" s="106" t="b">
        <f t="shared" si="151"/>
        <v>0</v>
      </c>
      <c r="AZ249" s="7">
        <f>VLOOKUP('Grundgerüst Konfigurator'!AW249,Hilfstabelle!$B$14:$M$25,12,FALSE)</f>
        <v>0.171486</v>
      </c>
      <c r="BA249" s="7">
        <f>VLOOKUP(AW249,Hilfstabelle!$B$14:$J$25,9,FALSE)</f>
        <v>15.25</v>
      </c>
      <c r="BB249" s="7">
        <f>VLOOKUP(AW249,Hilfstabelle!$B$14:$K$25,10,FALSE)</f>
        <v>40.5</v>
      </c>
      <c r="BC249" s="7">
        <f>VLOOKUP(AW249,Hilfstabelle!$B$14:$I$25,8,FALSE)</f>
        <v>19</v>
      </c>
      <c r="BD249" s="7" t="str">
        <f t="shared" si="136"/>
        <v/>
      </c>
      <c r="BE249" s="7" t="str">
        <f t="shared" si="145"/>
        <v/>
      </c>
      <c r="BF249" s="7">
        <f>IFERROR(VLOOKUP(BD249,Hilfstabelle!$B$26:$M$31,12,FALSE),0)</f>
        <v>0</v>
      </c>
      <c r="BG249" s="7">
        <f>IFERROR(VLOOKUP(BD249,Hilfstabelle!$B$26:$H$31,7,FALSE),0)</f>
        <v>0</v>
      </c>
      <c r="BH249" s="7" t="str">
        <f t="shared" si="137"/>
        <v>III-I</v>
      </c>
      <c r="BI249" s="7" t="str">
        <f t="shared" si="146"/>
        <v>III-I</v>
      </c>
      <c r="BJ249" s="7">
        <f>IFERROR(VLOOKUP(BH249,Hilfstabelle!$B$26:$M$31,12,FALSE),0)</f>
        <v>1.0948308</v>
      </c>
      <c r="BK249" s="7">
        <f>IFERROR(VLOOKUP(BH249,Hilfstabelle!$B$26:$H$31,7,FALSE),0)</f>
        <v>5</v>
      </c>
      <c r="BL249" s="7" t="str">
        <f t="shared" si="138"/>
        <v>III-I</v>
      </c>
      <c r="BM249" s="7" t="str">
        <f t="shared" si="147"/>
        <v>III-I</v>
      </c>
      <c r="BN249" s="7">
        <f>IFERROR(VLOOKUP(BL249,Hilfstabelle!$B$26:$M$31,12,FALSE),0)</f>
        <v>1.0948308</v>
      </c>
      <c r="BO249" s="7">
        <f>IFERROR(VLOOKUP(BL249,Hilfstabelle!$B$26:$H$31,7,FALSE),0)</f>
        <v>5</v>
      </c>
      <c r="BP249" s="162" t="s">
        <v>3902</v>
      </c>
    </row>
    <row r="250" spans="1:69" ht="15" thickBot="1" x14ac:dyDescent="0.25">
      <c r="A250" s="7">
        <v>16863331043</v>
      </c>
      <c r="B250" s="160" t="s">
        <v>98</v>
      </c>
      <c r="C250" s="8">
        <v>90</v>
      </c>
      <c r="D250" s="8">
        <v>25</v>
      </c>
      <c r="E250" s="8">
        <v>32</v>
      </c>
      <c r="F250" s="8" t="str">
        <f t="shared" si="148"/>
        <v>90 - 25 - 32</v>
      </c>
      <c r="G250" s="8" t="str">
        <f t="shared" si="149"/>
        <v>90-25-32</v>
      </c>
      <c r="H250" s="8">
        <f t="shared" si="150"/>
        <v>16863331043</v>
      </c>
      <c r="I250" s="6">
        <f t="shared" si="125"/>
        <v>8.5792140000000003</v>
      </c>
      <c r="J250" s="6">
        <f>VLOOKUP(LEFT(A250,8)*1,Hilfstabelle!$A$35:$E$38,5,FALSE)</f>
        <v>1</v>
      </c>
      <c r="K250" s="6">
        <f t="shared" si="126"/>
        <v>302</v>
      </c>
      <c r="L250" s="6">
        <f t="shared" si="127"/>
        <v>197.5</v>
      </c>
      <c r="M250" s="6">
        <f t="shared" si="128"/>
        <v>126</v>
      </c>
      <c r="N250" s="19">
        <f t="shared" si="139"/>
        <v>111</v>
      </c>
      <c r="O250" s="19">
        <f t="shared" si="140"/>
        <v>113</v>
      </c>
      <c r="P250" s="19">
        <f t="shared" si="141"/>
        <v>114</v>
      </c>
      <c r="Q250" s="6">
        <f>VLOOKUP(LEFT(A250,8)*1,Hilfstabelle!$A$35:$E$38,2,FALSE)</f>
        <v>400</v>
      </c>
      <c r="R250" s="6">
        <f>VLOOKUP(LEFT(A250,8)*1,Hilfstabelle!$A$35:$E$38,3,FALSE)</f>
        <v>285</v>
      </c>
      <c r="S250" s="6">
        <f>VLOOKUP(LEFT(A250,8)*1,Hilfstabelle!$A$35:$E$38,4,FALSE)</f>
        <v>146</v>
      </c>
      <c r="T250" s="94">
        <f>VLOOKUP(H250,Preise!A:E,4,FALSE)</f>
        <v>1034.5999999999999</v>
      </c>
      <c r="U250" s="7" t="str">
        <f>IF(V250=50,"I",VLOOKUP(V250,Hilfstabelle!$A$3:$B$6,2))</f>
        <v>III</v>
      </c>
      <c r="V250" s="7">
        <f t="shared" si="129"/>
        <v>90</v>
      </c>
      <c r="W250" s="7" t="str">
        <f>IF(U250="I","I",VLOOKUP(V250,Hilfstabelle!$A$3:$B$6,2))</f>
        <v>III</v>
      </c>
      <c r="X250" s="7">
        <f>VLOOKUP(W250,Hilfstabelle!$B$10:$M$13,12,FALSE)</f>
        <v>4.3940147999999999</v>
      </c>
      <c r="Y250" s="7">
        <f>VLOOKUP(W250,Hilfstabelle!$B$10:$D$13,3,FALSE)</f>
        <v>63</v>
      </c>
      <c r="Z250" s="7">
        <f>VLOOKUP(W250,Hilfstabelle!$B$10:$E$13,4,FALSE)</f>
        <v>89</v>
      </c>
      <c r="AA250" s="7">
        <f>VLOOKUP(W250,Hilfstabelle!$B$10:$F$13,5,FALSE)</f>
        <v>89</v>
      </c>
      <c r="AB250" s="7">
        <f>VLOOKUP(W250,Hilfstabelle!$B$10:$G$13,6,FALSE)</f>
        <v>89</v>
      </c>
      <c r="AC250" s="7" t="str">
        <f>IF(AG250="50I","I",VLOOKUP(C250,Hilfstabelle!$A$3:$B$6,2))</f>
        <v>III</v>
      </c>
      <c r="AD250" s="7" t="str">
        <f>IF(U250="I","I",VLOOKUP(C250,Hilfstabelle!$A$3:$B$6,2))</f>
        <v>III</v>
      </c>
      <c r="AE250" s="7" t="str">
        <f t="shared" si="142"/>
        <v>90III</v>
      </c>
      <c r="AF250" s="7" t="str">
        <f t="shared" si="130"/>
        <v>90III</v>
      </c>
      <c r="AG250" s="106" t="b">
        <f t="shared" si="131"/>
        <v>0</v>
      </c>
      <c r="AH250" s="7">
        <f>VLOOKUP('Grundgerüst Konfigurator'!AE250,Hilfstabelle!$B$14:$M$25,12,FALSE)</f>
        <v>1.6001664000000002</v>
      </c>
      <c r="AI250" s="7">
        <f>VLOOKUP(AE250,Hilfstabelle!$B$14:$J$25,9,FALSE)</f>
        <v>54</v>
      </c>
      <c r="AJ250" s="7">
        <f>VLOOKUP(AE250,Hilfstabelle!$B$14:$K$25,10,FALSE)</f>
        <v>72</v>
      </c>
      <c r="AK250" s="7">
        <f>VLOOKUP(AE250,Hilfstabelle!$B$14:$I$25,8,FALSE)</f>
        <v>22</v>
      </c>
      <c r="AL250" s="7" t="str">
        <f>IF(AP250="50I","I",VLOOKUP(D250,Hilfstabelle!$A$3:$B$6,2))</f>
        <v>I</v>
      </c>
      <c r="AM250" s="7" t="str">
        <f>IF(U250="I","I",VLOOKUP(D250,Hilfstabelle!$A$3:$B$6,2))</f>
        <v>I</v>
      </c>
      <c r="AN250" s="7" t="str">
        <f t="shared" si="143"/>
        <v>25I</v>
      </c>
      <c r="AO250" s="7" t="str">
        <f t="shared" si="132"/>
        <v>25I</v>
      </c>
      <c r="AP250" s="106" t="b">
        <f t="shared" si="133"/>
        <v>0</v>
      </c>
      <c r="AQ250" s="7">
        <f>VLOOKUP('Grundgerüst Konfigurator'!AN250,Hilfstabelle!$B$14:$M$25,12,FALSE)</f>
        <v>0.171486</v>
      </c>
      <c r="AR250" s="7">
        <f>VLOOKUP(AN250,Hilfstabelle!$B$14:$J$25,9,FALSE)</f>
        <v>15.25</v>
      </c>
      <c r="AS250" s="7">
        <f>VLOOKUP(AN250,Hilfstabelle!$B$14:$K$25,10,FALSE)</f>
        <v>40.5</v>
      </c>
      <c r="AT250" s="7">
        <f>VLOOKUP(AN250,Hilfstabelle!$B$14:$I$25,8,FALSE)</f>
        <v>19</v>
      </c>
      <c r="AU250" s="7" t="str">
        <f>IF(AY250="50I","I",VLOOKUP(E250,Hilfstabelle!$A$3:$B$6,2))</f>
        <v>I</v>
      </c>
      <c r="AV250" s="7" t="str">
        <f>IF(U250="I","I",VLOOKUP(E250,Hilfstabelle!$A$3:$B$6,2))</f>
        <v>I</v>
      </c>
      <c r="AW250" s="7" t="str">
        <f t="shared" si="144"/>
        <v>32I</v>
      </c>
      <c r="AX250" s="7" t="str">
        <f t="shared" si="134"/>
        <v>32I</v>
      </c>
      <c r="AY250" s="106" t="b">
        <f t="shared" si="151"/>
        <v>0</v>
      </c>
      <c r="AZ250" s="7">
        <f>VLOOKUP('Grundgerüst Konfigurator'!AW250,Hilfstabelle!$B$14:$M$25,12,FALSE)</f>
        <v>0.22388520000000001</v>
      </c>
      <c r="BA250" s="7">
        <f>VLOOKUP(AW250,Hilfstabelle!$B$14:$J$25,9,FALSE)</f>
        <v>20</v>
      </c>
      <c r="BB250" s="7">
        <f>VLOOKUP(AW250,Hilfstabelle!$B$14:$K$25,10,FALSE)</f>
        <v>47</v>
      </c>
      <c r="BC250" s="7">
        <f>VLOOKUP(AW250,Hilfstabelle!$B$14:$I$25,8,FALSE)</f>
        <v>20</v>
      </c>
      <c r="BD250" s="7" t="str">
        <f t="shared" si="136"/>
        <v/>
      </c>
      <c r="BE250" s="7" t="str">
        <f t="shared" si="145"/>
        <v/>
      </c>
      <c r="BF250" s="7">
        <f>IFERROR(VLOOKUP(BD250,Hilfstabelle!$B$26:$M$31,12,FALSE),0)</f>
        <v>0</v>
      </c>
      <c r="BG250" s="7">
        <f>IFERROR(VLOOKUP(BD250,Hilfstabelle!$B$26:$H$31,7,FALSE),0)</f>
        <v>0</v>
      </c>
      <c r="BH250" s="7" t="str">
        <f t="shared" si="137"/>
        <v>III-I</v>
      </c>
      <c r="BI250" s="7" t="str">
        <f t="shared" si="146"/>
        <v>III-I</v>
      </c>
      <c r="BJ250" s="7">
        <f>IFERROR(VLOOKUP(BH250,Hilfstabelle!$B$26:$M$31,12,FALSE),0)</f>
        <v>1.0948308</v>
      </c>
      <c r="BK250" s="7">
        <f>IFERROR(VLOOKUP(BH250,Hilfstabelle!$B$26:$H$31,7,FALSE),0)</f>
        <v>5</v>
      </c>
      <c r="BL250" s="7" t="str">
        <f t="shared" si="138"/>
        <v>III-I</v>
      </c>
      <c r="BM250" s="7" t="str">
        <f t="shared" si="147"/>
        <v>III-I</v>
      </c>
      <c r="BN250" s="7">
        <f>IFERROR(VLOOKUP(BL250,Hilfstabelle!$B$26:$M$31,12,FALSE),0)</f>
        <v>1.0948308</v>
      </c>
      <c r="BO250" s="7">
        <f>IFERROR(VLOOKUP(BL250,Hilfstabelle!$B$26:$H$31,7,FALSE),0)</f>
        <v>5</v>
      </c>
      <c r="BP250" s="162" t="s">
        <v>3902</v>
      </c>
    </row>
    <row r="251" spans="1:69" ht="15" thickBot="1" x14ac:dyDescent="0.25">
      <c r="A251" s="7">
        <v>16863331044</v>
      </c>
      <c r="B251" s="160" t="s">
        <v>98</v>
      </c>
      <c r="C251" s="8">
        <v>90</v>
      </c>
      <c r="D251" s="8">
        <v>25</v>
      </c>
      <c r="E251" s="8">
        <v>40</v>
      </c>
      <c r="F251" s="8" t="str">
        <f t="shared" si="148"/>
        <v>90 - 25 - 40</v>
      </c>
      <c r="G251" s="8" t="str">
        <f t="shared" si="149"/>
        <v>90-25-40</v>
      </c>
      <c r="H251" s="8">
        <f t="shared" si="150"/>
        <v>16863331044</v>
      </c>
      <c r="I251" s="6">
        <f t="shared" si="125"/>
        <v>8.6888172000000008</v>
      </c>
      <c r="J251" s="6">
        <f>VLOOKUP(LEFT(A251,8)*1,Hilfstabelle!$A$35:$E$38,5,FALSE)</f>
        <v>1</v>
      </c>
      <c r="K251" s="6">
        <f t="shared" si="126"/>
        <v>309</v>
      </c>
      <c r="L251" s="6">
        <f t="shared" si="127"/>
        <v>197.5</v>
      </c>
      <c r="M251" s="6">
        <f t="shared" si="128"/>
        <v>126</v>
      </c>
      <c r="N251" s="19">
        <f t="shared" si="139"/>
        <v>111</v>
      </c>
      <c r="O251" s="19">
        <f t="shared" si="140"/>
        <v>113</v>
      </c>
      <c r="P251" s="19">
        <f t="shared" si="141"/>
        <v>116</v>
      </c>
      <c r="Q251" s="6">
        <f>VLOOKUP(LEFT(A251,8)*1,Hilfstabelle!$A$35:$E$38,2,FALSE)</f>
        <v>400</v>
      </c>
      <c r="R251" s="6">
        <f>VLOOKUP(LEFT(A251,8)*1,Hilfstabelle!$A$35:$E$38,3,FALSE)</f>
        <v>285</v>
      </c>
      <c r="S251" s="6">
        <f>VLOOKUP(LEFT(A251,8)*1,Hilfstabelle!$A$35:$E$38,4,FALSE)</f>
        <v>146</v>
      </c>
      <c r="T251" s="94">
        <f>VLOOKUP(H251,Preise!A:E,4,FALSE)</f>
        <v>1041.97</v>
      </c>
      <c r="U251" s="7" t="str">
        <f>IF(V251=50,"I",VLOOKUP(V251,Hilfstabelle!$A$3:$B$6,2))</f>
        <v>III</v>
      </c>
      <c r="V251" s="7">
        <f t="shared" si="129"/>
        <v>90</v>
      </c>
      <c r="W251" s="7" t="str">
        <f>IF(U251="I","I",VLOOKUP(V251,Hilfstabelle!$A$3:$B$6,2))</f>
        <v>III</v>
      </c>
      <c r="X251" s="7">
        <f>VLOOKUP(W251,Hilfstabelle!$B$10:$M$13,12,FALSE)</f>
        <v>4.3940147999999999</v>
      </c>
      <c r="Y251" s="7">
        <f>VLOOKUP(W251,Hilfstabelle!$B$10:$D$13,3,FALSE)</f>
        <v>63</v>
      </c>
      <c r="Z251" s="7">
        <f>VLOOKUP(W251,Hilfstabelle!$B$10:$E$13,4,FALSE)</f>
        <v>89</v>
      </c>
      <c r="AA251" s="7">
        <f>VLOOKUP(W251,Hilfstabelle!$B$10:$F$13,5,FALSE)</f>
        <v>89</v>
      </c>
      <c r="AB251" s="7">
        <f>VLOOKUP(W251,Hilfstabelle!$B$10:$G$13,6,FALSE)</f>
        <v>89</v>
      </c>
      <c r="AC251" s="7" t="str">
        <f>IF(AG251="50I","I",VLOOKUP(C251,Hilfstabelle!$A$3:$B$6,2))</f>
        <v>III</v>
      </c>
      <c r="AD251" s="7" t="str">
        <f>IF(U251="I","I",VLOOKUP(C251,Hilfstabelle!$A$3:$B$6,2))</f>
        <v>III</v>
      </c>
      <c r="AE251" s="7" t="str">
        <f t="shared" si="142"/>
        <v>90III</v>
      </c>
      <c r="AF251" s="7" t="str">
        <f t="shared" si="130"/>
        <v>90III</v>
      </c>
      <c r="AG251" s="106" t="b">
        <f t="shared" si="131"/>
        <v>0</v>
      </c>
      <c r="AH251" s="7">
        <f>VLOOKUP('Grundgerüst Konfigurator'!AE251,Hilfstabelle!$B$14:$M$25,12,FALSE)</f>
        <v>1.6001664000000002</v>
      </c>
      <c r="AI251" s="7">
        <f>VLOOKUP(AE251,Hilfstabelle!$B$14:$J$25,9,FALSE)</f>
        <v>54</v>
      </c>
      <c r="AJ251" s="7">
        <f>VLOOKUP(AE251,Hilfstabelle!$B$14:$K$25,10,FALSE)</f>
        <v>72</v>
      </c>
      <c r="AK251" s="7">
        <f>VLOOKUP(AE251,Hilfstabelle!$B$14:$I$25,8,FALSE)</f>
        <v>22</v>
      </c>
      <c r="AL251" s="7" t="str">
        <f>IF(AP251="50I","I",VLOOKUP(D251,Hilfstabelle!$A$3:$B$6,2))</f>
        <v>I</v>
      </c>
      <c r="AM251" s="7" t="str">
        <f>IF(U251="I","I",VLOOKUP(D251,Hilfstabelle!$A$3:$B$6,2))</f>
        <v>I</v>
      </c>
      <c r="AN251" s="7" t="str">
        <f t="shared" si="143"/>
        <v>25I</v>
      </c>
      <c r="AO251" s="7" t="str">
        <f t="shared" si="132"/>
        <v>25I</v>
      </c>
      <c r="AP251" s="106" t="b">
        <f t="shared" si="133"/>
        <v>0</v>
      </c>
      <c r="AQ251" s="7">
        <f>VLOOKUP('Grundgerüst Konfigurator'!AN251,Hilfstabelle!$B$14:$M$25,12,FALSE)</f>
        <v>0.171486</v>
      </c>
      <c r="AR251" s="7">
        <f>VLOOKUP(AN251,Hilfstabelle!$B$14:$J$25,9,FALSE)</f>
        <v>15.25</v>
      </c>
      <c r="AS251" s="7">
        <f>VLOOKUP(AN251,Hilfstabelle!$B$14:$K$25,10,FALSE)</f>
        <v>40.5</v>
      </c>
      <c r="AT251" s="7">
        <f>VLOOKUP(AN251,Hilfstabelle!$B$14:$I$25,8,FALSE)</f>
        <v>19</v>
      </c>
      <c r="AU251" s="7" t="str">
        <f>IF(AY251="50I","I",VLOOKUP(E251,Hilfstabelle!$A$3:$B$6,2))</f>
        <v>I</v>
      </c>
      <c r="AV251" s="7" t="str">
        <f>IF(U251="I","I",VLOOKUP(E251,Hilfstabelle!$A$3:$B$6,2))</f>
        <v>I</v>
      </c>
      <c r="AW251" s="7" t="str">
        <f t="shared" si="144"/>
        <v>40I</v>
      </c>
      <c r="AX251" s="7" t="str">
        <f t="shared" si="134"/>
        <v>40I</v>
      </c>
      <c r="AY251" s="106" t="b">
        <f t="shared" si="151"/>
        <v>0</v>
      </c>
      <c r="AZ251" s="7">
        <f>VLOOKUP('Grundgerüst Konfigurator'!AW251,Hilfstabelle!$B$14:$M$25,12,FALSE)</f>
        <v>0.33348840000000002</v>
      </c>
      <c r="BA251" s="7">
        <f>VLOOKUP(AW251,Hilfstabelle!$B$14:$J$25,9,FALSE)</f>
        <v>24.5</v>
      </c>
      <c r="BB251" s="7">
        <f>VLOOKUP(AW251,Hilfstabelle!$B$14:$K$25,10,FALSE)</f>
        <v>54</v>
      </c>
      <c r="BC251" s="7">
        <f>VLOOKUP(AW251,Hilfstabelle!$B$14:$I$25,8,FALSE)</f>
        <v>22</v>
      </c>
      <c r="BD251" s="7" t="str">
        <f t="shared" si="136"/>
        <v/>
      </c>
      <c r="BE251" s="7" t="str">
        <f t="shared" si="145"/>
        <v/>
      </c>
      <c r="BF251" s="7">
        <f>IFERROR(VLOOKUP(BD251,Hilfstabelle!$B$26:$M$31,12,FALSE),0)</f>
        <v>0</v>
      </c>
      <c r="BG251" s="7">
        <f>IFERROR(VLOOKUP(BD251,Hilfstabelle!$B$26:$H$31,7,FALSE),0)</f>
        <v>0</v>
      </c>
      <c r="BH251" s="7" t="str">
        <f t="shared" si="137"/>
        <v>III-I</v>
      </c>
      <c r="BI251" s="7" t="str">
        <f t="shared" si="146"/>
        <v>III-I</v>
      </c>
      <c r="BJ251" s="7">
        <f>IFERROR(VLOOKUP(BH251,Hilfstabelle!$B$26:$M$31,12,FALSE),0)</f>
        <v>1.0948308</v>
      </c>
      <c r="BK251" s="7">
        <f>IFERROR(VLOOKUP(BH251,Hilfstabelle!$B$26:$H$31,7,FALSE),0)</f>
        <v>5</v>
      </c>
      <c r="BL251" s="7" t="str">
        <f t="shared" si="138"/>
        <v>III-I</v>
      </c>
      <c r="BM251" s="7" t="str">
        <f t="shared" si="147"/>
        <v>III-I</v>
      </c>
      <c r="BN251" s="7">
        <f>IFERROR(VLOOKUP(BL251,Hilfstabelle!$B$26:$M$31,12,FALSE),0)</f>
        <v>1.0948308</v>
      </c>
      <c r="BO251" s="7">
        <f>IFERROR(VLOOKUP(BL251,Hilfstabelle!$B$26:$H$31,7,FALSE),0)</f>
        <v>5</v>
      </c>
      <c r="BP251" s="162" t="s">
        <v>3902</v>
      </c>
    </row>
    <row r="252" spans="1:69" ht="15" thickBot="1" x14ac:dyDescent="0.25">
      <c r="A252" s="7">
        <v>16863331045</v>
      </c>
      <c r="B252" s="160" t="s">
        <v>98</v>
      </c>
      <c r="C252" s="8">
        <v>90</v>
      </c>
      <c r="D252" s="8">
        <v>25</v>
      </c>
      <c r="E252" s="8">
        <v>50</v>
      </c>
      <c r="F252" s="8" t="str">
        <f t="shared" si="148"/>
        <v>90 - 25 - 50</v>
      </c>
      <c r="G252" s="8" t="str">
        <f t="shared" si="149"/>
        <v>90-25-50</v>
      </c>
      <c r="H252" s="8">
        <f t="shared" si="150"/>
        <v>16863331045</v>
      </c>
      <c r="I252" s="6">
        <f t="shared" si="125"/>
        <v>8.8061316000000005</v>
      </c>
      <c r="J252" s="6">
        <f>VLOOKUP(LEFT(A252,8)*1,Hilfstabelle!$A$35:$E$38,5,FALSE)</f>
        <v>1</v>
      </c>
      <c r="K252" s="6">
        <f t="shared" si="126"/>
        <v>316</v>
      </c>
      <c r="L252" s="6">
        <f t="shared" si="127"/>
        <v>197.5</v>
      </c>
      <c r="M252" s="6">
        <f t="shared" si="128"/>
        <v>126</v>
      </c>
      <c r="N252" s="19">
        <f t="shared" si="139"/>
        <v>111</v>
      </c>
      <c r="O252" s="19">
        <f t="shared" si="140"/>
        <v>113</v>
      </c>
      <c r="P252" s="19">
        <f t="shared" si="141"/>
        <v>116</v>
      </c>
      <c r="Q252" s="6">
        <f>VLOOKUP(LEFT(A252,8)*1,Hilfstabelle!$A$35:$E$38,2,FALSE)</f>
        <v>400</v>
      </c>
      <c r="R252" s="6">
        <f>VLOOKUP(LEFT(A252,8)*1,Hilfstabelle!$A$35:$E$38,3,FALSE)</f>
        <v>285</v>
      </c>
      <c r="S252" s="6">
        <f>VLOOKUP(LEFT(A252,8)*1,Hilfstabelle!$A$35:$E$38,4,FALSE)</f>
        <v>146</v>
      </c>
      <c r="T252" s="94">
        <f>VLOOKUP(H252,Preise!A:E,4,FALSE)</f>
        <v>1051.67</v>
      </c>
      <c r="U252" s="7" t="str">
        <f>IF(V252=50,"I",VLOOKUP(V252,Hilfstabelle!$A$3:$B$6,2))</f>
        <v>III</v>
      </c>
      <c r="V252" s="7">
        <f t="shared" si="129"/>
        <v>90</v>
      </c>
      <c r="W252" s="7" t="str">
        <f>IF(U252="I","I",VLOOKUP(V252,Hilfstabelle!$A$3:$B$6,2))</f>
        <v>III</v>
      </c>
      <c r="X252" s="7">
        <f>VLOOKUP(W252,Hilfstabelle!$B$10:$M$13,12,FALSE)</f>
        <v>4.3940147999999999</v>
      </c>
      <c r="Y252" s="7">
        <f>VLOOKUP(W252,Hilfstabelle!$B$10:$D$13,3,FALSE)</f>
        <v>63</v>
      </c>
      <c r="Z252" s="7">
        <f>VLOOKUP(W252,Hilfstabelle!$B$10:$E$13,4,FALSE)</f>
        <v>89</v>
      </c>
      <c r="AA252" s="7">
        <f>VLOOKUP(W252,Hilfstabelle!$B$10:$F$13,5,FALSE)</f>
        <v>89</v>
      </c>
      <c r="AB252" s="7">
        <f>VLOOKUP(W252,Hilfstabelle!$B$10:$G$13,6,FALSE)</f>
        <v>89</v>
      </c>
      <c r="AC252" s="7" t="str">
        <f>IF(AG252="50I","I",VLOOKUP(C252,Hilfstabelle!$A$3:$B$6,2))</f>
        <v>III</v>
      </c>
      <c r="AD252" s="7" t="str">
        <f>IF(U252="I","I",VLOOKUP(C252,Hilfstabelle!$A$3:$B$6,2))</f>
        <v>III</v>
      </c>
      <c r="AE252" s="7" t="str">
        <f t="shared" si="142"/>
        <v>90III</v>
      </c>
      <c r="AF252" s="7" t="str">
        <f t="shared" si="130"/>
        <v>90III</v>
      </c>
      <c r="AG252" s="106" t="b">
        <f t="shared" si="131"/>
        <v>0</v>
      </c>
      <c r="AH252" s="7">
        <f>VLOOKUP('Grundgerüst Konfigurator'!AE252,Hilfstabelle!$B$14:$M$25,12,FALSE)</f>
        <v>1.6001664000000002</v>
      </c>
      <c r="AI252" s="7">
        <f>VLOOKUP(AE252,Hilfstabelle!$B$14:$J$25,9,FALSE)</f>
        <v>54</v>
      </c>
      <c r="AJ252" s="7">
        <f>VLOOKUP(AE252,Hilfstabelle!$B$14:$K$25,10,FALSE)</f>
        <v>72</v>
      </c>
      <c r="AK252" s="7">
        <f>VLOOKUP(AE252,Hilfstabelle!$B$14:$I$25,8,FALSE)</f>
        <v>22</v>
      </c>
      <c r="AL252" s="7" t="str">
        <f>IF(AP252="50I","I",VLOOKUP(D252,Hilfstabelle!$A$3:$B$6,2))</f>
        <v>I</v>
      </c>
      <c r="AM252" s="7" t="str">
        <f>IF(U252="I","I",VLOOKUP(D252,Hilfstabelle!$A$3:$B$6,2))</f>
        <v>I</v>
      </c>
      <c r="AN252" s="7" t="str">
        <f t="shared" si="143"/>
        <v>25I</v>
      </c>
      <c r="AO252" s="7" t="str">
        <f t="shared" si="132"/>
        <v>25I</v>
      </c>
      <c r="AP252" s="106" t="b">
        <f t="shared" si="133"/>
        <v>0</v>
      </c>
      <c r="AQ252" s="7">
        <f>VLOOKUP('Grundgerüst Konfigurator'!AN252,Hilfstabelle!$B$14:$M$25,12,FALSE)</f>
        <v>0.171486</v>
      </c>
      <c r="AR252" s="7">
        <f>VLOOKUP(AN252,Hilfstabelle!$B$14:$J$25,9,FALSE)</f>
        <v>15.25</v>
      </c>
      <c r="AS252" s="7">
        <f>VLOOKUP(AN252,Hilfstabelle!$B$14:$K$25,10,FALSE)</f>
        <v>40.5</v>
      </c>
      <c r="AT252" s="7">
        <f>VLOOKUP(AN252,Hilfstabelle!$B$14:$I$25,8,FALSE)</f>
        <v>19</v>
      </c>
      <c r="AU252" s="7" t="str">
        <f>IF(AY252="50I","I",VLOOKUP(E252,Hilfstabelle!$A$3:$B$6,2))</f>
        <v>I</v>
      </c>
      <c r="AV252" s="7" t="str">
        <f>IF(U252="I","I",VLOOKUP(E252,Hilfstabelle!$A$3:$B$6,2))</f>
        <v>II</v>
      </c>
      <c r="AW252" s="7" t="str">
        <f t="shared" si="144"/>
        <v>50I</v>
      </c>
      <c r="AX252" s="7" t="str">
        <f t="shared" si="134"/>
        <v>50II</v>
      </c>
      <c r="AY252" s="106" t="str">
        <f t="shared" si="151"/>
        <v>50I</v>
      </c>
      <c r="AZ252" s="7">
        <f>VLOOKUP('Grundgerüst Konfigurator'!AW252,Hilfstabelle!$B$14:$M$25,12,FALSE)</f>
        <v>0.45080280000000006</v>
      </c>
      <c r="BA252" s="7">
        <f>VLOOKUP(AW252,Hilfstabelle!$B$14:$J$25,9,FALSE)</f>
        <v>30.5</v>
      </c>
      <c r="BB252" s="7">
        <f>VLOOKUP(AW252,Hilfstabelle!$B$14:$K$25,10,FALSE)</f>
        <v>61</v>
      </c>
      <c r="BC252" s="7">
        <f>VLOOKUP(AW252,Hilfstabelle!$B$14:$I$25,8,FALSE)</f>
        <v>22</v>
      </c>
      <c r="BD252" s="7" t="str">
        <f t="shared" si="136"/>
        <v/>
      </c>
      <c r="BE252" s="7" t="str">
        <f t="shared" si="145"/>
        <v/>
      </c>
      <c r="BF252" s="7">
        <f>IFERROR(VLOOKUP(BD252,Hilfstabelle!$B$26:$M$31,12,FALSE),0)</f>
        <v>0</v>
      </c>
      <c r="BG252" s="7">
        <f>IFERROR(VLOOKUP(BD252,Hilfstabelle!$B$26:$H$31,7,FALSE),0)</f>
        <v>0</v>
      </c>
      <c r="BH252" s="7" t="str">
        <f t="shared" si="137"/>
        <v>III-I</v>
      </c>
      <c r="BI252" s="7" t="str">
        <f t="shared" si="146"/>
        <v>III-I</v>
      </c>
      <c r="BJ252" s="7">
        <f>IFERROR(VLOOKUP(BH252,Hilfstabelle!$B$26:$M$31,12,FALSE),0)</f>
        <v>1.0948308</v>
      </c>
      <c r="BK252" s="7">
        <f>IFERROR(VLOOKUP(BH252,Hilfstabelle!$B$26:$H$31,7,FALSE),0)</f>
        <v>5</v>
      </c>
      <c r="BL252" s="7" t="str">
        <f t="shared" si="138"/>
        <v>III-I</v>
      </c>
      <c r="BM252" s="7" t="str">
        <f t="shared" si="147"/>
        <v>III-I</v>
      </c>
      <c r="BN252" s="7">
        <f>IFERROR(VLOOKUP(BL252,Hilfstabelle!$B$26:$M$31,12,FALSE),0)</f>
        <v>1.0948308</v>
      </c>
      <c r="BO252" s="7">
        <f>IFERROR(VLOOKUP(BL252,Hilfstabelle!$B$26:$H$31,7,FALSE),0)</f>
        <v>5</v>
      </c>
      <c r="BP252" s="162" t="s">
        <v>3902</v>
      </c>
    </row>
    <row r="253" spans="1:69" ht="15" thickBot="1" x14ac:dyDescent="0.25">
      <c r="A253" s="7">
        <v>16863331046</v>
      </c>
      <c r="B253" s="160" t="s">
        <v>98</v>
      </c>
      <c r="C253" s="8">
        <v>90</v>
      </c>
      <c r="D253" s="8">
        <v>25</v>
      </c>
      <c r="E253" s="8">
        <v>63</v>
      </c>
      <c r="F253" s="8" t="str">
        <f t="shared" si="148"/>
        <v>90 - 25 - 63</v>
      </c>
      <c r="G253" s="8" t="str">
        <f t="shared" si="149"/>
        <v>90-25-63</v>
      </c>
      <c r="H253" s="8">
        <f t="shared" si="150"/>
        <v>16863331046</v>
      </c>
      <c r="I253" s="6">
        <f t="shared" si="125"/>
        <v>9.2990604000000001</v>
      </c>
      <c r="J253" s="6">
        <f>VLOOKUP(LEFT(A253,8)*1,Hilfstabelle!$A$35:$E$38,5,FALSE)</f>
        <v>1</v>
      </c>
      <c r="K253" s="6">
        <f t="shared" si="126"/>
        <v>348.5</v>
      </c>
      <c r="L253" s="6">
        <f t="shared" si="127"/>
        <v>197.5</v>
      </c>
      <c r="M253" s="6">
        <f t="shared" si="128"/>
        <v>126</v>
      </c>
      <c r="N253" s="19">
        <f t="shared" si="139"/>
        <v>111</v>
      </c>
      <c r="O253" s="19">
        <f t="shared" si="140"/>
        <v>113</v>
      </c>
      <c r="P253" s="19">
        <f t="shared" si="141"/>
        <v>141.5</v>
      </c>
      <c r="Q253" s="6">
        <f>VLOOKUP(LEFT(A253,8)*1,Hilfstabelle!$A$35:$E$38,2,FALSE)</f>
        <v>400</v>
      </c>
      <c r="R253" s="6">
        <f>VLOOKUP(LEFT(A253,8)*1,Hilfstabelle!$A$35:$E$38,3,FALSE)</f>
        <v>285</v>
      </c>
      <c r="S253" s="6">
        <f>VLOOKUP(LEFT(A253,8)*1,Hilfstabelle!$A$35:$E$38,4,FALSE)</f>
        <v>146</v>
      </c>
      <c r="T253" s="94">
        <f>VLOOKUP(H253,Preise!A:E,4,FALSE)</f>
        <v>1068.57</v>
      </c>
      <c r="U253" s="7" t="str">
        <f>IF(V253=50,"I",VLOOKUP(V253,Hilfstabelle!$A$3:$B$6,2))</f>
        <v>III</v>
      </c>
      <c r="V253" s="7">
        <f t="shared" si="129"/>
        <v>90</v>
      </c>
      <c r="W253" s="7" t="str">
        <f>IF(U253="I","I",VLOOKUP(V253,Hilfstabelle!$A$3:$B$6,2))</f>
        <v>III</v>
      </c>
      <c r="X253" s="7">
        <f>VLOOKUP(W253,Hilfstabelle!$B$10:$M$13,12,FALSE)</f>
        <v>4.3940147999999999</v>
      </c>
      <c r="Y253" s="7">
        <f>VLOOKUP(W253,Hilfstabelle!$B$10:$D$13,3,FALSE)</f>
        <v>63</v>
      </c>
      <c r="Z253" s="7">
        <f>VLOOKUP(W253,Hilfstabelle!$B$10:$E$13,4,FALSE)</f>
        <v>89</v>
      </c>
      <c r="AA253" s="7">
        <f>VLOOKUP(W253,Hilfstabelle!$B$10:$F$13,5,FALSE)</f>
        <v>89</v>
      </c>
      <c r="AB253" s="7">
        <f>VLOOKUP(W253,Hilfstabelle!$B$10:$G$13,6,FALSE)</f>
        <v>89</v>
      </c>
      <c r="AC253" s="7" t="str">
        <f>IF(AG253="50I","I",VLOOKUP(C253,Hilfstabelle!$A$3:$B$6,2))</f>
        <v>III</v>
      </c>
      <c r="AD253" s="7" t="str">
        <f>IF(U253="I","I",VLOOKUP(C253,Hilfstabelle!$A$3:$B$6,2))</f>
        <v>III</v>
      </c>
      <c r="AE253" s="7" t="str">
        <f t="shared" si="142"/>
        <v>90III</v>
      </c>
      <c r="AF253" s="7" t="str">
        <f t="shared" si="130"/>
        <v>90III</v>
      </c>
      <c r="AG253" s="106" t="b">
        <f t="shared" si="131"/>
        <v>0</v>
      </c>
      <c r="AH253" s="7">
        <f>VLOOKUP('Grundgerüst Konfigurator'!AE253,Hilfstabelle!$B$14:$M$25,12,FALSE)</f>
        <v>1.6001664000000002</v>
      </c>
      <c r="AI253" s="7">
        <f>VLOOKUP(AE253,Hilfstabelle!$B$14:$J$25,9,FALSE)</f>
        <v>54</v>
      </c>
      <c r="AJ253" s="7">
        <f>VLOOKUP(AE253,Hilfstabelle!$B$14:$K$25,10,FALSE)</f>
        <v>72</v>
      </c>
      <c r="AK253" s="7">
        <f>VLOOKUP(AE253,Hilfstabelle!$B$14:$I$25,8,FALSE)</f>
        <v>22</v>
      </c>
      <c r="AL253" s="7" t="str">
        <f>IF(AP253="50I","I",VLOOKUP(D253,Hilfstabelle!$A$3:$B$6,2))</f>
        <v>I</v>
      </c>
      <c r="AM253" s="7" t="str">
        <f>IF(U253="I","I",VLOOKUP(D253,Hilfstabelle!$A$3:$B$6,2))</f>
        <v>I</v>
      </c>
      <c r="AN253" s="7" t="str">
        <f t="shared" si="143"/>
        <v>25I</v>
      </c>
      <c r="AO253" s="7" t="str">
        <f t="shared" si="132"/>
        <v>25I</v>
      </c>
      <c r="AP253" s="106" t="b">
        <f t="shared" si="133"/>
        <v>0</v>
      </c>
      <c r="AQ253" s="7">
        <f>VLOOKUP('Grundgerüst Konfigurator'!AN253,Hilfstabelle!$B$14:$M$25,12,FALSE)</f>
        <v>0.171486</v>
      </c>
      <c r="AR253" s="7">
        <f>VLOOKUP(AN253,Hilfstabelle!$B$14:$J$25,9,FALSE)</f>
        <v>15.25</v>
      </c>
      <c r="AS253" s="7">
        <f>VLOOKUP(AN253,Hilfstabelle!$B$14:$K$25,10,FALSE)</f>
        <v>40.5</v>
      </c>
      <c r="AT253" s="7">
        <f>VLOOKUP(AN253,Hilfstabelle!$B$14:$I$25,8,FALSE)</f>
        <v>19</v>
      </c>
      <c r="AU253" s="7" t="str">
        <f>IF(AY253="50I","I",VLOOKUP(E253,Hilfstabelle!$A$3:$B$6,2))</f>
        <v>II</v>
      </c>
      <c r="AV253" s="7" t="str">
        <f>IF(U253="I","I",VLOOKUP(E253,Hilfstabelle!$A$3:$B$6,2))</f>
        <v>II</v>
      </c>
      <c r="AW253" s="7" t="str">
        <f t="shared" si="144"/>
        <v>63II</v>
      </c>
      <c r="AX253" s="7" t="str">
        <f t="shared" si="134"/>
        <v>63II</v>
      </c>
      <c r="AY253" s="106" t="b">
        <f t="shared" si="151"/>
        <v>0</v>
      </c>
      <c r="AZ253" s="7">
        <f>VLOOKUP('Grundgerüst Konfigurator'!AW253,Hilfstabelle!$B$14:$M$25,12,FALSE)</f>
        <v>0.84948360000000012</v>
      </c>
      <c r="BA253" s="7">
        <f>VLOOKUP(AW253,Hilfstabelle!$B$14:$J$25,9,FALSE)</f>
        <v>37</v>
      </c>
      <c r="BB253" s="7">
        <f>VLOOKUP(AW253,Hilfstabelle!$B$14:$K$25,10,FALSE)</f>
        <v>68.5</v>
      </c>
      <c r="BC253" s="7">
        <f>VLOOKUP(AW253,Hilfstabelle!$B$14:$I$25,8,FALSE)</f>
        <v>22.5</v>
      </c>
      <c r="BD253" s="7" t="str">
        <f t="shared" si="136"/>
        <v/>
      </c>
      <c r="BE253" s="7" t="str">
        <f t="shared" si="145"/>
        <v/>
      </c>
      <c r="BF253" s="7">
        <f>IFERROR(VLOOKUP(BD253,Hilfstabelle!$B$26:$M$31,12,FALSE),0)</f>
        <v>0</v>
      </c>
      <c r="BG253" s="7">
        <f>IFERROR(VLOOKUP(BD253,Hilfstabelle!$B$26:$H$31,7,FALSE),0)</f>
        <v>0</v>
      </c>
      <c r="BH253" s="7" t="str">
        <f t="shared" si="137"/>
        <v>III-I</v>
      </c>
      <c r="BI253" s="7" t="str">
        <f t="shared" si="146"/>
        <v>III-I</v>
      </c>
      <c r="BJ253" s="7">
        <f>IFERROR(VLOOKUP(BH253,Hilfstabelle!$B$26:$M$31,12,FALSE),0)</f>
        <v>1.0948308</v>
      </c>
      <c r="BK253" s="7">
        <f>IFERROR(VLOOKUP(BH253,Hilfstabelle!$B$26:$H$31,7,FALSE),0)</f>
        <v>5</v>
      </c>
      <c r="BL253" s="7" t="str">
        <f t="shared" si="138"/>
        <v>III-II</v>
      </c>
      <c r="BM253" s="7" t="str">
        <f t="shared" si="147"/>
        <v>III-II</v>
      </c>
      <c r="BN253" s="7">
        <f>IFERROR(VLOOKUP(BL253,Hilfstabelle!$B$26:$M$31,12,FALSE),0)</f>
        <v>1.1890788000000001</v>
      </c>
      <c r="BO253" s="7">
        <f>IFERROR(VLOOKUP(BL253,Hilfstabelle!$B$26:$H$31,7,FALSE),0)</f>
        <v>30</v>
      </c>
      <c r="BP253" s="162" t="s">
        <v>3902</v>
      </c>
    </row>
    <row r="254" spans="1:69" ht="15" thickBot="1" x14ac:dyDescent="0.25">
      <c r="A254" s="7">
        <v>16863331047</v>
      </c>
      <c r="B254" s="160" t="s">
        <v>98</v>
      </c>
      <c r="C254" s="8">
        <v>90</v>
      </c>
      <c r="D254" s="8">
        <v>25</v>
      </c>
      <c r="E254" s="8">
        <v>75</v>
      </c>
      <c r="F254" s="8" t="str">
        <f t="shared" si="148"/>
        <v>90 - 25 - 75</v>
      </c>
      <c r="G254" s="8" t="str">
        <f t="shared" si="149"/>
        <v>90-25-75</v>
      </c>
      <c r="H254" s="8">
        <f t="shared" si="150"/>
        <v>16863331047</v>
      </c>
      <c r="I254" s="6">
        <f t="shared" si="125"/>
        <v>9.5184432000000001</v>
      </c>
      <c r="J254" s="6">
        <f>VLOOKUP(LEFT(A254,8)*1,Hilfstabelle!$A$35:$E$38,5,FALSE)</f>
        <v>1</v>
      </c>
      <c r="K254" s="6">
        <f t="shared" si="126"/>
        <v>352</v>
      </c>
      <c r="L254" s="6">
        <f t="shared" si="127"/>
        <v>197.5</v>
      </c>
      <c r="M254" s="6">
        <f t="shared" si="128"/>
        <v>126</v>
      </c>
      <c r="N254" s="19">
        <f t="shared" si="139"/>
        <v>111</v>
      </c>
      <c r="O254" s="19">
        <f t="shared" si="140"/>
        <v>113</v>
      </c>
      <c r="P254" s="19">
        <f t="shared" si="141"/>
        <v>141</v>
      </c>
      <c r="Q254" s="6">
        <f>VLOOKUP(LEFT(A254,8)*1,Hilfstabelle!$A$35:$E$38,2,FALSE)</f>
        <v>400</v>
      </c>
      <c r="R254" s="6">
        <f>VLOOKUP(LEFT(A254,8)*1,Hilfstabelle!$A$35:$E$38,3,FALSE)</f>
        <v>285</v>
      </c>
      <c r="S254" s="6">
        <f>VLOOKUP(LEFT(A254,8)*1,Hilfstabelle!$A$35:$E$38,4,FALSE)</f>
        <v>146</v>
      </c>
      <c r="T254" s="94">
        <f>VLOOKUP(H254,Preise!A:E,4,FALSE)</f>
        <v>1087.3</v>
      </c>
      <c r="U254" s="7" t="str">
        <f>IF(V254=50,"I",VLOOKUP(V254,Hilfstabelle!$A$3:$B$6,2))</f>
        <v>III</v>
      </c>
      <c r="V254" s="7">
        <f t="shared" si="129"/>
        <v>90</v>
      </c>
      <c r="W254" s="7" t="str">
        <f>IF(U254="I","I",VLOOKUP(V254,Hilfstabelle!$A$3:$B$6,2))</f>
        <v>III</v>
      </c>
      <c r="X254" s="7">
        <f>VLOOKUP(W254,Hilfstabelle!$B$10:$M$13,12,FALSE)</f>
        <v>4.3940147999999999</v>
      </c>
      <c r="Y254" s="7">
        <f>VLOOKUP(W254,Hilfstabelle!$B$10:$D$13,3,FALSE)</f>
        <v>63</v>
      </c>
      <c r="Z254" s="7">
        <f>VLOOKUP(W254,Hilfstabelle!$B$10:$E$13,4,FALSE)</f>
        <v>89</v>
      </c>
      <c r="AA254" s="7">
        <f>VLOOKUP(W254,Hilfstabelle!$B$10:$F$13,5,FALSE)</f>
        <v>89</v>
      </c>
      <c r="AB254" s="7">
        <f>VLOOKUP(W254,Hilfstabelle!$B$10:$G$13,6,FALSE)</f>
        <v>89</v>
      </c>
      <c r="AC254" s="7" t="str">
        <f>IF(AG254="50I","I",VLOOKUP(C254,Hilfstabelle!$A$3:$B$6,2))</f>
        <v>III</v>
      </c>
      <c r="AD254" s="7" t="str">
        <f>IF(U254="I","I",VLOOKUP(C254,Hilfstabelle!$A$3:$B$6,2))</f>
        <v>III</v>
      </c>
      <c r="AE254" s="7" t="str">
        <f t="shared" si="142"/>
        <v>90III</v>
      </c>
      <c r="AF254" s="7" t="str">
        <f t="shared" si="130"/>
        <v>90III</v>
      </c>
      <c r="AG254" s="106" t="b">
        <f t="shared" si="131"/>
        <v>0</v>
      </c>
      <c r="AH254" s="7">
        <f>VLOOKUP('Grundgerüst Konfigurator'!AE254,Hilfstabelle!$B$14:$M$25,12,FALSE)</f>
        <v>1.6001664000000002</v>
      </c>
      <c r="AI254" s="7">
        <f>VLOOKUP(AE254,Hilfstabelle!$B$14:$J$25,9,FALSE)</f>
        <v>54</v>
      </c>
      <c r="AJ254" s="7">
        <f>VLOOKUP(AE254,Hilfstabelle!$B$14:$K$25,10,FALSE)</f>
        <v>72</v>
      </c>
      <c r="AK254" s="7">
        <f>VLOOKUP(AE254,Hilfstabelle!$B$14:$I$25,8,FALSE)</f>
        <v>22</v>
      </c>
      <c r="AL254" s="7" t="str">
        <f>IF(AP254="50I","I",VLOOKUP(D254,Hilfstabelle!$A$3:$B$6,2))</f>
        <v>I</v>
      </c>
      <c r="AM254" s="7" t="str">
        <f>IF(U254="I","I",VLOOKUP(D254,Hilfstabelle!$A$3:$B$6,2))</f>
        <v>I</v>
      </c>
      <c r="AN254" s="7" t="str">
        <f t="shared" si="143"/>
        <v>25I</v>
      </c>
      <c r="AO254" s="7" t="str">
        <f t="shared" si="132"/>
        <v>25I</v>
      </c>
      <c r="AP254" s="106" t="b">
        <f t="shared" si="133"/>
        <v>0</v>
      </c>
      <c r="AQ254" s="7">
        <f>VLOOKUP('Grundgerüst Konfigurator'!AN254,Hilfstabelle!$B$14:$M$25,12,FALSE)</f>
        <v>0.171486</v>
      </c>
      <c r="AR254" s="7">
        <f>VLOOKUP(AN254,Hilfstabelle!$B$14:$J$25,9,FALSE)</f>
        <v>15.25</v>
      </c>
      <c r="AS254" s="7">
        <f>VLOOKUP(AN254,Hilfstabelle!$B$14:$K$25,10,FALSE)</f>
        <v>40.5</v>
      </c>
      <c r="AT254" s="7">
        <f>VLOOKUP(AN254,Hilfstabelle!$B$14:$I$25,8,FALSE)</f>
        <v>19</v>
      </c>
      <c r="AU254" s="7" t="str">
        <f>IF(AY254="50I","I",VLOOKUP(E254,Hilfstabelle!$A$3:$B$6,2))</f>
        <v>II</v>
      </c>
      <c r="AV254" s="7" t="str">
        <f>IF(U254="I","I",VLOOKUP(E254,Hilfstabelle!$A$3:$B$6,2))</f>
        <v>II</v>
      </c>
      <c r="AW254" s="7" t="str">
        <f t="shared" si="144"/>
        <v>75II</v>
      </c>
      <c r="AX254" s="7" t="str">
        <f t="shared" si="134"/>
        <v>75II</v>
      </c>
      <c r="AY254" s="106" t="b">
        <f t="shared" si="151"/>
        <v>0</v>
      </c>
      <c r="AZ254" s="7">
        <f>VLOOKUP('Grundgerüst Konfigurator'!AW254,Hilfstabelle!$B$14:$M$25,12,FALSE)</f>
        <v>1.0688664000000001</v>
      </c>
      <c r="BA254" s="7">
        <f>VLOOKUP(AW254,Hilfstabelle!$B$14:$J$25,9,FALSE)</f>
        <v>45</v>
      </c>
      <c r="BB254" s="7">
        <f>VLOOKUP(AW254,Hilfstabelle!$B$14:$K$25,10,FALSE)</f>
        <v>72</v>
      </c>
      <c r="BC254" s="7">
        <f>VLOOKUP(AW254,Hilfstabelle!$B$14:$I$25,8,FALSE)</f>
        <v>22</v>
      </c>
      <c r="BD254" s="7" t="str">
        <f t="shared" si="136"/>
        <v/>
      </c>
      <c r="BE254" s="7" t="str">
        <f t="shared" si="145"/>
        <v/>
      </c>
      <c r="BF254" s="7">
        <f>IFERROR(VLOOKUP(BD254,Hilfstabelle!$B$26:$M$31,12,FALSE),0)</f>
        <v>0</v>
      </c>
      <c r="BG254" s="7">
        <f>IFERROR(VLOOKUP(BD254,Hilfstabelle!$B$26:$H$31,7,FALSE),0)</f>
        <v>0</v>
      </c>
      <c r="BH254" s="7" t="str">
        <f t="shared" si="137"/>
        <v>III-I</v>
      </c>
      <c r="BI254" s="7" t="str">
        <f t="shared" si="146"/>
        <v>III-I</v>
      </c>
      <c r="BJ254" s="7">
        <f>IFERROR(VLOOKUP(BH254,Hilfstabelle!$B$26:$M$31,12,FALSE),0)</f>
        <v>1.0948308</v>
      </c>
      <c r="BK254" s="7">
        <f>IFERROR(VLOOKUP(BH254,Hilfstabelle!$B$26:$H$31,7,FALSE),0)</f>
        <v>5</v>
      </c>
      <c r="BL254" s="7" t="str">
        <f t="shared" si="138"/>
        <v>III-II</v>
      </c>
      <c r="BM254" s="7" t="str">
        <f t="shared" si="147"/>
        <v>III-II</v>
      </c>
      <c r="BN254" s="7">
        <f>IFERROR(VLOOKUP(BL254,Hilfstabelle!$B$26:$M$31,12,FALSE),0)</f>
        <v>1.1890788000000001</v>
      </c>
      <c r="BO254" s="7">
        <f>IFERROR(VLOOKUP(BL254,Hilfstabelle!$B$26:$H$31,7,FALSE),0)</f>
        <v>30</v>
      </c>
      <c r="BP254" s="162" t="s">
        <v>3902</v>
      </c>
    </row>
    <row r="255" spans="1:69" ht="15" thickBot="1" x14ac:dyDescent="0.25">
      <c r="A255" s="7">
        <v>16863331048</v>
      </c>
      <c r="B255" s="160" t="s">
        <v>98</v>
      </c>
      <c r="C255" s="8">
        <v>90</v>
      </c>
      <c r="D255" s="8">
        <v>32</v>
      </c>
      <c r="E255" s="8">
        <v>25</v>
      </c>
      <c r="F255" s="8" t="str">
        <f t="shared" si="148"/>
        <v>90 - 32 - 25</v>
      </c>
      <c r="G255" s="8" t="str">
        <f t="shared" si="149"/>
        <v>90-32-25</v>
      </c>
      <c r="H255" s="8">
        <f t="shared" si="150"/>
        <v>16863331048</v>
      </c>
      <c r="I255" s="6">
        <f t="shared" si="125"/>
        <v>8.5792140000000003</v>
      </c>
      <c r="J255" s="6">
        <f>VLOOKUP(LEFT(A255,8)*1,Hilfstabelle!$A$35:$E$38,5,FALSE)</f>
        <v>1</v>
      </c>
      <c r="K255" s="6">
        <f t="shared" si="126"/>
        <v>295.5</v>
      </c>
      <c r="L255" s="6">
        <f t="shared" si="127"/>
        <v>204</v>
      </c>
      <c r="M255" s="6">
        <f t="shared" si="128"/>
        <v>126</v>
      </c>
      <c r="N255" s="19">
        <f t="shared" si="139"/>
        <v>111</v>
      </c>
      <c r="O255" s="19">
        <f t="shared" si="140"/>
        <v>114</v>
      </c>
      <c r="P255" s="19">
        <f t="shared" si="141"/>
        <v>113</v>
      </c>
      <c r="Q255" s="6">
        <f>VLOOKUP(LEFT(A255,8)*1,Hilfstabelle!$A$35:$E$38,2,FALSE)</f>
        <v>400</v>
      </c>
      <c r="R255" s="6">
        <f>VLOOKUP(LEFT(A255,8)*1,Hilfstabelle!$A$35:$E$38,3,FALSE)</f>
        <v>285</v>
      </c>
      <c r="S255" s="6">
        <f>VLOOKUP(LEFT(A255,8)*1,Hilfstabelle!$A$35:$E$38,4,FALSE)</f>
        <v>146</v>
      </c>
      <c r="T255" s="94">
        <f>VLOOKUP(H255,Preise!A:E,4,FALSE)</f>
        <v>1034.5999999999999</v>
      </c>
      <c r="U255" s="7" t="str">
        <f>IF(V255=50,"I",VLOOKUP(V255,Hilfstabelle!$A$3:$B$6,2))</f>
        <v>III</v>
      </c>
      <c r="V255" s="7">
        <f t="shared" si="129"/>
        <v>90</v>
      </c>
      <c r="W255" s="7" t="str">
        <f>IF(U255="I","I",VLOOKUP(V255,Hilfstabelle!$A$3:$B$6,2))</f>
        <v>III</v>
      </c>
      <c r="X255" s="7">
        <f>VLOOKUP(W255,Hilfstabelle!$B$10:$M$13,12,FALSE)</f>
        <v>4.3940147999999999</v>
      </c>
      <c r="Y255" s="7">
        <f>VLOOKUP(W255,Hilfstabelle!$B$10:$D$13,3,FALSE)</f>
        <v>63</v>
      </c>
      <c r="Z255" s="7">
        <f>VLOOKUP(W255,Hilfstabelle!$B$10:$E$13,4,FALSE)</f>
        <v>89</v>
      </c>
      <c r="AA255" s="7">
        <f>VLOOKUP(W255,Hilfstabelle!$B$10:$F$13,5,FALSE)</f>
        <v>89</v>
      </c>
      <c r="AB255" s="7">
        <f>VLOOKUP(W255,Hilfstabelle!$B$10:$G$13,6,FALSE)</f>
        <v>89</v>
      </c>
      <c r="AC255" s="7" t="str">
        <f>IF(AG255="50I","I",VLOOKUP(C255,Hilfstabelle!$A$3:$B$6,2))</f>
        <v>III</v>
      </c>
      <c r="AD255" s="7" t="str">
        <f>IF(U255="I","I",VLOOKUP(C255,Hilfstabelle!$A$3:$B$6,2))</f>
        <v>III</v>
      </c>
      <c r="AE255" s="7" t="str">
        <f t="shared" si="142"/>
        <v>90III</v>
      </c>
      <c r="AF255" s="7" t="str">
        <f t="shared" si="130"/>
        <v>90III</v>
      </c>
      <c r="AG255" s="106" t="b">
        <f t="shared" si="131"/>
        <v>0</v>
      </c>
      <c r="AH255" s="7">
        <f>VLOOKUP('Grundgerüst Konfigurator'!AE255,Hilfstabelle!$B$14:$M$25,12,FALSE)</f>
        <v>1.6001664000000002</v>
      </c>
      <c r="AI255" s="7">
        <f>VLOOKUP(AE255,Hilfstabelle!$B$14:$J$25,9,FALSE)</f>
        <v>54</v>
      </c>
      <c r="AJ255" s="7">
        <f>VLOOKUP(AE255,Hilfstabelle!$B$14:$K$25,10,FALSE)</f>
        <v>72</v>
      </c>
      <c r="AK255" s="7">
        <f>VLOOKUP(AE255,Hilfstabelle!$B$14:$I$25,8,FALSE)</f>
        <v>22</v>
      </c>
      <c r="AL255" s="7" t="str">
        <f>IF(AP255="50I","I",VLOOKUP(D255,Hilfstabelle!$A$3:$B$6,2))</f>
        <v>I</v>
      </c>
      <c r="AM255" s="7" t="str">
        <f>IF(U255="I","I",VLOOKUP(D255,Hilfstabelle!$A$3:$B$6,2))</f>
        <v>I</v>
      </c>
      <c r="AN255" s="7" t="str">
        <f t="shared" si="143"/>
        <v>32I</v>
      </c>
      <c r="AO255" s="7" t="str">
        <f t="shared" si="132"/>
        <v>32I</v>
      </c>
      <c r="AP255" s="106" t="b">
        <f t="shared" si="133"/>
        <v>0</v>
      </c>
      <c r="AQ255" s="7">
        <f>VLOOKUP('Grundgerüst Konfigurator'!AN255,Hilfstabelle!$B$14:$M$25,12,FALSE)</f>
        <v>0.22388520000000001</v>
      </c>
      <c r="AR255" s="7">
        <f>VLOOKUP(AN255,Hilfstabelle!$B$14:$J$25,9,FALSE)</f>
        <v>20</v>
      </c>
      <c r="AS255" s="7">
        <f>VLOOKUP(AN255,Hilfstabelle!$B$14:$K$25,10,FALSE)</f>
        <v>47</v>
      </c>
      <c r="AT255" s="7">
        <f>VLOOKUP(AN255,Hilfstabelle!$B$14:$I$25,8,FALSE)</f>
        <v>20</v>
      </c>
      <c r="AU255" s="7" t="str">
        <f>IF(AY255="50I","I",VLOOKUP(E255,Hilfstabelle!$A$3:$B$6,2))</f>
        <v>I</v>
      </c>
      <c r="AV255" s="7" t="str">
        <f>IF(U255="I","I",VLOOKUP(E255,Hilfstabelle!$A$3:$B$6,2))</f>
        <v>I</v>
      </c>
      <c r="AW255" s="7" t="str">
        <f t="shared" si="144"/>
        <v>25I</v>
      </c>
      <c r="AX255" s="7" t="str">
        <f t="shared" si="134"/>
        <v>25I</v>
      </c>
      <c r="AY255" s="106" t="b">
        <f t="shared" si="151"/>
        <v>0</v>
      </c>
      <c r="AZ255" s="7">
        <f>VLOOKUP('Grundgerüst Konfigurator'!AW255,Hilfstabelle!$B$14:$M$25,12,FALSE)</f>
        <v>0.171486</v>
      </c>
      <c r="BA255" s="7">
        <f>VLOOKUP(AW255,Hilfstabelle!$B$14:$J$25,9,FALSE)</f>
        <v>15.25</v>
      </c>
      <c r="BB255" s="7">
        <f>VLOOKUP(AW255,Hilfstabelle!$B$14:$K$25,10,FALSE)</f>
        <v>40.5</v>
      </c>
      <c r="BC255" s="7">
        <f>VLOOKUP(AW255,Hilfstabelle!$B$14:$I$25,8,FALSE)</f>
        <v>19</v>
      </c>
      <c r="BD255" s="7" t="str">
        <f t="shared" si="136"/>
        <v/>
      </c>
      <c r="BE255" s="7" t="str">
        <f t="shared" si="145"/>
        <v/>
      </c>
      <c r="BF255" s="7">
        <f>IFERROR(VLOOKUP(BD255,Hilfstabelle!$B$26:$M$31,12,FALSE),0)</f>
        <v>0</v>
      </c>
      <c r="BG255" s="7">
        <f>IFERROR(VLOOKUP(BD255,Hilfstabelle!$B$26:$H$31,7,FALSE),0)</f>
        <v>0</v>
      </c>
      <c r="BH255" s="7" t="str">
        <f t="shared" si="137"/>
        <v>III-I</v>
      </c>
      <c r="BI255" s="7" t="str">
        <f t="shared" si="146"/>
        <v>III-I</v>
      </c>
      <c r="BJ255" s="7">
        <f>IFERROR(VLOOKUP(BH255,Hilfstabelle!$B$26:$M$31,12,FALSE),0)</f>
        <v>1.0948308</v>
      </c>
      <c r="BK255" s="7">
        <f>IFERROR(VLOOKUP(BH255,Hilfstabelle!$B$26:$H$31,7,FALSE),0)</f>
        <v>5</v>
      </c>
      <c r="BL255" s="7" t="str">
        <f t="shared" si="138"/>
        <v>III-I</v>
      </c>
      <c r="BM255" s="7" t="str">
        <f t="shared" si="147"/>
        <v>III-I</v>
      </c>
      <c r="BN255" s="7">
        <f>IFERROR(VLOOKUP(BL255,Hilfstabelle!$B$26:$M$31,12,FALSE),0)</f>
        <v>1.0948308</v>
      </c>
      <c r="BO255" s="7">
        <f>IFERROR(VLOOKUP(BL255,Hilfstabelle!$B$26:$H$31,7,FALSE),0)</f>
        <v>5</v>
      </c>
      <c r="BP255" s="162" t="s">
        <v>3902</v>
      </c>
    </row>
    <row r="256" spans="1:69" ht="15" thickBot="1" x14ac:dyDescent="0.25">
      <c r="A256" s="7">
        <v>16863331049</v>
      </c>
      <c r="B256" s="160" t="s">
        <v>98</v>
      </c>
      <c r="C256" s="8">
        <v>90</v>
      </c>
      <c r="D256" s="8">
        <v>32</v>
      </c>
      <c r="E256" s="8">
        <v>32</v>
      </c>
      <c r="F256" s="8" t="str">
        <f t="shared" si="148"/>
        <v>90 - 32 - 32</v>
      </c>
      <c r="G256" s="8" t="str">
        <f t="shared" si="149"/>
        <v>90-32-32</v>
      </c>
      <c r="H256" s="8">
        <f t="shared" si="150"/>
        <v>16863331049</v>
      </c>
      <c r="I256" s="6">
        <f t="shared" si="125"/>
        <v>8.6316132000000003</v>
      </c>
      <c r="J256" s="6">
        <f>VLOOKUP(LEFT(A256,8)*1,Hilfstabelle!$A$35:$E$38,5,FALSE)</f>
        <v>1</v>
      </c>
      <c r="K256" s="6">
        <f t="shared" si="126"/>
        <v>302</v>
      </c>
      <c r="L256" s="6">
        <f t="shared" si="127"/>
        <v>204</v>
      </c>
      <c r="M256" s="6">
        <f t="shared" si="128"/>
        <v>126</v>
      </c>
      <c r="N256" s="19">
        <f t="shared" si="139"/>
        <v>111</v>
      </c>
      <c r="O256" s="19">
        <f t="shared" si="140"/>
        <v>114</v>
      </c>
      <c r="P256" s="19">
        <f t="shared" si="141"/>
        <v>114</v>
      </c>
      <c r="Q256" s="6">
        <f>VLOOKUP(LEFT(A256,8)*1,Hilfstabelle!$A$35:$E$38,2,FALSE)</f>
        <v>400</v>
      </c>
      <c r="R256" s="6">
        <f>VLOOKUP(LEFT(A256,8)*1,Hilfstabelle!$A$35:$E$38,3,FALSE)</f>
        <v>285</v>
      </c>
      <c r="S256" s="6">
        <f>VLOOKUP(LEFT(A256,8)*1,Hilfstabelle!$A$35:$E$38,4,FALSE)</f>
        <v>146</v>
      </c>
      <c r="T256" s="94">
        <f>VLOOKUP(H256,Preise!A:E,4,FALSE)</f>
        <v>1039.95</v>
      </c>
      <c r="U256" s="7" t="str">
        <f>IF(V256=50,"I",VLOOKUP(V256,Hilfstabelle!$A$3:$B$6,2))</f>
        <v>III</v>
      </c>
      <c r="V256" s="7">
        <f t="shared" si="129"/>
        <v>90</v>
      </c>
      <c r="W256" s="7" t="str">
        <f>IF(U256="I","I",VLOOKUP(V256,Hilfstabelle!$A$3:$B$6,2))</f>
        <v>III</v>
      </c>
      <c r="X256" s="7">
        <f>VLOOKUP(W256,Hilfstabelle!$B$10:$M$13,12,FALSE)</f>
        <v>4.3940147999999999</v>
      </c>
      <c r="Y256" s="7">
        <f>VLOOKUP(W256,Hilfstabelle!$B$10:$D$13,3,FALSE)</f>
        <v>63</v>
      </c>
      <c r="Z256" s="7">
        <f>VLOOKUP(W256,Hilfstabelle!$B$10:$E$13,4,FALSE)</f>
        <v>89</v>
      </c>
      <c r="AA256" s="7">
        <f>VLOOKUP(W256,Hilfstabelle!$B$10:$F$13,5,FALSE)</f>
        <v>89</v>
      </c>
      <c r="AB256" s="7">
        <f>VLOOKUP(W256,Hilfstabelle!$B$10:$G$13,6,FALSE)</f>
        <v>89</v>
      </c>
      <c r="AC256" s="7" t="str">
        <f>IF(AG256="50I","I",VLOOKUP(C256,Hilfstabelle!$A$3:$B$6,2))</f>
        <v>III</v>
      </c>
      <c r="AD256" s="7" t="str">
        <f>IF(U256="I","I",VLOOKUP(C256,Hilfstabelle!$A$3:$B$6,2))</f>
        <v>III</v>
      </c>
      <c r="AE256" s="7" t="str">
        <f t="shared" si="142"/>
        <v>90III</v>
      </c>
      <c r="AF256" s="7" t="str">
        <f t="shared" si="130"/>
        <v>90III</v>
      </c>
      <c r="AG256" s="106" t="b">
        <f t="shared" si="131"/>
        <v>0</v>
      </c>
      <c r="AH256" s="7">
        <f>VLOOKUP('Grundgerüst Konfigurator'!AE256,Hilfstabelle!$B$14:$M$25,12,FALSE)</f>
        <v>1.6001664000000002</v>
      </c>
      <c r="AI256" s="7">
        <f>VLOOKUP(AE256,Hilfstabelle!$B$14:$J$25,9,FALSE)</f>
        <v>54</v>
      </c>
      <c r="AJ256" s="7">
        <f>VLOOKUP(AE256,Hilfstabelle!$B$14:$K$25,10,FALSE)</f>
        <v>72</v>
      </c>
      <c r="AK256" s="7">
        <f>VLOOKUP(AE256,Hilfstabelle!$B$14:$I$25,8,FALSE)</f>
        <v>22</v>
      </c>
      <c r="AL256" s="7" t="str">
        <f>IF(AP256="50I","I",VLOOKUP(D256,Hilfstabelle!$A$3:$B$6,2))</f>
        <v>I</v>
      </c>
      <c r="AM256" s="7" t="str">
        <f>IF(U256="I","I",VLOOKUP(D256,Hilfstabelle!$A$3:$B$6,2))</f>
        <v>I</v>
      </c>
      <c r="AN256" s="7" t="str">
        <f t="shared" si="143"/>
        <v>32I</v>
      </c>
      <c r="AO256" s="7" t="str">
        <f t="shared" si="132"/>
        <v>32I</v>
      </c>
      <c r="AP256" s="106" t="b">
        <f t="shared" si="133"/>
        <v>0</v>
      </c>
      <c r="AQ256" s="7">
        <f>VLOOKUP('Grundgerüst Konfigurator'!AN256,Hilfstabelle!$B$14:$M$25,12,FALSE)</f>
        <v>0.22388520000000001</v>
      </c>
      <c r="AR256" s="7">
        <f>VLOOKUP(AN256,Hilfstabelle!$B$14:$J$25,9,FALSE)</f>
        <v>20</v>
      </c>
      <c r="AS256" s="7">
        <f>VLOOKUP(AN256,Hilfstabelle!$B$14:$K$25,10,FALSE)</f>
        <v>47</v>
      </c>
      <c r="AT256" s="7">
        <f>VLOOKUP(AN256,Hilfstabelle!$B$14:$I$25,8,FALSE)</f>
        <v>20</v>
      </c>
      <c r="AU256" s="7" t="str">
        <f>IF(AY256="50I","I",VLOOKUP(E256,Hilfstabelle!$A$3:$B$6,2))</f>
        <v>I</v>
      </c>
      <c r="AV256" s="7" t="str">
        <f>IF(U256="I","I",VLOOKUP(E256,Hilfstabelle!$A$3:$B$6,2))</f>
        <v>I</v>
      </c>
      <c r="AW256" s="7" t="str">
        <f t="shared" si="144"/>
        <v>32I</v>
      </c>
      <c r="AX256" s="7" t="str">
        <f t="shared" si="134"/>
        <v>32I</v>
      </c>
      <c r="AY256" s="106" t="b">
        <f t="shared" si="151"/>
        <v>0</v>
      </c>
      <c r="AZ256" s="7">
        <f>VLOOKUP('Grundgerüst Konfigurator'!AW256,Hilfstabelle!$B$14:$M$25,12,FALSE)</f>
        <v>0.22388520000000001</v>
      </c>
      <c r="BA256" s="7">
        <f>VLOOKUP(AW256,Hilfstabelle!$B$14:$J$25,9,FALSE)</f>
        <v>20</v>
      </c>
      <c r="BB256" s="7">
        <f>VLOOKUP(AW256,Hilfstabelle!$B$14:$K$25,10,FALSE)</f>
        <v>47</v>
      </c>
      <c r="BC256" s="7">
        <f>VLOOKUP(AW256,Hilfstabelle!$B$14:$I$25,8,FALSE)</f>
        <v>20</v>
      </c>
      <c r="BD256" s="7" t="str">
        <f t="shared" si="136"/>
        <v/>
      </c>
      <c r="BE256" s="7" t="str">
        <f t="shared" si="145"/>
        <v/>
      </c>
      <c r="BF256" s="7">
        <f>IFERROR(VLOOKUP(BD256,Hilfstabelle!$B$26:$M$31,12,FALSE),0)</f>
        <v>0</v>
      </c>
      <c r="BG256" s="7">
        <f>IFERROR(VLOOKUP(BD256,Hilfstabelle!$B$26:$H$31,7,FALSE),0)</f>
        <v>0</v>
      </c>
      <c r="BH256" s="7" t="str">
        <f t="shared" si="137"/>
        <v>III-I</v>
      </c>
      <c r="BI256" s="7" t="str">
        <f t="shared" si="146"/>
        <v>III-I</v>
      </c>
      <c r="BJ256" s="7">
        <f>IFERROR(VLOOKUP(BH256,Hilfstabelle!$B$26:$M$31,12,FALSE),0)</f>
        <v>1.0948308</v>
      </c>
      <c r="BK256" s="7">
        <f>IFERROR(VLOOKUP(BH256,Hilfstabelle!$B$26:$H$31,7,FALSE),0)</f>
        <v>5</v>
      </c>
      <c r="BL256" s="7" t="str">
        <f t="shared" si="138"/>
        <v>III-I</v>
      </c>
      <c r="BM256" s="7" t="str">
        <f t="shared" si="147"/>
        <v>III-I</v>
      </c>
      <c r="BN256" s="7">
        <f>IFERROR(VLOOKUP(BL256,Hilfstabelle!$B$26:$M$31,12,FALSE),0)</f>
        <v>1.0948308</v>
      </c>
      <c r="BO256" s="7">
        <f>IFERROR(VLOOKUP(BL256,Hilfstabelle!$B$26:$H$31,7,FALSE),0)</f>
        <v>5</v>
      </c>
      <c r="BP256" s="162" t="s">
        <v>3902</v>
      </c>
    </row>
    <row r="257" spans="1:68" ht="15" thickBot="1" x14ac:dyDescent="0.25">
      <c r="A257" s="7">
        <v>16863331050</v>
      </c>
      <c r="B257" s="160" t="s">
        <v>98</v>
      </c>
      <c r="C257" s="8">
        <v>90</v>
      </c>
      <c r="D257" s="8">
        <v>32</v>
      </c>
      <c r="E257" s="8">
        <v>40</v>
      </c>
      <c r="F257" s="8" t="str">
        <f t="shared" si="148"/>
        <v>90 - 32 - 40</v>
      </c>
      <c r="G257" s="8" t="str">
        <f t="shared" si="149"/>
        <v>90-32-40</v>
      </c>
      <c r="H257" s="8">
        <f t="shared" si="150"/>
        <v>16863331050</v>
      </c>
      <c r="I257" s="6">
        <f t="shared" si="125"/>
        <v>8.7412164000000008</v>
      </c>
      <c r="J257" s="6">
        <f>VLOOKUP(LEFT(A257,8)*1,Hilfstabelle!$A$35:$E$38,5,FALSE)</f>
        <v>1</v>
      </c>
      <c r="K257" s="6">
        <f t="shared" si="126"/>
        <v>309</v>
      </c>
      <c r="L257" s="6">
        <f t="shared" si="127"/>
        <v>204</v>
      </c>
      <c r="M257" s="6">
        <f t="shared" si="128"/>
        <v>126</v>
      </c>
      <c r="N257" s="19">
        <f t="shared" si="139"/>
        <v>111</v>
      </c>
      <c r="O257" s="19">
        <f t="shared" si="140"/>
        <v>114</v>
      </c>
      <c r="P257" s="19">
        <f t="shared" si="141"/>
        <v>116</v>
      </c>
      <c r="Q257" s="6">
        <f>VLOOKUP(LEFT(A257,8)*1,Hilfstabelle!$A$35:$E$38,2,FALSE)</f>
        <v>400</v>
      </c>
      <c r="R257" s="6">
        <f>VLOOKUP(LEFT(A257,8)*1,Hilfstabelle!$A$35:$E$38,3,FALSE)</f>
        <v>285</v>
      </c>
      <c r="S257" s="6">
        <f>VLOOKUP(LEFT(A257,8)*1,Hilfstabelle!$A$35:$E$38,4,FALSE)</f>
        <v>146</v>
      </c>
      <c r="T257" s="94">
        <f>VLOOKUP(H257,Preise!A:E,4,FALSE)</f>
        <v>1047.33</v>
      </c>
      <c r="U257" s="7" t="str">
        <f>IF(V257=50,"I",VLOOKUP(V257,Hilfstabelle!$A$3:$B$6,2))</f>
        <v>III</v>
      </c>
      <c r="V257" s="7">
        <f t="shared" si="129"/>
        <v>90</v>
      </c>
      <c r="W257" s="7" t="str">
        <f>IF(U257="I","I",VLOOKUP(V257,Hilfstabelle!$A$3:$B$6,2))</f>
        <v>III</v>
      </c>
      <c r="X257" s="7">
        <f>VLOOKUP(W257,Hilfstabelle!$B$10:$M$13,12,FALSE)</f>
        <v>4.3940147999999999</v>
      </c>
      <c r="Y257" s="7">
        <f>VLOOKUP(W257,Hilfstabelle!$B$10:$D$13,3,FALSE)</f>
        <v>63</v>
      </c>
      <c r="Z257" s="7">
        <f>VLOOKUP(W257,Hilfstabelle!$B$10:$E$13,4,FALSE)</f>
        <v>89</v>
      </c>
      <c r="AA257" s="7">
        <f>VLOOKUP(W257,Hilfstabelle!$B$10:$F$13,5,FALSE)</f>
        <v>89</v>
      </c>
      <c r="AB257" s="7">
        <f>VLOOKUP(W257,Hilfstabelle!$B$10:$G$13,6,FALSE)</f>
        <v>89</v>
      </c>
      <c r="AC257" s="7" t="str">
        <f>IF(AG257="50I","I",VLOOKUP(C257,Hilfstabelle!$A$3:$B$6,2))</f>
        <v>III</v>
      </c>
      <c r="AD257" s="7" t="str">
        <f>IF(U257="I","I",VLOOKUP(C257,Hilfstabelle!$A$3:$B$6,2))</f>
        <v>III</v>
      </c>
      <c r="AE257" s="7" t="str">
        <f t="shared" si="142"/>
        <v>90III</v>
      </c>
      <c r="AF257" s="7" t="str">
        <f t="shared" si="130"/>
        <v>90III</v>
      </c>
      <c r="AG257" s="106" t="b">
        <f t="shared" si="131"/>
        <v>0</v>
      </c>
      <c r="AH257" s="7">
        <f>VLOOKUP('Grundgerüst Konfigurator'!AE257,Hilfstabelle!$B$14:$M$25,12,FALSE)</f>
        <v>1.6001664000000002</v>
      </c>
      <c r="AI257" s="7">
        <f>VLOOKUP(AE257,Hilfstabelle!$B$14:$J$25,9,FALSE)</f>
        <v>54</v>
      </c>
      <c r="AJ257" s="7">
        <f>VLOOKUP(AE257,Hilfstabelle!$B$14:$K$25,10,FALSE)</f>
        <v>72</v>
      </c>
      <c r="AK257" s="7">
        <f>VLOOKUP(AE257,Hilfstabelle!$B$14:$I$25,8,FALSE)</f>
        <v>22</v>
      </c>
      <c r="AL257" s="7" t="str">
        <f>IF(AP257="50I","I",VLOOKUP(D257,Hilfstabelle!$A$3:$B$6,2))</f>
        <v>I</v>
      </c>
      <c r="AM257" s="7" t="str">
        <f>IF(U257="I","I",VLOOKUP(D257,Hilfstabelle!$A$3:$B$6,2))</f>
        <v>I</v>
      </c>
      <c r="AN257" s="7" t="str">
        <f t="shared" si="143"/>
        <v>32I</v>
      </c>
      <c r="AO257" s="7" t="str">
        <f t="shared" si="132"/>
        <v>32I</v>
      </c>
      <c r="AP257" s="106" t="b">
        <f t="shared" si="133"/>
        <v>0</v>
      </c>
      <c r="AQ257" s="7">
        <f>VLOOKUP('Grundgerüst Konfigurator'!AN257,Hilfstabelle!$B$14:$M$25,12,FALSE)</f>
        <v>0.22388520000000001</v>
      </c>
      <c r="AR257" s="7">
        <f>VLOOKUP(AN257,Hilfstabelle!$B$14:$J$25,9,FALSE)</f>
        <v>20</v>
      </c>
      <c r="AS257" s="7">
        <f>VLOOKUP(AN257,Hilfstabelle!$B$14:$K$25,10,FALSE)</f>
        <v>47</v>
      </c>
      <c r="AT257" s="7">
        <f>VLOOKUP(AN257,Hilfstabelle!$B$14:$I$25,8,FALSE)</f>
        <v>20</v>
      </c>
      <c r="AU257" s="7" t="str">
        <f>IF(AY257="50I","I",VLOOKUP(E257,Hilfstabelle!$A$3:$B$6,2))</f>
        <v>I</v>
      </c>
      <c r="AV257" s="7" t="str">
        <f>IF(U257="I","I",VLOOKUP(E257,Hilfstabelle!$A$3:$B$6,2))</f>
        <v>I</v>
      </c>
      <c r="AW257" s="7" t="str">
        <f t="shared" si="144"/>
        <v>40I</v>
      </c>
      <c r="AX257" s="7" t="str">
        <f t="shared" si="134"/>
        <v>40I</v>
      </c>
      <c r="AY257" s="106" t="b">
        <f t="shared" si="151"/>
        <v>0</v>
      </c>
      <c r="AZ257" s="7">
        <f>VLOOKUP('Grundgerüst Konfigurator'!AW257,Hilfstabelle!$B$14:$M$25,12,FALSE)</f>
        <v>0.33348840000000002</v>
      </c>
      <c r="BA257" s="7">
        <f>VLOOKUP(AW257,Hilfstabelle!$B$14:$J$25,9,FALSE)</f>
        <v>24.5</v>
      </c>
      <c r="BB257" s="7">
        <f>VLOOKUP(AW257,Hilfstabelle!$B$14:$K$25,10,FALSE)</f>
        <v>54</v>
      </c>
      <c r="BC257" s="7">
        <f>VLOOKUP(AW257,Hilfstabelle!$B$14:$I$25,8,FALSE)</f>
        <v>22</v>
      </c>
      <c r="BD257" s="7" t="str">
        <f t="shared" si="136"/>
        <v/>
      </c>
      <c r="BE257" s="7" t="str">
        <f t="shared" si="145"/>
        <v/>
      </c>
      <c r="BF257" s="7">
        <f>IFERROR(VLOOKUP(BD257,Hilfstabelle!$B$26:$M$31,12,FALSE),0)</f>
        <v>0</v>
      </c>
      <c r="BG257" s="7">
        <f>IFERROR(VLOOKUP(BD257,Hilfstabelle!$B$26:$H$31,7,FALSE),0)</f>
        <v>0</v>
      </c>
      <c r="BH257" s="7" t="str">
        <f t="shared" si="137"/>
        <v>III-I</v>
      </c>
      <c r="BI257" s="7" t="str">
        <f t="shared" si="146"/>
        <v>III-I</v>
      </c>
      <c r="BJ257" s="7">
        <f>IFERROR(VLOOKUP(BH257,Hilfstabelle!$B$26:$M$31,12,FALSE),0)</f>
        <v>1.0948308</v>
      </c>
      <c r="BK257" s="7">
        <f>IFERROR(VLOOKUP(BH257,Hilfstabelle!$B$26:$H$31,7,FALSE),0)</f>
        <v>5</v>
      </c>
      <c r="BL257" s="7" t="str">
        <f t="shared" si="138"/>
        <v>III-I</v>
      </c>
      <c r="BM257" s="7" t="str">
        <f t="shared" si="147"/>
        <v>III-I</v>
      </c>
      <c r="BN257" s="7">
        <f>IFERROR(VLOOKUP(BL257,Hilfstabelle!$B$26:$M$31,12,FALSE),0)</f>
        <v>1.0948308</v>
      </c>
      <c r="BO257" s="7">
        <f>IFERROR(VLOOKUP(BL257,Hilfstabelle!$B$26:$H$31,7,FALSE),0)</f>
        <v>5</v>
      </c>
      <c r="BP257" s="162" t="s">
        <v>3902</v>
      </c>
    </row>
    <row r="258" spans="1:68" ht="15" thickBot="1" x14ac:dyDescent="0.25">
      <c r="A258" s="7">
        <v>16863331051</v>
      </c>
      <c r="B258" s="160" t="s">
        <v>98</v>
      </c>
      <c r="C258" s="8">
        <v>90</v>
      </c>
      <c r="D258" s="8">
        <v>32</v>
      </c>
      <c r="E258" s="8">
        <v>50</v>
      </c>
      <c r="F258" s="8" t="str">
        <f t="shared" si="148"/>
        <v>90 - 32 - 50</v>
      </c>
      <c r="G258" s="8" t="str">
        <f t="shared" si="149"/>
        <v>90-32-50</v>
      </c>
      <c r="H258" s="8">
        <f t="shared" si="150"/>
        <v>16863331051</v>
      </c>
      <c r="I258" s="6">
        <f t="shared" ref="I258:I321" si="152">SUM(X258,AH258,AQ258,AZ258,BF258,BJ258,BN258)</f>
        <v>8.8585308000000005</v>
      </c>
      <c r="J258" s="6">
        <f>VLOOKUP(LEFT(A258,8)*1,Hilfstabelle!$A$35:$E$38,5,FALSE)</f>
        <v>1</v>
      </c>
      <c r="K258" s="6">
        <f t="shared" ref="K258:K321" si="153">SUM(Z258,AA258,AJ258,BB258,BG258,BO258)</f>
        <v>316</v>
      </c>
      <c r="L258" s="6">
        <f t="shared" ref="L258:L321" si="154">MAX(Y258,AI258,BA258)+SUM(AB258,AS258,BK258)</f>
        <v>204</v>
      </c>
      <c r="M258" s="6">
        <f t="shared" ref="M258:M321" si="155">MAX(Y258,AI258,AR258,BA258)*2</f>
        <v>126</v>
      </c>
      <c r="N258" s="19">
        <f t="shared" si="139"/>
        <v>111</v>
      </c>
      <c r="O258" s="19">
        <f t="shared" si="140"/>
        <v>114</v>
      </c>
      <c r="P258" s="19">
        <f t="shared" si="141"/>
        <v>116</v>
      </c>
      <c r="Q258" s="6">
        <f>VLOOKUP(LEFT(A258,8)*1,Hilfstabelle!$A$35:$E$38,2,FALSE)</f>
        <v>400</v>
      </c>
      <c r="R258" s="6">
        <f>VLOOKUP(LEFT(A258,8)*1,Hilfstabelle!$A$35:$E$38,3,FALSE)</f>
        <v>285</v>
      </c>
      <c r="S258" s="6">
        <f>VLOOKUP(LEFT(A258,8)*1,Hilfstabelle!$A$35:$E$38,4,FALSE)</f>
        <v>146</v>
      </c>
      <c r="T258" s="94">
        <f>VLOOKUP(H258,Preise!A:E,4,FALSE)</f>
        <v>1057.01</v>
      </c>
      <c r="U258" s="7" t="str">
        <f>IF(V258=50,"I",VLOOKUP(V258,Hilfstabelle!$A$3:$B$6,2))</f>
        <v>III</v>
      </c>
      <c r="V258" s="7">
        <f t="shared" ref="V258:V321" si="156">MAX(C258,D258,E258)</f>
        <v>90</v>
      </c>
      <c r="W258" s="7" t="str">
        <f>IF(U258="I","I",VLOOKUP(V258,Hilfstabelle!$A$3:$B$6,2))</f>
        <v>III</v>
      </c>
      <c r="X258" s="7">
        <f>VLOOKUP(W258,Hilfstabelle!$B$10:$M$13,12,FALSE)</f>
        <v>4.3940147999999999</v>
      </c>
      <c r="Y258" s="7">
        <f>VLOOKUP(W258,Hilfstabelle!$B$10:$D$13,3,FALSE)</f>
        <v>63</v>
      </c>
      <c r="Z258" s="7">
        <f>VLOOKUP(W258,Hilfstabelle!$B$10:$E$13,4,FALSE)</f>
        <v>89</v>
      </c>
      <c r="AA258" s="7">
        <f>VLOOKUP(W258,Hilfstabelle!$B$10:$F$13,5,FALSE)</f>
        <v>89</v>
      </c>
      <c r="AB258" s="7">
        <f>VLOOKUP(W258,Hilfstabelle!$B$10:$G$13,6,FALSE)</f>
        <v>89</v>
      </c>
      <c r="AC258" s="7" t="str">
        <f>IF(AG258="50I","I",VLOOKUP(C258,Hilfstabelle!$A$3:$B$6,2))</f>
        <v>III</v>
      </c>
      <c r="AD258" s="7" t="str">
        <f>IF(U258="I","I",VLOOKUP(C258,Hilfstabelle!$A$3:$B$6,2))</f>
        <v>III</v>
      </c>
      <c r="AE258" s="7" t="str">
        <f t="shared" si="142"/>
        <v>90III</v>
      </c>
      <c r="AF258" s="7" t="str">
        <f t="shared" ref="AF258:AF321" si="157">CONCATENATE(C258,AD258)</f>
        <v>90III</v>
      </c>
      <c r="AG258" s="106" t="b">
        <f t="shared" ref="AG258:AG321" si="158">IF(AF258="50II",IF(U258&lt;&gt;"II","50I","50II"))</f>
        <v>0</v>
      </c>
      <c r="AH258" s="7">
        <f>VLOOKUP('Grundgerüst Konfigurator'!AE258,Hilfstabelle!$B$14:$M$25,12,FALSE)</f>
        <v>1.6001664000000002</v>
      </c>
      <c r="AI258" s="7">
        <f>VLOOKUP(AE258,Hilfstabelle!$B$14:$J$25,9,FALSE)</f>
        <v>54</v>
      </c>
      <c r="AJ258" s="7">
        <f>VLOOKUP(AE258,Hilfstabelle!$B$14:$K$25,10,FALSE)</f>
        <v>72</v>
      </c>
      <c r="AK258" s="7">
        <f>VLOOKUP(AE258,Hilfstabelle!$B$14:$I$25,8,FALSE)</f>
        <v>22</v>
      </c>
      <c r="AL258" s="7" t="str">
        <f>IF(AP258="50I","I",VLOOKUP(D258,Hilfstabelle!$A$3:$B$6,2))</f>
        <v>I</v>
      </c>
      <c r="AM258" s="7" t="str">
        <f>IF(U258="I","I",VLOOKUP(D258,Hilfstabelle!$A$3:$B$6,2))</f>
        <v>I</v>
      </c>
      <c r="AN258" s="7" t="str">
        <f t="shared" si="143"/>
        <v>32I</v>
      </c>
      <c r="AO258" s="7" t="str">
        <f t="shared" ref="AO258:AO321" si="159">CONCATENATE(D258,AM258)</f>
        <v>32I</v>
      </c>
      <c r="AP258" s="106" t="b">
        <f t="shared" ref="AP258:AP321" si="160">IF(AO258="50II",IF(U258&lt;&gt;"II","50I","50II"))</f>
        <v>0</v>
      </c>
      <c r="AQ258" s="7">
        <f>VLOOKUP('Grundgerüst Konfigurator'!AN258,Hilfstabelle!$B$14:$M$25,12,FALSE)</f>
        <v>0.22388520000000001</v>
      </c>
      <c r="AR258" s="7">
        <f>VLOOKUP(AN258,Hilfstabelle!$B$14:$J$25,9,FALSE)</f>
        <v>20</v>
      </c>
      <c r="AS258" s="7">
        <f>VLOOKUP(AN258,Hilfstabelle!$B$14:$K$25,10,FALSE)</f>
        <v>47</v>
      </c>
      <c r="AT258" s="7">
        <f>VLOOKUP(AN258,Hilfstabelle!$B$14:$I$25,8,FALSE)</f>
        <v>20</v>
      </c>
      <c r="AU258" s="7" t="str">
        <f>IF(AY258="50I","I",VLOOKUP(E258,Hilfstabelle!$A$3:$B$6,2))</f>
        <v>I</v>
      </c>
      <c r="AV258" s="7" t="str">
        <f>IF(U258="I","I",VLOOKUP(E258,Hilfstabelle!$A$3:$B$6,2))</f>
        <v>II</v>
      </c>
      <c r="AW258" s="7" t="str">
        <f t="shared" si="144"/>
        <v>50I</v>
      </c>
      <c r="AX258" s="7" t="str">
        <f t="shared" ref="AX258:AX321" si="161">CONCATENATE(E258,AV258)</f>
        <v>50II</v>
      </c>
      <c r="AY258" s="106" t="str">
        <f t="shared" si="151"/>
        <v>50I</v>
      </c>
      <c r="AZ258" s="7">
        <f>VLOOKUP('Grundgerüst Konfigurator'!AW258,Hilfstabelle!$B$14:$M$25,12,FALSE)</f>
        <v>0.45080280000000006</v>
      </c>
      <c r="BA258" s="7">
        <f>VLOOKUP(AW258,Hilfstabelle!$B$14:$J$25,9,FALSE)</f>
        <v>30.5</v>
      </c>
      <c r="BB258" s="7">
        <f>VLOOKUP(AW258,Hilfstabelle!$B$14:$K$25,10,FALSE)</f>
        <v>61</v>
      </c>
      <c r="BC258" s="7">
        <f>VLOOKUP(AW258,Hilfstabelle!$B$14:$I$25,8,FALSE)</f>
        <v>22</v>
      </c>
      <c r="BD258" s="7" t="str">
        <f t="shared" ref="BD258:BD321" si="162">IF(W258=AC258,"",CONCATENATE(W258,"-",AC258))</f>
        <v/>
      </c>
      <c r="BE258" s="7" t="str">
        <f t="shared" si="145"/>
        <v/>
      </c>
      <c r="BF258" s="7">
        <f>IFERROR(VLOOKUP(BD258,Hilfstabelle!$B$26:$M$31,12,FALSE),0)</f>
        <v>0</v>
      </c>
      <c r="BG258" s="7">
        <f>IFERROR(VLOOKUP(BD258,Hilfstabelle!$B$26:$H$31,7,FALSE),0)</f>
        <v>0</v>
      </c>
      <c r="BH258" s="7" t="str">
        <f t="shared" ref="BH258:BH321" si="163">IF(W258=AL258,"",CONCATENATE(W258,"-",AL258))</f>
        <v>III-I</v>
      </c>
      <c r="BI258" s="7" t="str">
        <f t="shared" si="146"/>
        <v>III-I</v>
      </c>
      <c r="BJ258" s="7">
        <f>IFERROR(VLOOKUP(BH258,Hilfstabelle!$B$26:$M$31,12,FALSE),0)</f>
        <v>1.0948308</v>
      </c>
      <c r="BK258" s="7">
        <f>IFERROR(VLOOKUP(BH258,Hilfstabelle!$B$26:$H$31,7,FALSE),0)</f>
        <v>5</v>
      </c>
      <c r="BL258" s="7" t="str">
        <f t="shared" ref="BL258:BL321" si="164">IF(W258=AU258,"",CONCATENATE(W258,"-",AU258))</f>
        <v>III-I</v>
      </c>
      <c r="BM258" s="7" t="str">
        <f t="shared" si="147"/>
        <v>III-I</v>
      </c>
      <c r="BN258" s="7">
        <f>IFERROR(VLOOKUP(BL258,Hilfstabelle!$B$26:$M$31,12,FALSE),0)</f>
        <v>1.0948308</v>
      </c>
      <c r="BO258" s="7">
        <f>IFERROR(VLOOKUP(BL258,Hilfstabelle!$B$26:$H$31,7,FALSE),0)</f>
        <v>5</v>
      </c>
      <c r="BP258" s="162" t="s">
        <v>3902</v>
      </c>
    </row>
    <row r="259" spans="1:68" ht="15" thickBot="1" x14ac:dyDescent="0.25">
      <c r="A259" s="7">
        <v>16863331052</v>
      </c>
      <c r="B259" s="160" t="s">
        <v>98</v>
      </c>
      <c r="C259" s="8">
        <v>90</v>
      </c>
      <c r="D259" s="8">
        <v>32</v>
      </c>
      <c r="E259" s="8">
        <v>63</v>
      </c>
      <c r="F259" s="8" t="str">
        <f t="shared" si="148"/>
        <v>90 - 32 - 63</v>
      </c>
      <c r="G259" s="8" t="str">
        <f t="shared" si="149"/>
        <v>90-32-63</v>
      </c>
      <c r="H259" s="8">
        <f t="shared" si="150"/>
        <v>16863331052</v>
      </c>
      <c r="I259" s="6">
        <f t="shared" si="152"/>
        <v>9.3514596000000001</v>
      </c>
      <c r="J259" s="6">
        <f>VLOOKUP(LEFT(A259,8)*1,Hilfstabelle!$A$35:$E$38,5,FALSE)</f>
        <v>1</v>
      </c>
      <c r="K259" s="6">
        <f t="shared" si="153"/>
        <v>348.5</v>
      </c>
      <c r="L259" s="6">
        <f t="shared" si="154"/>
        <v>204</v>
      </c>
      <c r="M259" s="6">
        <f t="shared" si="155"/>
        <v>126</v>
      </c>
      <c r="N259" s="19">
        <f t="shared" ref="N259:N322" si="165">SUM(Z259,AK259,BG259)</f>
        <v>111</v>
      </c>
      <c r="O259" s="19">
        <f t="shared" ref="O259:O322" si="166">SUM(AB259,AT259,BK259)</f>
        <v>114</v>
      </c>
      <c r="P259" s="19">
        <f t="shared" ref="P259:P322" si="167">SUM(AA259,BC259,BO259)</f>
        <v>141.5</v>
      </c>
      <c r="Q259" s="6">
        <f>VLOOKUP(LEFT(A259,8)*1,Hilfstabelle!$A$35:$E$38,2,FALSE)</f>
        <v>400</v>
      </c>
      <c r="R259" s="6">
        <f>VLOOKUP(LEFT(A259,8)*1,Hilfstabelle!$A$35:$E$38,3,FALSE)</f>
        <v>285</v>
      </c>
      <c r="S259" s="6">
        <f>VLOOKUP(LEFT(A259,8)*1,Hilfstabelle!$A$35:$E$38,4,FALSE)</f>
        <v>146</v>
      </c>
      <c r="T259" s="94">
        <f>VLOOKUP(H259,Preise!A:E,4,FALSE)</f>
        <v>1073.94</v>
      </c>
      <c r="U259" s="7" t="str">
        <f>IF(V259=50,"I",VLOOKUP(V259,Hilfstabelle!$A$3:$B$6,2))</f>
        <v>III</v>
      </c>
      <c r="V259" s="7">
        <f t="shared" si="156"/>
        <v>90</v>
      </c>
      <c r="W259" s="7" t="str">
        <f>IF(U259="I","I",VLOOKUP(V259,Hilfstabelle!$A$3:$B$6,2))</f>
        <v>III</v>
      </c>
      <c r="X259" s="7">
        <f>VLOOKUP(W259,Hilfstabelle!$B$10:$M$13,12,FALSE)</f>
        <v>4.3940147999999999</v>
      </c>
      <c r="Y259" s="7">
        <f>VLOOKUP(W259,Hilfstabelle!$B$10:$D$13,3,FALSE)</f>
        <v>63</v>
      </c>
      <c r="Z259" s="7">
        <f>VLOOKUP(W259,Hilfstabelle!$B$10:$E$13,4,FALSE)</f>
        <v>89</v>
      </c>
      <c r="AA259" s="7">
        <f>VLOOKUP(W259,Hilfstabelle!$B$10:$F$13,5,FALSE)</f>
        <v>89</v>
      </c>
      <c r="AB259" s="7">
        <f>VLOOKUP(W259,Hilfstabelle!$B$10:$G$13,6,FALSE)</f>
        <v>89</v>
      </c>
      <c r="AC259" s="7" t="str">
        <f>IF(AG259="50I","I",VLOOKUP(C259,Hilfstabelle!$A$3:$B$6,2))</f>
        <v>III</v>
      </c>
      <c r="AD259" s="7" t="str">
        <f>IF(U259="I","I",VLOOKUP(C259,Hilfstabelle!$A$3:$B$6,2))</f>
        <v>III</v>
      </c>
      <c r="AE259" s="7" t="str">
        <f t="shared" ref="AE259:AE322" si="168">IF(AG259="50I","50I",AF259)</f>
        <v>90III</v>
      </c>
      <c r="AF259" s="7" t="str">
        <f t="shared" si="157"/>
        <v>90III</v>
      </c>
      <c r="AG259" s="106" t="b">
        <f t="shared" si="158"/>
        <v>0</v>
      </c>
      <c r="AH259" s="7">
        <f>VLOOKUP('Grundgerüst Konfigurator'!AE259,Hilfstabelle!$B$14:$M$25,12,FALSE)</f>
        <v>1.6001664000000002</v>
      </c>
      <c r="AI259" s="7">
        <f>VLOOKUP(AE259,Hilfstabelle!$B$14:$J$25,9,FALSE)</f>
        <v>54</v>
      </c>
      <c r="AJ259" s="7">
        <f>VLOOKUP(AE259,Hilfstabelle!$B$14:$K$25,10,FALSE)</f>
        <v>72</v>
      </c>
      <c r="AK259" s="7">
        <f>VLOOKUP(AE259,Hilfstabelle!$B$14:$I$25,8,FALSE)</f>
        <v>22</v>
      </c>
      <c r="AL259" s="7" t="str">
        <f>IF(AP259="50I","I",VLOOKUP(D259,Hilfstabelle!$A$3:$B$6,2))</f>
        <v>I</v>
      </c>
      <c r="AM259" s="7" t="str">
        <f>IF(U259="I","I",VLOOKUP(D259,Hilfstabelle!$A$3:$B$6,2))</f>
        <v>I</v>
      </c>
      <c r="AN259" s="7" t="str">
        <f t="shared" ref="AN259:AN322" si="169">IF(AP259="50I","50I",AO259)</f>
        <v>32I</v>
      </c>
      <c r="AO259" s="7" t="str">
        <f t="shared" si="159"/>
        <v>32I</v>
      </c>
      <c r="AP259" s="106" t="b">
        <f t="shared" si="160"/>
        <v>0</v>
      </c>
      <c r="AQ259" s="7">
        <f>VLOOKUP('Grundgerüst Konfigurator'!AN259,Hilfstabelle!$B$14:$M$25,12,FALSE)</f>
        <v>0.22388520000000001</v>
      </c>
      <c r="AR259" s="7">
        <f>VLOOKUP(AN259,Hilfstabelle!$B$14:$J$25,9,FALSE)</f>
        <v>20</v>
      </c>
      <c r="AS259" s="7">
        <f>VLOOKUP(AN259,Hilfstabelle!$B$14:$K$25,10,FALSE)</f>
        <v>47</v>
      </c>
      <c r="AT259" s="7">
        <f>VLOOKUP(AN259,Hilfstabelle!$B$14:$I$25,8,FALSE)</f>
        <v>20</v>
      </c>
      <c r="AU259" s="7" t="str">
        <f>IF(AY259="50I","I",VLOOKUP(E259,Hilfstabelle!$A$3:$B$6,2))</f>
        <v>II</v>
      </c>
      <c r="AV259" s="7" t="str">
        <f>IF(U259="I","I",VLOOKUP(E259,Hilfstabelle!$A$3:$B$6,2))</f>
        <v>II</v>
      </c>
      <c r="AW259" s="7" t="str">
        <f t="shared" ref="AW259:AW322" si="170">IF(AY259="50I","50I",AX259)</f>
        <v>63II</v>
      </c>
      <c r="AX259" s="7" t="str">
        <f t="shared" si="161"/>
        <v>63II</v>
      </c>
      <c r="AY259" s="106" t="b">
        <f t="shared" si="151"/>
        <v>0</v>
      </c>
      <c r="AZ259" s="7">
        <f>VLOOKUP('Grundgerüst Konfigurator'!AW259,Hilfstabelle!$B$14:$M$25,12,FALSE)</f>
        <v>0.84948360000000012</v>
      </c>
      <c r="BA259" s="7">
        <f>VLOOKUP(AW259,Hilfstabelle!$B$14:$J$25,9,FALSE)</f>
        <v>37</v>
      </c>
      <c r="BB259" s="7">
        <f>VLOOKUP(AW259,Hilfstabelle!$B$14:$K$25,10,FALSE)</f>
        <v>68.5</v>
      </c>
      <c r="BC259" s="7">
        <f>VLOOKUP(AW259,Hilfstabelle!$B$14:$I$25,8,FALSE)</f>
        <v>22.5</v>
      </c>
      <c r="BD259" s="7" t="str">
        <f t="shared" si="162"/>
        <v/>
      </c>
      <c r="BE259" s="7" t="str">
        <f t="shared" ref="BE259:BE322" si="171">IF(BD259="I-II","",BD259)</f>
        <v/>
      </c>
      <c r="BF259" s="7">
        <f>IFERROR(VLOOKUP(BD259,Hilfstabelle!$B$26:$M$31,12,FALSE),0)</f>
        <v>0</v>
      </c>
      <c r="BG259" s="7">
        <f>IFERROR(VLOOKUP(BD259,Hilfstabelle!$B$26:$H$31,7,FALSE),0)</f>
        <v>0</v>
      </c>
      <c r="BH259" s="7" t="str">
        <f t="shared" si="163"/>
        <v>III-I</v>
      </c>
      <c r="BI259" s="7" t="str">
        <f t="shared" ref="BI259:BI322" si="172">IF(BH259="I-II","",BH259)</f>
        <v>III-I</v>
      </c>
      <c r="BJ259" s="7">
        <f>IFERROR(VLOOKUP(BH259,Hilfstabelle!$B$26:$M$31,12,FALSE),0)</f>
        <v>1.0948308</v>
      </c>
      <c r="BK259" s="7">
        <f>IFERROR(VLOOKUP(BH259,Hilfstabelle!$B$26:$H$31,7,FALSE),0)</f>
        <v>5</v>
      </c>
      <c r="BL259" s="7" t="str">
        <f t="shared" si="164"/>
        <v>III-II</v>
      </c>
      <c r="BM259" s="7" t="str">
        <f t="shared" ref="BM259:BM322" si="173">IF(BL259="I-II","",BL259)</f>
        <v>III-II</v>
      </c>
      <c r="BN259" s="7">
        <f>IFERROR(VLOOKUP(BL259,Hilfstabelle!$B$26:$M$31,12,FALSE),0)</f>
        <v>1.1890788000000001</v>
      </c>
      <c r="BO259" s="7">
        <f>IFERROR(VLOOKUP(BL259,Hilfstabelle!$B$26:$H$31,7,FALSE),0)</f>
        <v>30</v>
      </c>
      <c r="BP259" s="162" t="s">
        <v>3902</v>
      </c>
    </row>
    <row r="260" spans="1:68" ht="15" thickBot="1" x14ac:dyDescent="0.25">
      <c r="A260" s="7">
        <v>16863331053</v>
      </c>
      <c r="B260" s="160" t="s">
        <v>98</v>
      </c>
      <c r="C260" s="8">
        <v>90</v>
      </c>
      <c r="D260" s="8">
        <v>32</v>
      </c>
      <c r="E260" s="8">
        <v>75</v>
      </c>
      <c r="F260" s="8" t="str">
        <f t="shared" si="148"/>
        <v>90 - 32 - 75</v>
      </c>
      <c r="G260" s="8" t="str">
        <f t="shared" si="149"/>
        <v>90-32-75</v>
      </c>
      <c r="H260" s="8">
        <f t="shared" si="150"/>
        <v>16863331053</v>
      </c>
      <c r="I260" s="6">
        <f t="shared" si="152"/>
        <v>9.5708424000000001</v>
      </c>
      <c r="J260" s="6">
        <f>VLOOKUP(LEFT(A260,8)*1,Hilfstabelle!$A$35:$E$38,5,FALSE)</f>
        <v>1</v>
      </c>
      <c r="K260" s="6">
        <f t="shared" si="153"/>
        <v>352</v>
      </c>
      <c r="L260" s="6">
        <f t="shared" si="154"/>
        <v>204</v>
      </c>
      <c r="M260" s="6">
        <f t="shared" si="155"/>
        <v>126</v>
      </c>
      <c r="N260" s="19">
        <f t="shared" si="165"/>
        <v>111</v>
      </c>
      <c r="O260" s="19">
        <f t="shared" si="166"/>
        <v>114</v>
      </c>
      <c r="P260" s="19">
        <f t="shared" si="167"/>
        <v>141</v>
      </c>
      <c r="Q260" s="6">
        <f>VLOOKUP(LEFT(A260,8)*1,Hilfstabelle!$A$35:$E$38,2,FALSE)</f>
        <v>400</v>
      </c>
      <c r="R260" s="6">
        <f>VLOOKUP(LEFT(A260,8)*1,Hilfstabelle!$A$35:$E$38,3,FALSE)</f>
        <v>285</v>
      </c>
      <c r="S260" s="6">
        <f>VLOOKUP(LEFT(A260,8)*1,Hilfstabelle!$A$35:$E$38,4,FALSE)</f>
        <v>146</v>
      </c>
      <c r="T260" s="94">
        <f>VLOOKUP(H260,Preise!A:E,4,FALSE)</f>
        <v>1092.6500000000001</v>
      </c>
      <c r="U260" s="7" t="str">
        <f>IF(V260=50,"I",VLOOKUP(V260,Hilfstabelle!$A$3:$B$6,2))</f>
        <v>III</v>
      </c>
      <c r="V260" s="7">
        <f t="shared" si="156"/>
        <v>90</v>
      </c>
      <c r="W260" s="7" t="str">
        <f>IF(U260="I","I",VLOOKUP(V260,Hilfstabelle!$A$3:$B$6,2))</f>
        <v>III</v>
      </c>
      <c r="X260" s="7">
        <f>VLOOKUP(W260,Hilfstabelle!$B$10:$M$13,12,FALSE)</f>
        <v>4.3940147999999999</v>
      </c>
      <c r="Y260" s="7">
        <f>VLOOKUP(W260,Hilfstabelle!$B$10:$D$13,3,FALSE)</f>
        <v>63</v>
      </c>
      <c r="Z260" s="7">
        <f>VLOOKUP(W260,Hilfstabelle!$B$10:$E$13,4,FALSE)</f>
        <v>89</v>
      </c>
      <c r="AA260" s="7">
        <f>VLOOKUP(W260,Hilfstabelle!$B$10:$F$13,5,FALSE)</f>
        <v>89</v>
      </c>
      <c r="AB260" s="7">
        <f>VLOOKUP(W260,Hilfstabelle!$B$10:$G$13,6,FALSE)</f>
        <v>89</v>
      </c>
      <c r="AC260" s="7" t="str">
        <f>IF(AG260="50I","I",VLOOKUP(C260,Hilfstabelle!$A$3:$B$6,2))</f>
        <v>III</v>
      </c>
      <c r="AD260" s="7" t="str">
        <f>IF(U260="I","I",VLOOKUP(C260,Hilfstabelle!$A$3:$B$6,2))</f>
        <v>III</v>
      </c>
      <c r="AE260" s="7" t="str">
        <f t="shared" si="168"/>
        <v>90III</v>
      </c>
      <c r="AF260" s="7" t="str">
        <f t="shared" si="157"/>
        <v>90III</v>
      </c>
      <c r="AG260" s="106" t="b">
        <f t="shared" si="158"/>
        <v>0</v>
      </c>
      <c r="AH260" s="7">
        <f>VLOOKUP('Grundgerüst Konfigurator'!AE260,Hilfstabelle!$B$14:$M$25,12,FALSE)</f>
        <v>1.6001664000000002</v>
      </c>
      <c r="AI260" s="7">
        <f>VLOOKUP(AE260,Hilfstabelle!$B$14:$J$25,9,FALSE)</f>
        <v>54</v>
      </c>
      <c r="AJ260" s="7">
        <f>VLOOKUP(AE260,Hilfstabelle!$B$14:$K$25,10,FALSE)</f>
        <v>72</v>
      </c>
      <c r="AK260" s="7">
        <f>VLOOKUP(AE260,Hilfstabelle!$B$14:$I$25,8,FALSE)</f>
        <v>22</v>
      </c>
      <c r="AL260" s="7" t="str">
        <f>IF(AP260="50I","I",VLOOKUP(D260,Hilfstabelle!$A$3:$B$6,2))</f>
        <v>I</v>
      </c>
      <c r="AM260" s="7" t="str">
        <f>IF(U260="I","I",VLOOKUP(D260,Hilfstabelle!$A$3:$B$6,2))</f>
        <v>I</v>
      </c>
      <c r="AN260" s="7" t="str">
        <f t="shared" si="169"/>
        <v>32I</v>
      </c>
      <c r="AO260" s="7" t="str">
        <f t="shared" si="159"/>
        <v>32I</v>
      </c>
      <c r="AP260" s="106" t="b">
        <f t="shared" si="160"/>
        <v>0</v>
      </c>
      <c r="AQ260" s="7">
        <f>VLOOKUP('Grundgerüst Konfigurator'!AN260,Hilfstabelle!$B$14:$M$25,12,FALSE)</f>
        <v>0.22388520000000001</v>
      </c>
      <c r="AR260" s="7">
        <f>VLOOKUP(AN260,Hilfstabelle!$B$14:$J$25,9,FALSE)</f>
        <v>20</v>
      </c>
      <c r="AS260" s="7">
        <f>VLOOKUP(AN260,Hilfstabelle!$B$14:$K$25,10,FALSE)</f>
        <v>47</v>
      </c>
      <c r="AT260" s="7">
        <f>VLOOKUP(AN260,Hilfstabelle!$B$14:$I$25,8,FALSE)</f>
        <v>20</v>
      </c>
      <c r="AU260" s="7" t="str">
        <f>IF(AY260="50I","I",VLOOKUP(E260,Hilfstabelle!$A$3:$B$6,2))</f>
        <v>II</v>
      </c>
      <c r="AV260" s="7" t="str">
        <f>IF(U260="I","I",VLOOKUP(E260,Hilfstabelle!$A$3:$B$6,2))</f>
        <v>II</v>
      </c>
      <c r="AW260" s="7" t="str">
        <f t="shared" si="170"/>
        <v>75II</v>
      </c>
      <c r="AX260" s="7" t="str">
        <f t="shared" si="161"/>
        <v>75II</v>
      </c>
      <c r="AY260" s="106" t="b">
        <f t="shared" si="151"/>
        <v>0</v>
      </c>
      <c r="AZ260" s="7">
        <f>VLOOKUP('Grundgerüst Konfigurator'!AW260,Hilfstabelle!$B$14:$M$25,12,FALSE)</f>
        <v>1.0688664000000001</v>
      </c>
      <c r="BA260" s="7">
        <f>VLOOKUP(AW260,Hilfstabelle!$B$14:$J$25,9,FALSE)</f>
        <v>45</v>
      </c>
      <c r="BB260" s="7">
        <f>VLOOKUP(AW260,Hilfstabelle!$B$14:$K$25,10,FALSE)</f>
        <v>72</v>
      </c>
      <c r="BC260" s="7">
        <f>VLOOKUP(AW260,Hilfstabelle!$B$14:$I$25,8,FALSE)</f>
        <v>22</v>
      </c>
      <c r="BD260" s="7" t="str">
        <f t="shared" si="162"/>
        <v/>
      </c>
      <c r="BE260" s="7" t="str">
        <f t="shared" si="171"/>
        <v/>
      </c>
      <c r="BF260" s="7">
        <f>IFERROR(VLOOKUP(BD260,Hilfstabelle!$B$26:$M$31,12,FALSE),0)</f>
        <v>0</v>
      </c>
      <c r="BG260" s="7">
        <f>IFERROR(VLOOKUP(BD260,Hilfstabelle!$B$26:$H$31,7,FALSE),0)</f>
        <v>0</v>
      </c>
      <c r="BH260" s="7" t="str">
        <f t="shared" si="163"/>
        <v>III-I</v>
      </c>
      <c r="BI260" s="7" t="str">
        <f t="shared" si="172"/>
        <v>III-I</v>
      </c>
      <c r="BJ260" s="7">
        <f>IFERROR(VLOOKUP(BH260,Hilfstabelle!$B$26:$M$31,12,FALSE),0)</f>
        <v>1.0948308</v>
      </c>
      <c r="BK260" s="7">
        <f>IFERROR(VLOOKUP(BH260,Hilfstabelle!$B$26:$H$31,7,FALSE),0)</f>
        <v>5</v>
      </c>
      <c r="BL260" s="7" t="str">
        <f t="shared" si="164"/>
        <v>III-II</v>
      </c>
      <c r="BM260" s="7" t="str">
        <f t="shared" si="173"/>
        <v>III-II</v>
      </c>
      <c r="BN260" s="7">
        <f>IFERROR(VLOOKUP(BL260,Hilfstabelle!$B$26:$M$31,12,FALSE),0)</f>
        <v>1.1890788000000001</v>
      </c>
      <c r="BO260" s="7">
        <f>IFERROR(VLOOKUP(BL260,Hilfstabelle!$B$26:$H$31,7,FALSE),0)</f>
        <v>30</v>
      </c>
      <c r="BP260" s="162" t="s">
        <v>3902</v>
      </c>
    </row>
    <row r="261" spans="1:68" ht="15" thickBot="1" x14ac:dyDescent="0.25">
      <c r="A261" s="7">
        <v>16863331054</v>
      </c>
      <c r="B261" s="160" t="s">
        <v>98</v>
      </c>
      <c r="C261" s="8">
        <v>90</v>
      </c>
      <c r="D261" s="8">
        <v>40</v>
      </c>
      <c r="E261" s="8">
        <v>25</v>
      </c>
      <c r="F261" s="8" t="str">
        <f t="shared" si="148"/>
        <v>90 - 40 - 25</v>
      </c>
      <c r="G261" s="8" t="str">
        <f t="shared" si="149"/>
        <v>90-40-25</v>
      </c>
      <c r="H261" s="8">
        <f t="shared" si="150"/>
        <v>16863331054</v>
      </c>
      <c r="I261" s="6">
        <f t="shared" si="152"/>
        <v>8.6888172000000008</v>
      </c>
      <c r="J261" s="6">
        <f>VLOOKUP(LEFT(A261,8)*1,Hilfstabelle!$A$35:$E$38,5,FALSE)</f>
        <v>1</v>
      </c>
      <c r="K261" s="6">
        <f t="shared" si="153"/>
        <v>295.5</v>
      </c>
      <c r="L261" s="6">
        <f t="shared" si="154"/>
        <v>211</v>
      </c>
      <c r="M261" s="6">
        <f t="shared" si="155"/>
        <v>126</v>
      </c>
      <c r="N261" s="19">
        <f t="shared" si="165"/>
        <v>111</v>
      </c>
      <c r="O261" s="19">
        <f t="shared" si="166"/>
        <v>116</v>
      </c>
      <c r="P261" s="19">
        <f t="shared" si="167"/>
        <v>113</v>
      </c>
      <c r="Q261" s="6">
        <f>VLOOKUP(LEFT(A261,8)*1,Hilfstabelle!$A$35:$E$38,2,FALSE)</f>
        <v>400</v>
      </c>
      <c r="R261" s="6">
        <f>VLOOKUP(LEFT(A261,8)*1,Hilfstabelle!$A$35:$E$38,3,FALSE)</f>
        <v>285</v>
      </c>
      <c r="S261" s="6">
        <f>VLOOKUP(LEFT(A261,8)*1,Hilfstabelle!$A$35:$E$38,4,FALSE)</f>
        <v>146</v>
      </c>
      <c r="T261" s="94">
        <f>VLOOKUP(H261,Preise!A:E,4,FALSE)</f>
        <v>1041.97</v>
      </c>
      <c r="U261" s="7" t="str">
        <f>IF(V261=50,"I",VLOOKUP(V261,Hilfstabelle!$A$3:$B$6,2))</f>
        <v>III</v>
      </c>
      <c r="V261" s="7">
        <f t="shared" si="156"/>
        <v>90</v>
      </c>
      <c r="W261" s="7" t="str">
        <f>IF(U261="I","I",VLOOKUP(V261,Hilfstabelle!$A$3:$B$6,2))</f>
        <v>III</v>
      </c>
      <c r="X261" s="7">
        <f>VLOOKUP(W261,Hilfstabelle!$B$10:$M$13,12,FALSE)</f>
        <v>4.3940147999999999</v>
      </c>
      <c r="Y261" s="7">
        <f>VLOOKUP(W261,Hilfstabelle!$B$10:$D$13,3,FALSE)</f>
        <v>63</v>
      </c>
      <c r="Z261" s="7">
        <f>VLOOKUP(W261,Hilfstabelle!$B$10:$E$13,4,FALSE)</f>
        <v>89</v>
      </c>
      <c r="AA261" s="7">
        <f>VLOOKUP(W261,Hilfstabelle!$B$10:$F$13,5,FALSE)</f>
        <v>89</v>
      </c>
      <c r="AB261" s="7">
        <f>VLOOKUP(W261,Hilfstabelle!$B$10:$G$13,6,FALSE)</f>
        <v>89</v>
      </c>
      <c r="AC261" s="7" t="str">
        <f>IF(AG261="50I","I",VLOOKUP(C261,Hilfstabelle!$A$3:$B$6,2))</f>
        <v>III</v>
      </c>
      <c r="AD261" s="7" t="str">
        <f>IF(U261="I","I",VLOOKUP(C261,Hilfstabelle!$A$3:$B$6,2))</f>
        <v>III</v>
      </c>
      <c r="AE261" s="7" t="str">
        <f t="shared" si="168"/>
        <v>90III</v>
      </c>
      <c r="AF261" s="7" t="str">
        <f t="shared" si="157"/>
        <v>90III</v>
      </c>
      <c r="AG261" s="106" t="b">
        <f t="shared" si="158"/>
        <v>0</v>
      </c>
      <c r="AH261" s="7">
        <f>VLOOKUP('Grundgerüst Konfigurator'!AE261,Hilfstabelle!$B$14:$M$25,12,FALSE)</f>
        <v>1.6001664000000002</v>
      </c>
      <c r="AI261" s="7">
        <f>VLOOKUP(AE261,Hilfstabelle!$B$14:$J$25,9,FALSE)</f>
        <v>54</v>
      </c>
      <c r="AJ261" s="7">
        <f>VLOOKUP(AE261,Hilfstabelle!$B$14:$K$25,10,FALSE)</f>
        <v>72</v>
      </c>
      <c r="AK261" s="7">
        <f>VLOOKUP(AE261,Hilfstabelle!$B$14:$I$25,8,FALSE)</f>
        <v>22</v>
      </c>
      <c r="AL261" s="7" t="str">
        <f>IF(AP261="50I","I",VLOOKUP(D261,Hilfstabelle!$A$3:$B$6,2))</f>
        <v>I</v>
      </c>
      <c r="AM261" s="7" t="str">
        <f>IF(U261="I","I",VLOOKUP(D261,Hilfstabelle!$A$3:$B$6,2))</f>
        <v>I</v>
      </c>
      <c r="AN261" s="7" t="str">
        <f t="shared" si="169"/>
        <v>40I</v>
      </c>
      <c r="AO261" s="7" t="str">
        <f t="shared" si="159"/>
        <v>40I</v>
      </c>
      <c r="AP261" s="106" t="b">
        <f t="shared" si="160"/>
        <v>0</v>
      </c>
      <c r="AQ261" s="7">
        <f>VLOOKUP('Grundgerüst Konfigurator'!AN261,Hilfstabelle!$B$14:$M$25,12,FALSE)</f>
        <v>0.33348840000000002</v>
      </c>
      <c r="AR261" s="7">
        <f>VLOOKUP(AN261,Hilfstabelle!$B$14:$J$25,9,FALSE)</f>
        <v>24.5</v>
      </c>
      <c r="AS261" s="7">
        <f>VLOOKUP(AN261,Hilfstabelle!$B$14:$K$25,10,FALSE)</f>
        <v>54</v>
      </c>
      <c r="AT261" s="7">
        <f>VLOOKUP(AN261,Hilfstabelle!$B$14:$I$25,8,FALSE)</f>
        <v>22</v>
      </c>
      <c r="AU261" s="7" t="str">
        <f>IF(AY261="50I","I",VLOOKUP(E261,Hilfstabelle!$A$3:$B$6,2))</f>
        <v>I</v>
      </c>
      <c r="AV261" s="7" t="str">
        <f>IF(U261="I","I",VLOOKUP(E261,Hilfstabelle!$A$3:$B$6,2))</f>
        <v>I</v>
      </c>
      <c r="AW261" s="7" t="str">
        <f t="shared" si="170"/>
        <v>25I</v>
      </c>
      <c r="AX261" s="7" t="str">
        <f t="shared" si="161"/>
        <v>25I</v>
      </c>
      <c r="AY261" s="106" t="b">
        <f t="shared" si="151"/>
        <v>0</v>
      </c>
      <c r="AZ261" s="7">
        <f>VLOOKUP('Grundgerüst Konfigurator'!AW261,Hilfstabelle!$B$14:$M$25,12,FALSE)</f>
        <v>0.171486</v>
      </c>
      <c r="BA261" s="7">
        <f>VLOOKUP(AW261,Hilfstabelle!$B$14:$J$25,9,FALSE)</f>
        <v>15.25</v>
      </c>
      <c r="BB261" s="7">
        <f>VLOOKUP(AW261,Hilfstabelle!$B$14:$K$25,10,FALSE)</f>
        <v>40.5</v>
      </c>
      <c r="BC261" s="7">
        <f>VLOOKUP(AW261,Hilfstabelle!$B$14:$I$25,8,FALSE)</f>
        <v>19</v>
      </c>
      <c r="BD261" s="7" t="str">
        <f t="shared" si="162"/>
        <v/>
      </c>
      <c r="BE261" s="7" t="str">
        <f t="shared" si="171"/>
        <v/>
      </c>
      <c r="BF261" s="7">
        <f>IFERROR(VLOOKUP(BD261,Hilfstabelle!$B$26:$M$31,12,FALSE),0)</f>
        <v>0</v>
      </c>
      <c r="BG261" s="7">
        <f>IFERROR(VLOOKUP(BD261,Hilfstabelle!$B$26:$H$31,7,FALSE),0)</f>
        <v>0</v>
      </c>
      <c r="BH261" s="7" t="str">
        <f t="shared" si="163"/>
        <v>III-I</v>
      </c>
      <c r="BI261" s="7" t="str">
        <f t="shared" si="172"/>
        <v>III-I</v>
      </c>
      <c r="BJ261" s="7">
        <f>IFERROR(VLOOKUP(BH261,Hilfstabelle!$B$26:$M$31,12,FALSE),0)</f>
        <v>1.0948308</v>
      </c>
      <c r="BK261" s="7">
        <f>IFERROR(VLOOKUP(BH261,Hilfstabelle!$B$26:$H$31,7,FALSE),0)</f>
        <v>5</v>
      </c>
      <c r="BL261" s="7" t="str">
        <f t="shared" si="164"/>
        <v>III-I</v>
      </c>
      <c r="BM261" s="7" t="str">
        <f t="shared" si="173"/>
        <v>III-I</v>
      </c>
      <c r="BN261" s="7">
        <f>IFERROR(VLOOKUP(BL261,Hilfstabelle!$B$26:$M$31,12,FALSE),0)</f>
        <v>1.0948308</v>
      </c>
      <c r="BO261" s="7">
        <f>IFERROR(VLOOKUP(BL261,Hilfstabelle!$B$26:$H$31,7,FALSE),0)</f>
        <v>5</v>
      </c>
      <c r="BP261" s="162" t="s">
        <v>3902</v>
      </c>
    </row>
    <row r="262" spans="1:68" ht="15" thickBot="1" x14ac:dyDescent="0.25">
      <c r="A262" s="7">
        <v>16863331055</v>
      </c>
      <c r="B262" s="160" t="s">
        <v>98</v>
      </c>
      <c r="C262" s="8">
        <v>90</v>
      </c>
      <c r="D262" s="8">
        <v>40</v>
      </c>
      <c r="E262" s="8">
        <v>32</v>
      </c>
      <c r="F262" s="8" t="str">
        <f t="shared" si="148"/>
        <v>90 - 40 - 32</v>
      </c>
      <c r="G262" s="8" t="str">
        <f t="shared" si="149"/>
        <v>90-40-32</v>
      </c>
      <c r="H262" s="8">
        <f t="shared" si="150"/>
        <v>16863331055</v>
      </c>
      <c r="I262" s="6">
        <f t="shared" si="152"/>
        <v>8.7412164000000008</v>
      </c>
      <c r="J262" s="6">
        <f>VLOOKUP(LEFT(A262,8)*1,Hilfstabelle!$A$35:$E$38,5,FALSE)</f>
        <v>1</v>
      </c>
      <c r="K262" s="6">
        <f t="shared" si="153"/>
        <v>302</v>
      </c>
      <c r="L262" s="6">
        <f t="shared" si="154"/>
        <v>211</v>
      </c>
      <c r="M262" s="6">
        <f t="shared" si="155"/>
        <v>126</v>
      </c>
      <c r="N262" s="19">
        <f t="shared" si="165"/>
        <v>111</v>
      </c>
      <c r="O262" s="19">
        <f t="shared" si="166"/>
        <v>116</v>
      </c>
      <c r="P262" s="19">
        <f t="shared" si="167"/>
        <v>114</v>
      </c>
      <c r="Q262" s="6">
        <f>VLOOKUP(LEFT(A262,8)*1,Hilfstabelle!$A$35:$E$38,2,FALSE)</f>
        <v>400</v>
      </c>
      <c r="R262" s="6">
        <f>VLOOKUP(LEFT(A262,8)*1,Hilfstabelle!$A$35:$E$38,3,FALSE)</f>
        <v>285</v>
      </c>
      <c r="S262" s="6">
        <f>VLOOKUP(LEFT(A262,8)*1,Hilfstabelle!$A$35:$E$38,4,FALSE)</f>
        <v>146</v>
      </c>
      <c r="T262" s="94">
        <f>VLOOKUP(H262,Preise!A:E,4,FALSE)</f>
        <v>1047.33</v>
      </c>
      <c r="U262" s="7" t="str">
        <f>IF(V262=50,"I",VLOOKUP(V262,Hilfstabelle!$A$3:$B$6,2))</f>
        <v>III</v>
      </c>
      <c r="V262" s="7">
        <f t="shared" si="156"/>
        <v>90</v>
      </c>
      <c r="W262" s="7" t="str">
        <f>IF(U262="I","I",VLOOKUP(V262,Hilfstabelle!$A$3:$B$6,2))</f>
        <v>III</v>
      </c>
      <c r="X262" s="7">
        <f>VLOOKUP(W262,Hilfstabelle!$B$10:$M$13,12,FALSE)</f>
        <v>4.3940147999999999</v>
      </c>
      <c r="Y262" s="7">
        <f>VLOOKUP(W262,Hilfstabelle!$B$10:$D$13,3,FALSE)</f>
        <v>63</v>
      </c>
      <c r="Z262" s="7">
        <f>VLOOKUP(W262,Hilfstabelle!$B$10:$E$13,4,FALSE)</f>
        <v>89</v>
      </c>
      <c r="AA262" s="7">
        <f>VLOOKUP(W262,Hilfstabelle!$B$10:$F$13,5,FALSE)</f>
        <v>89</v>
      </c>
      <c r="AB262" s="7">
        <f>VLOOKUP(W262,Hilfstabelle!$B$10:$G$13,6,FALSE)</f>
        <v>89</v>
      </c>
      <c r="AC262" s="7" t="str">
        <f>IF(AG262="50I","I",VLOOKUP(C262,Hilfstabelle!$A$3:$B$6,2))</f>
        <v>III</v>
      </c>
      <c r="AD262" s="7" t="str">
        <f>IF(U262="I","I",VLOOKUP(C262,Hilfstabelle!$A$3:$B$6,2))</f>
        <v>III</v>
      </c>
      <c r="AE262" s="7" t="str">
        <f t="shared" si="168"/>
        <v>90III</v>
      </c>
      <c r="AF262" s="7" t="str">
        <f t="shared" si="157"/>
        <v>90III</v>
      </c>
      <c r="AG262" s="106" t="b">
        <f t="shared" si="158"/>
        <v>0</v>
      </c>
      <c r="AH262" s="7">
        <f>VLOOKUP('Grundgerüst Konfigurator'!AE262,Hilfstabelle!$B$14:$M$25,12,FALSE)</f>
        <v>1.6001664000000002</v>
      </c>
      <c r="AI262" s="7">
        <f>VLOOKUP(AE262,Hilfstabelle!$B$14:$J$25,9,FALSE)</f>
        <v>54</v>
      </c>
      <c r="AJ262" s="7">
        <f>VLOOKUP(AE262,Hilfstabelle!$B$14:$K$25,10,FALSE)</f>
        <v>72</v>
      </c>
      <c r="AK262" s="7">
        <f>VLOOKUP(AE262,Hilfstabelle!$B$14:$I$25,8,FALSE)</f>
        <v>22</v>
      </c>
      <c r="AL262" s="7" t="str">
        <f>IF(AP262="50I","I",VLOOKUP(D262,Hilfstabelle!$A$3:$B$6,2))</f>
        <v>I</v>
      </c>
      <c r="AM262" s="7" t="str">
        <f>IF(U262="I","I",VLOOKUP(D262,Hilfstabelle!$A$3:$B$6,2))</f>
        <v>I</v>
      </c>
      <c r="AN262" s="7" t="str">
        <f t="shared" si="169"/>
        <v>40I</v>
      </c>
      <c r="AO262" s="7" t="str">
        <f t="shared" si="159"/>
        <v>40I</v>
      </c>
      <c r="AP262" s="106" t="b">
        <f t="shared" si="160"/>
        <v>0</v>
      </c>
      <c r="AQ262" s="7">
        <f>VLOOKUP('Grundgerüst Konfigurator'!AN262,Hilfstabelle!$B$14:$M$25,12,FALSE)</f>
        <v>0.33348840000000002</v>
      </c>
      <c r="AR262" s="7">
        <f>VLOOKUP(AN262,Hilfstabelle!$B$14:$J$25,9,FALSE)</f>
        <v>24.5</v>
      </c>
      <c r="AS262" s="7">
        <f>VLOOKUP(AN262,Hilfstabelle!$B$14:$K$25,10,FALSE)</f>
        <v>54</v>
      </c>
      <c r="AT262" s="7">
        <f>VLOOKUP(AN262,Hilfstabelle!$B$14:$I$25,8,FALSE)</f>
        <v>22</v>
      </c>
      <c r="AU262" s="7" t="str">
        <f>IF(AY262="50I","I",VLOOKUP(E262,Hilfstabelle!$A$3:$B$6,2))</f>
        <v>I</v>
      </c>
      <c r="AV262" s="7" t="str">
        <f>IF(U262="I","I",VLOOKUP(E262,Hilfstabelle!$A$3:$B$6,2))</f>
        <v>I</v>
      </c>
      <c r="AW262" s="7" t="str">
        <f t="shared" si="170"/>
        <v>32I</v>
      </c>
      <c r="AX262" s="7" t="str">
        <f t="shared" si="161"/>
        <v>32I</v>
      </c>
      <c r="AY262" s="106" t="b">
        <f t="shared" si="151"/>
        <v>0</v>
      </c>
      <c r="AZ262" s="7">
        <f>VLOOKUP('Grundgerüst Konfigurator'!AW262,Hilfstabelle!$B$14:$M$25,12,FALSE)</f>
        <v>0.22388520000000001</v>
      </c>
      <c r="BA262" s="7">
        <f>VLOOKUP(AW262,Hilfstabelle!$B$14:$J$25,9,FALSE)</f>
        <v>20</v>
      </c>
      <c r="BB262" s="7">
        <f>VLOOKUP(AW262,Hilfstabelle!$B$14:$K$25,10,FALSE)</f>
        <v>47</v>
      </c>
      <c r="BC262" s="7">
        <f>VLOOKUP(AW262,Hilfstabelle!$B$14:$I$25,8,FALSE)</f>
        <v>20</v>
      </c>
      <c r="BD262" s="7" t="str">
        <f t="shared" si="162"/>
        <v/>
      </c>
      <c r="BE262" s="7" t="str">
        <f t="shared" si="171"/>
        <v/>
      </c>
      <c r="BF262" s="7">
        <f>IFERROR(VLOOKUP(BD262,Hilfstabelle!$B$26:$M$31,12,FALSE),0)</f>
        <v>0</v>
      </c>
      <c r="BG262" s="7">
        <f>IFERROR(VLOOKUP(BD262,Hilfstabelle!$B$26:$H$31,7,FALSE),0)</f>
        <v>0</v>
      </c>
      <c r="BH262" s="7" t="str">
        <f t="shared" si="163"/>
        <v>III-I</v>
      </c>
      <c r="BI262" s="7" t="str">
        <f t="shared" si="172"/>
        <v>III-I</v>
      </c>
      <c r="BJ262" s="7">
        <f>IFERROR(VLOOKUP(BH262,Hilfstabelle!$B$26:$M$31,12,FALSE),0)</f>
        <v>1.0948308</v>
      </c>
      <c r="BK262" s="7">
        <f>IFERROR(VLOOKUP(BH262,Hilfstabelle!$B$26:$H$31,7,FALSE),0)</f>
        <v>5</v>
      </c>
      <c r="BL262" s="7" t="str">
        <f t="shared" si="164"/>
        <v>III-I</v>
      </c>
      <c r="BM262" s="7" t="str">
        <f t="shared" si="173"/>
        <v>III-I</v>
      </c>
      <c r="BN262" s="7">
        <f>IFERROR(VLOOKUP(BL262,Hilfstabelle!$B$26:$M$31,12,FALSE),0)</f>
        <v>1.0948308</v>
      </c>
      <c r="BO262" s="7">
        <f>IFERROR(VLOOKUP(BL262,Hilfstabelle!$B$26:$H$31,7,FALSE),0)</f>
        <v>5</v>
      </c>
      <c r="BP262" s="162" t="s">
        <v>3902</v>
      </c>
    </row>
    <row r="263" spans="1:68" ht="15" thickBot="1" x14ac:dyDescent="0.25">
      <c r="A263" s="7">
        <v>16863331056</v>
      </c>
      <c r="B263" s="160" t="s">
        <v>98</v>
      </c>
      <c r="C263" s="8">
        <v>90</v>
      </c>
      <c r="D263" s="8">
        <v>40</v>
      </c>
      <c r="E263" s="8">
        <v>40</v>
      </c>
      <c r="F263" s="8" t="str">
        <f t="shared" ref="F263:F326" si="174">CONCATENATE(C263," - ",D263," - ",E263)</f>
        <v>90 - 40 - 40</v>
      </c>
      <c r="G263" s="8" t="str">
        <f t="shared" ref="G263:G326" si="175">CONCATENATE(C263,"-",D263,"-",E263)</f>
        <v>90-40-40</v>
      </c>
      <c r="H263" s="8">
        <f t="shared" ref="H263:H326" si="176">A263</f>
        <v>16863331056</v>
      </c>
      <c r="I263" s="6">
        <f t="shared" si="152"/>
        <v>8.8508196000000012</v>
      </c>
      <c r="J263" s="6">
        <f>VLOOKUP(LEFT(A263,8)*1,Hilfstabelle!$A$35:$E$38,5,FALSE)</f>
        <v>1</v>
      </c>
      <c r="K263" s="6">
        <f t="shared" si="153"/>
        <v>309</v>
      </c>
      <c r="L263" s="6">
        <f t="shared" si="154"/>
        <v>211</v>
      </c>
      <c r="M263" s="6">
        <f t="shared" si="155"/>
        <v>126</v>
      </c>
      <c r="N263" s="19">
        <f t="shared" si="165"/>
        <v>111</v>
      </c>
      <c r="O263" s="19">
        <f t="shared" si="166"/>
        <v>116</v>
      </c>
      <c r="P263" s="19">
        <f t="shared" si="167"/>
        <v>116</v>
      </c>
      <c r="Q263" s="6">
        <f>VLOOKUP(LEFT(A263,8)*1,Hilfstabelle!$A$35:$E$38,2,FALSE)</f>
        <v>400</v>
      </c>
      <c r="R263" s="6">
        <f>VLOOKUP(LEFT(A263,8)*1,Hilfstabelle!$A$35:$E$38,3,FALSE)</f>
        <v>285</v>
      </c>
      <c r="S263" s="6">
        <f>VLOOKUP(LEFT(A263,8)*1,Hilfstabelle!$A$35:$E$38,4,FALSE)</f>
        <v>146</v>
      </c>
      <c r="T263" s="94">
        <f>VLOOKUP(H263,Preise!A:E,4,FALSE)</f>
        <v>1054.71</v>
      </c>
      <c r="U263" s="7" t="str">
        <f>IF(V263=50,"I",VLOOKUP(V263,Hilfstabelle!$A$3:$B$6,2))</f>
        <v>III</v>
      </c>
      <c r="V263" s="7">
        <f t="shared" si="156"/>
        <v>90</v>
      </c>
      <c r="W263" s="7" t="str">
        <f>IF(U263="I","I",VLOOKUP(V263,Hilfstabelle!$A$3:$B$6,2))</f>
        <v>III</v>
      </c>
      <c r="X263" s="7">
        <f>VLOOKUP(W263,Hilfstabelle!$B$10:$M$13,12,FALSE)</f>
        <v>4.3940147999999999</v>
      </c>
      <c r="Y263" s="7">
        <f>VLOOKUP(W263,Hilfstabelle!$B$10:$D$13,3,FALSE)</f>
        <v>63</v>
      </c>
      <c r="Z263" s="7">
        <f>VLOOKUP(W263,Hilfstabelle!$B$10:$E$13,4,FALSE)</f>
        <v>89</v>
      </c>
      <c r="AA263" s="7">
        <f>VLOOKUP(W263,Hilfstabelle!$B$10:$F$13,5,FALSE)</f>
        <v>89</v>
      </c>
      <c r="AB263" s="7">
        <f>VLOOKUP(W263,Hilfstabelle!$B$10:$G$13,6,FALSE)</f>
        <v>89</v>
      </c>
      <c r="AC263" s="7" t="str">
        <f>IF(AG263="50I","I",VLOOKUP(C263,Hilfstabelle!$A$3:$B$6,2))</f>
        <v>III</v>
      </c>
      <c r="AD263" s="7" t="str">
        <f>IF(U263="I","I",VLOOKUP(C263,Hilfstabelle!$A$3:$B$6,2))</f>
        <v>III</v>
      </c>
      <c r="AE263" s="7" t="str">
        <f t="shared" si="168"/>
        <v>90III</v>
      </c>
      <c r="AF263" s="7" t="str">
        <f t="shared" si="157"/>
        <v>90III</v>
      </c>
      <c r="AG263" s="106" t="b">
        <f t="shared" si="158"/>
        <v>0</v>
      </c>
      <c r="AH263" s="7">
        <f>VLOOKUP('Grundgerüst Konfigurator'!AE263,Hilfstabelle!$B$14:$M$25,12,FALSE)</f>
        <v>1.6001664000000002</v>
      </c>
      <c r="AI263" s="7">
        <f>VLOOKUP(AE263,Hilfstabelle!$B$14:$J$25,9,FALSE)</f>
        <v>54</v>
      </c>
      <c r="AJ263" s="7">
        <f>VLOOKUP(AE263,Hilfstabelle!$B$14:$K$25,10,FALSE)</f>
        <v>72</v>
      </c>
      <c r="AK263" s="7">
        <f>VLOOKUP(AE263,Hilfstabelle!$B$14:$I$25,8,FALSE)</f>
        <v>22</v>
      </c>
      <c r="AL263" s="7" t="str">
        <f>IF(AP263="50I","I",VLOOKUP(D263,Hilfstabelle!$A$3:$B$6,2))</f>
        <v>I</v>
      </c>
      <c r="AM263" s="7" t="str">
        <f>IF(U263="I","I",VLOOKUP(D263,Hilfstabelle!$A$3:$B$6,2))</f>
        <v>I</v>
      </c>
      <c r="AN263" s="7" t="str">
        <f t="shared" si="169"/>
        <v>40I</v>
      </c>
      <c r="AO263" s="7" t="str">
        <f t="shared" si="159"/>
        <v>40I</v>
      </c>
      <c r="AP263" s="106" t="b">
        <f t="shared" si="160"/>
        <v>0</v>
      </c>
      <c r="AQ263" s="7">
        <f>VLOOKUP('Grundgerüst Konfigurator'!AN263,Hilfstabelle!$B$14:$M$25,12,FALSE)</f>
        <v>0.33348840000000002</v>
      </c>
      <c r="AR263" s="7">
        <f>VLOOKUP(AN263,Hilfstabelle!$B$14:$J$25,9,FALSE)</f>
        <v>24.5</v>
      </c>
      <c r="AS263" s="7">
        <f>VLOOKUP(AN263,Hilfstabelle!$B$14:$K$25,10,FALSE)</f>
        <v>54</v>
      </c>
      <c r="AT263" s="7">
        <f>VLOOKUP(AN263,Hilfstabelle!$B$14:$I$25,8,FALSE)</f>
        <v>22</v>
      </c>
      <c r="AU263" s="7" t="str">
        <f>IF(AY263="50I","I",VLOOKUP(E263,Hilfstabelle!$A$3:$B$6,2))</f>
        <v>I</v>
      </c>
      <c r="AV263" s="7" t="str">
        <f>IF(U263="I","I",VLOOKUP(E263,Hilfstabelle!$A$3:$B$6,2))</f>
        <v>I</v>
      </c>
      <c r="AW263" s="7" t="str">
        <f t="shared" si="170"/>
        <v>40I</v>
      </c>
      <c r="AX263" s="7" t="str">
        <f t="shared" si="161"/>
        <v>40I</v>
      </c>
      <c r="AY263" s="106" t="b">
        <f t="shared" si="151"/>
        <v>0</v>
      </c>
      <c r="AZ263" s="7">
        <f>VLOOKUP('Grundgerüst Konfigurator'!AW263,Hilfstabelle!$B$14:$M$25,12,FALSE)</f>
        <v>0.33348840000000002</v>
      </c>
      <c r="BA263" s="7">
        <f>VLOOKUP(AW263,Hilfstabelle!$B$14:$J$25,9,FALSE)</f>
        <v>24.5</v>
      </c>
      <c r="BB263" s="7">
        <f>VLOOKUP(AW263,Hilfstabelle!$B$14:$K$25,10,FALSE)</f>
        <v>54</v>
      </c>
      <c r="BC263" s="7">
        <f>VLOOKUP(AW263,Hilfstabelle!$B$14:$I$25,8,FALSE)</f>
        <v>22</v>
      </c>
      <c r="BD263" s="7" t="str">
        <f t="shared" si="162"/>
        <v/>
      </c>
      <c r="BE263" s="7" t="str">
        <f t="shared" si="171"/>
        <v/>
      </c>
      <c r="BF263" s="7">
        <f>IFERROR(VLOOKUP(BD263,Hilfstabelle!$B$26:$M$31,12,FALSE),0)</f>
        <v>0</v>
      </c>
      <c r="BG263" s="7">
        <f>IFERROR(VLOOKUP(BD263,Hilfstabelle!$B$26:$H$31,7,FALSE),0)</f>
        <v>0</v>
      </c>
      <c r="BH263" s="7" t="str">
        <f t="shared" si="163"/>
        <v>III-I</v>
      </c>
      <c r="BI263" s="7" t="str">
        <f t="shared" si="172"/>
        <v>III-I</v>
      </c>
      <c r="BJ263" s="7">
        <f>IFERROR(VLOOKUP(BH263,Hilfstabelle!$B$26:$M$31,12,FALSE),0)</f>
        <v>1.0948308</v>
      </c>
      <c r="BK263" s="7">
        <f>IFERROR(VLOOKUP(BH263,Hilfstabelle!$B$26:$H$31,7,FALSE),0)</f>
        <v>5</v>
      </c>
      <c r="BL263" s="7" t="str">
        <f t="shared" si="164"/>
        <v>III-I</v>
      </c>
      <c r="BM263" s="7" t="str">
        <f t="shared" si="173"/>
        <v>III-I</v>
      </c>
      <c r="BN263" s="7">
        <f>IFERROR(VLOOKUP(BL263,Hilfstabelle!$B$26:$M$31,12,FALSE),0)</f>
        <v>1.0948308</v>
      </c>
      <c r="BO263" s="7">
        <f>IFERROR(VLOOKUP(BL263,Hilfstabelle!$B$26:$H$31,7,FALSE),0)</f>
        <v>5</v>
      </c>
      <c r="BP263" s="162" t="s">
        <v>3902</v>
      </c>
    </row>
    <row r="264" spans="1:68" ht="15" thickBot="1" x14ac:dyDescent="0.25">
      <c r="A264" s="7">
        <v>16863331057</v>
      </c>
      <c r="B264" s="160" t="s">
        <v>98</v>
      </c>
      <c r="C264" s="8">
        <v>90</v>
      </c>
      <c r="D264" s="8">
        <v>40</v>
      </c>
      <c r="E264" s="8">
        <v>50</v>
      </c>
      <c r="F264" s="8" t="str">
        <f t="shared" si="174"/>
        <v>90 - 40 - 50</v>
      </c>
      <c r="G264" s="8" t="str">
        <f t="shared" si="175"/>
        <v>90-40-50</v>
      </c>
      <c r="H264" s="8">
        <f t="shared" si="176"/>
        <v>16863331057</v>
      </c>
      <c r="I264" s="6">
        <f t="shared" si="152"/>
        <v>8.9681340000000009</v>
      </c>
      <c r="J264" s="6">
        <f>VLOOKUP(LEFT(A264,8)*1,Hilfstabelle!$A$35:$E$38,5,FALSE)</f>
        <v>1</v>
      </c>
      <c r="K264" s="6">
        <f t="shared" si="153"/>
        <v>316</v>
      </c>
      <c r="L264" s="6">
        <f t="shared" si="154"/>
        <v>211</v>
      </c>
      <c r="M264" s="6">
        <f t="shared" si="155"/>
        <v>126</v>
      </c>
      <c r="N264" s="19">
        <f t="shared" si="165"/>
        <v>111</v>
      </c>
      <c r="O264" s="19">
        <f t="shared" si="166"/>
        <v>116</v>
      </c>
      <c r="P264" s="19">
        <f t="shared" si="167"/>
        <v>116</v>
      </c>
      <c r="Q264" s="6">
        <f>VLOOKUP(LEFT(A264,8)*1,Hilfstabelle!$A$35:$E$38,2,FALSE)</f>
        <v>400</v>
      </c>
      <c r="R264" s="6">
        <f>VLOOKUP(LEFT(A264,8)*1,Hilfstabelle!$A$35:$E$38,3,FALSE)</f>
        <v>285</v>
      </c>
      <c r="S264" s="6">
        <f>VLOOKUP(LEFT(A264,8)*1,Hilfstabelle!$A$35:$E$38,4,FALSE)</f>
        <v>146</v>
      </c>
      <c r="T264" s="94">
        <f>VLOOKUP(H264,Preise!A:E,4,FALSE)</f>
        <v>1064.3900000000001</v>
      </c>
      <c r="U264" s="7" t="str">
        <f>IF(V264=50,"I",VLOOKUP(V264,Hilfstabelle!$A$3:$B$6,2))</f>
        <v>III</v>
      </c>
      <c r="V264" s="7">
        <f t="shared" si="156"/>
        <v>90</v>
      </c>
      <c r="W264" s="7" t="str">
        <f>IF(U264="I","I",VLOOKUP(V264,Hilfstabelle!$A$3:$B$6,2))</f>
        <v>III</v>
      </c>
      <c r="X264" s="7">
        <f>VLOOKUP(W264,Hilfstabelle!$B$10:$M$13,12,FALSE)</f>
        <v>4.3940147999999999</v>
      </c>
      <c r="Y264" s="7">
        <f>VLOOKUP(W264,Hilfstabelle!$B$10:$D$13,3,FALSE)</f>
        <v>63</v>
      </c>
      <c r="Z264" s="7">
        <f>VLOOKUP(W264,Hilfstabelle!$B$10:$E$13,4,FALSE)</f>
        <v>89</v>
      </c>
      <c r="AA264" s="7">
        <f>VLOOKUP(W264,Hilfstabelle!$B$10:$F$13,5,FALSE)</f>
        <v>89</v>
      </c>
      <c r="AB264" s="7">
        <f>VLOOKUP(W264,Hilfstabelle!$B$10:$G$13,6,FALSE)</f>
        <v>89</v>
      </c>
      <c r="AC264" s="7" t="str">
        <f>IF(AG264="50I","I",VLOOKUP(C264,Hilfstabelle!$A$3:$B$6,2))</f>
        <v>III</v>
      </c>
      <c r="AD264" s="7" t="str">
        <f>IF(U264="I","I",VLOOKUP(C264,Hilfstabelle!$A$3:$B$6,2))</f>
        <v>III</v>
      </c>
      <c r="AE264" s="7" t="str">
        <f t="shared" si="168"/>
        <v>90III</v>
      </c>
      <c r="AF264" s="7" t="str">
        <f t="shared" si="157"/>
        <v>90III</v>
      </c>
      <c r="AG264" s="106" t="b">
        <f t="shared" si="158"/>
        <v>0</v>
      </c>
      <c r="AH264" s="7">
        <f>VLOOKUP('Grundgerüst Konfigurator'!AE264,Hilfstabelle!$B$14:$M$25,12,FALSE)</f>
        <v>1.6001664000000002</v>
      </c>
      <c r="AI264" s="7">
        <f>VLOOKUP(AE264,Hilfstabelle!$B$14:$J$25,9,FALSE)</f>
        <v>54</v>
      </c>
      <c r="AJ264" s="7">
        <f>VLOOKUP(AE264,Hilfstabelle!$B$14:$K$25,10,FALSE)</f>
        <v>72</v>
      </c>
      <c r="AK264" s="7">
        <f>VLOOKUP(AE264,Hilfstabelle!$B$14:$I$25,8,FALSE)</f>
        <v>22</v>
      </c>
      <c r="AL264" s="7" t="str">
        <f>IF(AP264="50I","I",VLOOKUP(D264,Hilfstabelle!$A$3:$B$6,2))</f>
        <v>I</v>
      </c>
      <c r="AM264" s="7" t="str">
        <f>IF(U264="I","I",VLOOKUP(D264,Hilfstabelle!$A$3:$B$6,2))</f>
        <v>I</v>
      </c>
      <c r="AN264" s="7" t="str">
        <f t="shared" si="169"/>
        <v>40I</v>
      </c>
      <c r="AO264" s="7" t="str">
        <f t="shared" si="159"/>
        <v>40I</v>
      </c>
      <c r="AP264" s="106" t="b">
        <f t="shared" si="160"/>
        <v>0</v>
      </c>
      <c r="AQ264" s="7">
        <f>VLOOKUP('Grundgerüst Konfigurator'!AN264,Hilfstabelle!$B$14:$M$25,12,FALSE)</f>
        <v>0.33348840000000002</v>
      </c>
      <c r="AR264" s="7">
        <f>VLOOKUP(AN264,Hilfstabelle!$B$14:$J$25,9,FALSE)</f>
        <v>24.5</v>
      </c>
      <c r="AS264" s="7">
        <f>VLOOKUP(AN264,Hilfstabelle!$B$14:$K$25,10,FALSE)</f>
        <v>54</v>
      </c>
      <c r="AT264" s="7">
        <f>VLOOKUP(AN264,Hilfstabelle!$B$14:$I$25,8,FALSE)</f>
        <v>22</v>
      </c>
      <c r="AU264" s="7" t="str">
        <f>IF(AY264="50I","I",VLOOKUP(E264,Hilfstabelle!$A$3:$B$6,2))</f>
        <v>I</v>
      </c>
      <c r="AV264" s="7" t="str">
        <f>IF(U264="I","I",VLOOKUP(E264,Hilfstabelle!$A$3:$B$6,2))</f>
        <v>II</v>
      </c>
      <c r="AW264" s="7" t="str">
        <f t="shared" si="170"/>
        <v>50I</v>
      </c>
      <c r="AX264" s="7" t="str">
        <f t="shared" si="161"/>
        <v>50II</v>
      </c>
      <c r="AY264" s="106" t="str">
        <f t="shared" si="151"/>
        <v>50I</v>
      </c>
      <c r="AZ264" s="7">
        <f>VLOOKUP('Grundgerüst Konfigurator'!AW264,Hilfstabelle!$B$14:$M$25,12,FALSE)</f>
        <v>0.45080280000000006</v>
      </c>
      <c r="BA264" s="7">
        <f>VLOOKUP(AW264,Hilfstabelle!$B$14:$J$25,9,FALSE)</f>
        <v>30.5</v>
      </c>
      <c r="BB264" s="7">
        <f>VLOOKUP(AW264,Hilfstabelle!$B$14:$K$25,10,FALSE)</f>
        <v>61</v>
      </c>
      <c r="BC264" s="7">
        <f>VLOOKUP(AW264,Hilfstabelle!$B$14:$I$25,8,FALSE)</f>
        <v>22</v>
      </c>
      <c r="BD264" s="7" t="str">
        <f t="shared" si="162"/>
        <v/>
      </c>
      <c r="BE264" s="7" t="str">
        <f t="shared" si="171"/>
        <v/>
      </c>
      <c r="BF264" s="7">
        <f>IFERROR(VLOOKUP(BD264,Hilfstabelle!$B$26:$M$31,12,FALSE),0)</f>
        <v>0</v>
      </c>
      <c r="BG264" s="7">
        <f>IFERROR(VLOOKUP(BD264,Hilfstabelle!$B$26:$H$31,7,FALSE),0)</f>
        <v>0</v>
      </c>
      <c r="BH264" s="7" t="str">
        <f t="shared" si="163"/>
        <v>III-I</v>
      </c>
      <c r="BI264" s="7" t="str">
        <f t="shared" si="172"/>
        <v>III-I</v>
      </c>
      <c r="BJ264" s="7">
        <f>IFERROR(VLOOKUP(BH264,Hilfstabelle!$B$26:$M$31,12,FALSE),0)</f>
        <v>1.0948308</v>
      </c>
      <c r="BK264" s="7">
        <f>IFERROR(VLOOKUP(BH264,Hilfstabelle!$B$26:$H$31,7,FALSE),0)</f>
        <v>5</v>
      </c>
      <c r="BL264" s="7" t="str">
        <f t="shared" si="164"/>
        <v>III-I</v>
      </c>
      <c r="BM264" s="7" t="str">
        <f t="shared" si="173"/>
        <v>III-I</v>
      </c>
      <c r="BN264" s="7">
        <f>IFERROR(VLOOKUP(BL264,Hilfstabelle!$B$26:$M$31,12,FALSE),0)</f>
        <v>1.0948308</v>
      </c>
      <c r="BO264" s="7">
        <f>IFERROR(VLOOKUP(BL264,Hilfstabelle!$B$26:$H$31,7,FALSE),0)</f>
        <v>5</v>
      </c>
      <c r="BP264" s="162" t="s">
        <v>3902</v>
      </c>
    </row>
    <row r="265" spans="1:68" ht="15" thickBot="1" x14ac:dyDescent="0.25">
      <c r="A265" s="7">
        <v>16863331058</v>
      </c>
      <c r="B265" s="160" t="s">
        <v>98</v>
      </c>
      <c r="C265" s="8">
        <v>90</v>
      </c>
      <c r="D265" s="8">
        <v>40</v>
      </c>
      <c r="E265" s="8">
        <v>63</v>
      </c>
      <c r="F265" s="8" t="str">
        <f t="shared" si="174"/>
        <v>90 - 40 - 63</v>
      </c>
      <c r="G265" s="8" t="str">
        <f t="shared" si="175"/>
        <v>90-40-63</v>
      </c>
      <c r="H265" s="8">
        <f t="shared" si="176"/>
        <v>16863331058</v>
      </c>
      <c r="I265" s="6">
        <f t="shared" si="152"/>
        <v>9.4610628000000005</v>
      </c>
      <c r="J265" s="6">
        <f>VLOOKUP(LEFT(A265,8)*1,Hilfstabelle!$A$35:$E$38,5,FALSE)</f>
        <v>1</v>
      </c>
      <c r="K265" s="6">
        <f t="shared" si="153"/>
        <v>348.5</v>
      </c>
      <c r="L265" s="6">
        <f t="shared" si="154"/>
        <v>211</v>
      </c>
      <c r="M265" s="6">
        <f t="shared" si="155"/>
        <v>126</v>
      </c>
      <c r="N265" s="19">
        <f t="shared" si="165"/>
        <v>111</v>
      </c>
      <c r="O265" s="19">
        <f t="shared" si="166"/>
        <v>116</v>
      </c>
      <c r="P265" s="19">
        <f t="shared" si="167"/>
        <v>141.5</v>
      </c>
      <c r="Q265" s="6">
        <f>VLOOKUP(LEFT(A265,8)*1,Hilfstabelle!$A$35:$E$38,2,FALSE)</f>
        <v>400</v>
      </c>
      <c r="R265" s="6">
        <f>VLOOKUP(LEFT(A265,8)*1,Hilfstabelle!$A$35:$E$38,3,FALSE)</f>
        <v>285</v>
      </c>
      <c r="S265" s="6">
        <f>VLOOKUP(LEFT(A265,8)*1,Hilfstabelle!$A$35:$E$38,4,FALSE)</f>
        <v>146</v>
      </c>
      <c r="T265" s="94">
        <f>VLOOKUP(H265,Preise!A:E,4,FALSE)</f>
        <v>1081.32</v>
      </c>
      <c r="U265" s="7" t="str">
        <f>IF(V265=50,"I",VLOOKUP(V265,Hilfstabelle!$A$3:$B$6,2))</f>
        <v>III</v>
      </c>
      <c r="V265" s="7">
        <f t="shared" si="156"/>
        <v>90</v>
      </c>
      <c r="W265" s="7" t="str">
        <f>IF(U265="I","I",VLOOKUP(V265,Hilfstabelle!$A$3:$B$6,2))</f>
        <v>III</v>
      </c>
      <c r="X265" s="7">
        <f>VLOOKUP(W265,Hilfstabelle!$B$10:$M$13,12,FALSE)</f>
        <v>4.3940147999999999</v>
      </c>
      <c r="Y265" s="7">
        <f>VLOOKUP(W265,Hilfstabelle!$B$10:$D$13,3,FALSE)</f>
        <v>63</v>
      </c>
      <c r="Z265" s="7">
        <f>VLOOKUP(W265,Hilfstabelle!$B$10:$E$13,4,FALSE)</f>
        <v>89</v>
      </c>
      <c r="AA265" s="7">
        <f>VLOOKUP(W265,Hilfstabelle!$B$10:$F$13,5,FALSE)</f>
        <v>89</v>
      </c>
      <c r="AB265" s="7">
        <f>VLOOKUP(W265,Hilfstabelle!$B$10:$G$13,6,FALSE)</f>
        <v>89</v>
      </c>
      <c r="AC265" s="7" t="str">
        <f>IF(AG265="50I","I",VLOOKUP(C265,Hilfstabelle!$A$3:$B$6,2))</f>
        <v>III</v>
      </c>
      <c r="AD265" s="7" t="str">
        <f>IF(U265="I","I",VLOOKUP(C265,Hilfstabelle!$A$3:$B$6,2))</f>
        <v>III</v>
      </c>
      <c r="AE265" s="7" t="str">
        <f t="shared" si="168"/>
        <v>90III</v>
      </c>
      <c r="AF265" s="7" t="str">
        <f t="shared" si="157"/>
        <v>90III</v>
      </c>
      <c r="AG265" s="106" t="b">
        <f t="shared" si="158"/>
        <v>0</v>
      </c>
      <c r="AH265" s="7">
        <f>VLOOKUP('Grundgerüst Konfigurator'!AE265,Hilfstabelle!$B$14:$M$25,12,FALSE)</f>
        <v>1.6001664000000002</v>
      </c>
      <c r="AI265" s="7">
        <f>VLOOKUP(AE265,Hilfstabelle!$B$14:$J$25,9,FALSE)</f>
        <v>54</v>
      </c>
      <c r="AJ265" s="7">
        <f>VLOOKUP(AE265,Hilfstabelle!$B$14:$K$25,10,FALSE)</f>
        <v>72</v>
      </c>
      <c r="AK265" s="7">
        <f>VLOOKUP(AE265,Hilfstabelle!$B$14:$I$25,8,FALSE)</f>
        <v>22</v>
      </c>
      <c r="AL265" s="7" t="str">
        <f>IF(AP265="50I","I",VLOOKUP(D265,Hilfstabelle!$A$3:$B$6,2))</f>
        <v>I</v>
      </c>
      <c r="AM265" s="7" t="str">
        <f>IF(U265="I","I",VLOOKUP(D265,Hilfstabelle!$A$3:$B$6,2))</f>
        <v>I</v>
      </c>
      <c r="AN265" s="7" t="str">
        <f t="shared" si="169"/>
        <v>40I</v>
      </c>
      <c r="AO265" s="7" t="str">
        <f t="shared" si="159"/>
        <v>40I</v>
      </c>
      <c r="AP265" s="106" t="b">
        <f t="shared" si="160"/>
        <v>0</v>
      </c>
      <c r="AQ265" s="7">
        <f>VLOOKUP('Grundgerüst Konfigurator'!AN265,Hilfstabelle!$B$14:$M$25,12,FALSE)</f>
        <v>0.33348840000000002</v>
      </c>
      <c r="AR265" s="7">
        <f>VLOOKUP(AN265,Hilfstabelle!$B$14:$J$25,9,FALSE)</f>
        <v>24.5</v>
      </c>
      <c r="AS265" s="7">
        <f>VLOOKUP(AN265,Hilfstabelle!$B$14:$K$25,10,FALSE)</f>
        <v>54</v>
      </c>
      <c r="AT265" s="7">
        <f>VLOOKUP(AN265,Hilfstabelle!$B$14:$I$25,8,FALSE)</f>
        <v>22</v>
      </c>
      <c r="AU265" s="7" t="str">
        <f>IF(AY265="50I","I",VLOOKUP(E265,Hilfstabelle!$A$3:$B$6,2))</f>
        <v>II</v>
      </c>
      <c r="AV265" s="7" t="str">
        <f>IF(U265="I","I",VLOOKUP(E265,Hilfstabelle!$A$3:$B$6,2))</f>
        <v>II</v>
      </c>
      <c r="AW265" s="7" t="str">
        <f t="shared" si="170"/>
        <v>63II</v>
      </c>
      <c r="AX265" s="7" t="str">
        <f t="shared" si="161"/>
        <v>63II</v>
      </c>
      <c r="AY265" s="106" t="b">
        <f t="shared" si="151"/>
        <v>0</v>
      </c>
      <c r="AZ265" s="7">
        <f>VLOOKUP('Grundgerüst Konfigurator'!AW265,Hilfstabelle!$B$14:$M$25,12,FALSE)</f>
        <v>0.84948360000000012</v>
      </c>
      <c r="BA265" s="7">
        <f>VLOOKUP(AW265,Hilfstabelle!$B$14:$J$25,9,FALSE)</f>
        <v>37</v>
      </c>
      <c r="BB265" s="7">
        <f>VLOOKUP(AW265,Hilfstabelle!$B$14:$K$25,10,FALSE)</f>
        <v>68.5</v>
      </c>
      <c r="BC265" s="7">
        <f>VLOOKUP(AW265,Hilfstabelle!$B$14:$I$25,8,FALSE)</f>
        <v>22.5</v>
      </c>
      <c r="BD265" s="7" t="str">
        <f t="shared" si="162"/>
        <v/>
      </c>
      <c r="BE265" s="7" t="str">
        <f t="shared" si="171"/>
        <v/>
      </c>
      <c r="BF265" s="7">
        <f>IFERROR(VLOOKUP(BD265,Hilfstabelle!$B$26:$M$31,12,FALSE),0)</f>
        <v>0</v>
      </c>
      <c r="BG265" s="7">
        <f>IFERROR(VLOOKUP(BD265,Hilfstabelle!$B$26:$H$31,7,FALSE),0)</f>
        <v>0</v>
      </c>
      <c r="BH265" s="7" t="str">
        <f t="shared" si="163"/>
        <v>III-I</v>
      </c>
      <c r="BI265" s="7" t="str">
        <f t="shared" si="172"/>
        <v>III-I</v>
      </c>
      <c r="BJ265" s="7">
        <f>IFERROR(VLOOKUP(BH265,Hilfstabelle!$B$26:$M$31,12,FALSE),0)</f>
        <v>1.0948308</v>
      </c>
      <c r="BK265" s="7">
        <f>IFERROR(VLOOKUP(BH265,Hilfstabelle!$B$26:$H$31,7,FALSE),0)</f>
        <v>5</v>
      </c>
      <c r="BL265" s="7" t="str">
        <f t="shared" si="164"/>
        <v>III-II</v>
      </c>
      <c r="BM265" s="7" t="str">
        <f t="shared" si="173"/>
        <v>III-II</v>
      </c>
      <c r="BN265" s="7">
        <f>IFERROR(VLOOKUP(BL265,Hilfstabelle!$B$26:$M$31,12,FALSE),0)</f>
        <v>1.1890788000000001</v>
      </c>
      <c r="BO265" s="7">
        <f>IFERROR(VLOOKUP(BL265,Hilfstabelle!$B$26:$H$31,7,FALSE),0)</f>
        <v>30</v>
      </c>
      <c r="BP265" s="162" t="s">
        <v>3902</v>
      </c>
    </row>
    <row r="266" spans="1:68" ht="15" thickBot="1" x14ac:dyDescent="0.25">
      <c r="A266" s="7">
        <v>16863331059</v>
      </c>
      <c r="B266" s="160" t="s">
        <v>98</v>
      </c>
      <c r="C266" s="8">
        <v>90</v>
      </c>
      <c r="D266" s="8">
        <v>40</v>
      </c>
      <c r="E266" s="8">
        <v>75</v>
      </c>
      <c r="F266" s="8" t="str">
        <f t="shared" si="174"/>
        <v>90 - 40 - 75</v>
      </c>
      <c r="G266" s="8" t="str">
        <f t="shared" si="175"/>
        <v>90-40-75</v>
      </c>
      <c r="H266" s="8">
        <f t="shared" si="176"/>
        <v>16863331059</v>
      </c>
      <c r="I266" s="6">
        <f t="shared" si="152"/>
        <v>9.6804456000000005</v>
      </c>
      <c r="J266" s="6">
        <f>VLOOKUP(LEFT(A266,8)*1,Hilfstabelle!$A$35:$E$38,5,FALSE)</f>
        <v>1</v>
      </c>
      <c r="K266" s="6">
        <f t="shared" si="153"/>
        <v>352</v>
      </c>
      <c r="L266" s="6">
        <f t="shared" si="154"/>
        <v>211</v>
      </c>
      <c r="M266" s="6">
        <f t="shared" si="155"/>
        <v>126</v>
      </c>
      <c r="N266" s="19">
        <f t="shared" si="165"/>
        <v>111</v>
      </c>
      <c r="O266" s="19">
        <f t="shared" si="166"/>
        <v>116</v>
      </c>
      <c r="P266" s="19">
        <f t="shared" si="167"/>
        <v>141</v>
      </c>
      <c r="Q266" s="6">
        <f>VLOOKUP(LEFT(A266,8)*1,Hilfstabelle!$A$35:$E$38,2,FALSE)</f>
        <v>400</v>
      </c>
      <c r="R266" s="6">
        <f>VLOOKUP(LEFT(A266,8)*1,Hilfstabelle!$A$35:$E$38,3,FALSE)</f>
        <v>285</v>
      </c>
      <c r="S266" s="6">
        <f>VLOOKUP(LEFT(A266,8)*1,Hilfstabelle!$A$35:$E$38,4,FALSE)</f>
        <v>146</v>
      </c>
      <c r="T266" s="94">
        <f>VLOOKUP(H266,Preise!A:E,4,FALSE)</f>
        <v>1100.03</v>
      </c>
      <c r="U266" s="7" t="str">
        <f>IF(V266=50,"I",VLOOKUP(V266,Hilfstabelle!$A$3:$B$6,2))</f>
        <v>III</v>
      </c>
      <c r="V266" s="7">
        <f t="shared" si="156"/>
        <v>90</v>
      </c>
      <c r="W266" s="7" t="str">
        <f>IF(U266="I","I",VLOOKUP(V266,Hilfstabelle!$A$3:$B$6,2))</f>
        <v>III</v>
      </c>
      <c r="X266" s="7">
        <f>VLOOKUP(W266,Hilfstabelle!$B$10:$M$13,12,FALSE)</f>
        <v>4.3940147999999999</v>
      </c>
      <c r="Y266" s="7">
        <f>VLOOKUP(W266,Hilfstabelle!$B$10:$D$13,3,FALSE)</f>
        <v>63</v>
      </c>
      <c r="Z266" s="7">
        <f>VLOOKUP(W266,Hilfstabelle!$B$10:$E$13,4,FALSE)</f>
        <v>89</v>
      </c>
      <c r="AA266" s="7">
        <f>VLOOKUP(W266,Hilfstabelle!$B$10:$F$13,5,FALSE)</f>
        <v>89</v>
      </c>
      <c r="AB266" s="7">
        <f>VLOOKUP(W266,Hilfstabelle!$B$10:$G$13,6,FALSE)</f>
        <v>89</v>
      </c>
      <c r="AC266" s="7" t="str">
        <f>IF(AG266="50I","I",VLOOKUP(C266,Hilfstabelle!$A$3:$B$6,2))</f>
        <v>III</v>
      </c>
      <c r="AD266" s="7" t="str">
        <f>IF(U266="I","I",VLOOKUP(C266,Hilfstabelle!$A$3:$B$6,2))</f>
        <v>III</v>
      </c>
      <c r="AE266" s="7" t="str">
        <f t="shared" si="168"/>
        <v>90III</v>
      </c>
      <c r="AF266" s="7" t="str">
        <f t="shared" si="157"/>
        <v>90III</v>
      </c>
      <c r="AG266" s="106" t="b">
        <f t="shared" si="158"/>
        <v>0</v>
      </c>
      <c r="AH266" s="7">
        <f>VLOOKUP('Grundgerüst Konfigurator'!AE266,Hilfstabelle!$B$14:$M$25,12,FALSE)</f>
        <v>1.6001664000000002</v>
      </c>
      <c r="AI266" s="7">
        <f>VLOOKUP(AE266,Hilfstabelle!$B$14:$J$25,9,FALSE)</f>
        <v>54</v>
      </c>
      <c r="AJ266" s="7">
        <f>VLOOKUP(AE266,Hilfstabelle!$B$14:$K$25,10,FALSE)</f>
        <v>72</v>
      </c>
      <c r="AK266" s="7">
        <f>VLOOKUP(AE266,Hilfstabelle!$B$14:$I$25,8,FALSE)</f>
        <v>22</v>
      </c>
      <c r="AL266" s="7" t="str">
        <f>IF(AP266="50I","I",VLOOKUP(D266,Hilfstabelle!$A$3:$B$6,2))</f>
        <v>I</v>
      </c>
      <c r="AM266" s="7" t="str">
        <f>IF(U266="I","I",VLOOKUP(D266,Hilfstabelle!$A$3:$B$6,2))</f>
        <v>I</v>
      </c>
      <c r="AN266" s="7" t="str">
        <f t="shared" si="169"/>
        <v>40I</v>
      </c>
      <c r="AO266" s="7" t="str">
        <f t="shared" si="159"/>
        <v>40I</v>
      </c>
      <c r="AP266" s="106" t="b">
        <f t="shared" si="160"/>
        <v>0</v>
      </c>
      <c r="AQ266" s="7">
        <f>VLOOKUP('Grundgerüst Konfigurator'!AN266,Hilfstabelle!$B$14:$M$25,12,FALSE)</f>
        <v>0.33348840000000002</v>
      </c>
      <c r="AR266" s="7">
        <f>VLOOKUP(AN266,Hilfstabelle!$B$14:$J$25,9,FALSE)</f>
        <v>24.5</v>
      </c>
      <c r="AS266" s="7">
        <f>VLOOKUP(AN266,Hilfstabelle!$B$14:$K$25,10,FALSE)</f>
        <v>54</v>
      </c>
      <c r="AT266" s="7">
        <f>VLOOKUP(AN266,Hilfstabelle!$B$14:$I$25,8,FALSE)</f>
        <v>22</v>
      </c>
      <c r="AU266" s="7" t="str">
        <f>IF(AY266="50I","I",VLOOKUP(E266,Hilfstabelle!$A$3:$B$6,2))</f>
        <v>II</v>
      </c>
      <c r="AV266" s="7" t="str">
        <f>IF(U266="I","I",VLOOKUP(E266,Hilfstabelle!$A$3:$B$6,2))</f>
        <v>II</v>
      </c>
      <c r="AW266" s="7" t="str">
        <f t="shared" si="170"/>
        <v>75II</v>
      </c>
      <c r="AX266" s="7" t="str">
        <f t="shared" si="161"/>
        <v>75II</v>
      </c>
      <c r="AY266" s="106" t="b">
        <f t="shared" si="151"/>
        <v>0</v>
      </c>
      <c r="AZ266" s="7">
        <f>VLOOKUP('Grundgerüst Konfigurator'!AW266,Hilfstabelle!$B$14:$M$25,12,FALSE)</f>
        <v>1.0688664000000001</v>
      </c>
      <c r="BA266" s="7">
        <f>VLOOKUP(AW266,Hilfstabelle!$B$14:$J$25,9,FALSE)</f>
        <v>45</v>
      </c>
      <c r="BB266" s="7">
        <f>VLOOKUP(AW266,Hilfstabelle!$B$14:$K$25,10,FALSE)</f>
        <v>72</v>
      </c>
      <c r="BC266" s="7">
        <f>VLOOKUP(AW266,Hilfstabelle!$B$14:$I$25,8,FALSE)</f>
        <v>22</v>
      </c>
      <c r="BD266" s="7" t="str">
        <f t="shared" si="162"/>
        <v/>
      </c>
      <c r="BE266" s="7" t="str">
        <f t="shared" si="171"/>
        <v/>
      </c>
      <c r="BF266" s="7">
        <f>IFERROR(VLOOKUP(BD266,Hilfstabelle!$B$26:$M$31,12,FALSE),0)</f>
        <v>0</v>
      </c>
      <c r="BG266" s="7">
        <f>IFERROR(VLOOKUP(BD266,Hilfstabelle!$B$26:$H$31,7,FALSE),0)</f>
        <v>0</v>
      </c>
      <c r="BH266" s="7" t="str">
        <f t="shared" si="163"/>
        <v>III-I</v>
      </c>
      <c r="BI266" s="7" t="str">
        <f t="shared" si="172"/>
        <v>III-I</v>
      </c>
      <c r="BJ266" s="7">
        <f>IFERROR(VLOOKUP(BH266,Hilfstabelle!$B$26:$M$31,12,FALSE),0)</f>
        <v>1.0948308</v>
      </c>
      <c r="BK266" s="7">
        <f>IFERROR(VLOOKUP(BH266,Hilfstabelle!$B$26:$H$31,7,FALSE),0)</f>
        <v>5</v>
      </c>
      <c r="BL266" s="7" t="str">
        <f t="shared" si="164"/>
        <v>III-II</v>
      </c>
      <c r="BM266" s="7" t="str">
        <f t="shared" si="173"/>
        <v>III-II</v>
      </c>
      <c r="BN266" s="7">
        <f>IFERROR(VLOOKUP(BL266,Hilfstabelle!$B$26:$M$31,12,FALSE),0)</f>
        <v>1.1890788000000001</v>
      </c>
      <c r="BO266" s="7">
        <f>IFERROR(VLOOKUP(BL266,Hilfstabelle!$B$26:$H$31,7,FALSE),0)</f>
        <v>30</v>
      </c>
      <c r="BP266" s="162" t="s">
        <v>3902</v>
      </c>
    </row>
    <row r="267" spans="1:68" ht="15" thickBot="1" x14ac:dyDescent="0.25">
      <c r="A267" s="7">
        <v>16863331060</v>
      </c>
      <c r="B267" s="160" t="s">
        <v>98</v>
      </c>
      <c r="C267" s="8">
        <v>90</v>
      </c>
      <c r="D267" s="8">
        <v>50</v>
      </c>
      <c r="E267" s="8">
        <v>25</v>
      </c>
      <c r="F267" s="8" t="str">
        <f t="shared" si="174"/>
        <v>90 - 50 - 25</v>
      </c>
      <c r="G267" s="8" t="str">
        <f t="shared" si="175"/>
        <v>90-50-25</v>
      </c>
      <c r="H267" s="8">
        <f t="shared" si="176"/>
        <v>16863331060</v>
      </c>
      <c r="I267" s="6">
        <f t="shared" si="152"/>
        <v>8.8061316000000005</v>
      </c>
      <c r="J267" s="6">
        <f>VLOOKUP(LEFT(A267,8)*1,Hilfstabelle!$A$35:$E$38,5,FALSE)</f>
        <v>1</v>
      </c>
      <c r="K267" s="6">
        <f t="shared" si="153"/>
        <v>295.5</v>
      </c>
      <c r="L267" s="6">
        <f t="shared" si="154"/>
        <v>218</v>
      </c>
      <c r="M267" s="6">
        <f t="shared" si="155"/>
        <v>126</v>
      </c>
      <c r="N267" s="19">
        <f t="shared" si="165"/>
        <v>111</v>
      </c>
      <c r="O267" s="19">
        <f t="shared" si="166"/>
        <v>116</v>
      </c>
      <c r="P267" s="19">
        <f t="shared" si="167"/>
        <v>113</v>
      </c>
      <c r="Q267" s="6">
        <f>VLOOKUP(LEFT(A267,8)*1,Hilfstabelle!$A$35:$E$38,2,FALSE)</f>
        <v>400</v>
      </c>
      <c r="R267" s="6">
        <f>VLOOKUP(LEFT(A267,8)*1,Hilfstabelle!$A$35:$E$38,3,FALSE)</f>
        <v>285</v>
      </c>
      <c r="S267" s="6">
        <f>VLOOKUP(LEFT(A267,8)*1,Hilfstabelle!$A$35:$E$38,4,FALSE)</f>
        <v>146</v>
      </c>
      <c r="T267" s="94">
        <f>VLOOKUP(H267,Preise!A:E,4,FALSE)</f>
        <v>1051.67</v>
      </c>
      <c r="U267" s="7" t="str">
        <f>IF(V267=50,"I",VLOOKUP(V267,Hilfstabelle!$A$3:$B$6,2))</f>
        <v>III</v>
      </c>
      <c r="V267" s="7">
        <f t="shared" si="156"/>
        <v>90</v>
      </c>
      <c r="W267" s="7" t="str">
        <f>IF(U267="I","I",VLOOKUP(V267,Hilfstabelle!$A$3:$B$6,2))</f>
        <v>III</v>
      </c>
      <c r="X267" s="7">
        <f>VLOOKUP(W267,Hilfstabelle!$B$10:$M$13,12,FALSE)</f>
        <v>4.3940147999999999</v>
      </c>
      <c r="Y267" s="7">
        <f>VLOOKUP(W267,Hilfstabelle!$B$10:$D$13,3,FALSE)</f>
        <v>63</v>
      </c>
      <c r="Z267" s="7">
        <f>VLOOKUP(W267,Hilfstabelle!$B$10:$E$13,4,FALSE)</f>
        <v>89</v>
      </c>
      <c r="AA267" s="7">
        <f>VLOOKUP(W267,Hilfstabelle!$B$10:$F$13,5,FALSE)</f>
        <v>89</v>
      </c>
      <c r="AB267" s="7">
        <f>VLOOKUP(W267,Hilfstabelle!$B$10:$G$13,6,FALSE)</f>
        <v>89</v>
      </c>
      <c r="AC267" s="7" t="str">
        <f>IF(AG267="50I","I",VLOOKUP(C267,Hilfstabelle!$A$3:$B$6,2))</f>
        <v>III</v>
      </c>
      <c r="AD267" s="7" t="str">
        <f>IF(U267="I","I",VLOOKUP(C267,Hilfstabelle!$A$3:$B$6,2))</f>
        <v>III</v>
      </c>
      <c r="AE267" s="7" t="str">
        <f t="shared" si="168"/>
        <v>90III</v>
      </c>
      <c r="AF267" s="7" t="str">
        <f t="shared" si="157"/>
        <v>90III</v>
      </c>
      <c r="AG267" s="106" t="b">
        <f t="shared" si="158"/>
        <v>0</v>
      </c>
      <c r="AH267" s="7">
        <f>VLOOKUP('Grundgerüst Konfigurator'!AE267,Hilfstabelle!$B$14:$M$25,12,FALSE)</f>
        <v>1.6001664000000002</v>
      </c>
      <c r="AI267" s="7">
        <f>VLOOKUP(AE267,Hilfstabelle!$B$14:$J$25,9,FALSE)</f>
        <v>54</v>
      </c>
      <c r="AJ267" s="7">
        <f>VLOOKUP(AE267,Hilfstabelle!$B$14:$K$25,10,FALSE)</f>
        <v>72</v>
      </c>
      <c r="AK267" s="7">
        <f>VLOOKUP(AE267,Hilfstabelle!$B$14:$I$25,8,FALSE)</f>
        <v>22</v>
      </c>
      <c r="AL267" s="7" t="str">
        <f>IF(AP267="50I","I",VLOOKUP(D267,Hilfstabelle!$A$3:$B$6,2))</f>
        <v>I</v>
      </c>
      <c r="AM267" s="7" t="str">
        <f>IF(U267="I","I",VLOOKUP(D267,Hilfstabelle!$A$3:$B$6,2))</f>
        <v>II</v>
      </c>
      <c r="AN267" s="7" t="str">
        <f t="shared" si="169"/>
        <v>50I</v>
      </c>
      <c r="AO267" s="7" t="str">
        <f t="shared" si="159"/>
        <v>50II</v>
      </c>
      <c r="AP267" s="106" t="str">
        <f t="shared" si="160"/>
        <v>50I</v>
      </c>
      <c r="AQ267" s="7">
        <f>VLOOKUP('Grundgerüst Konfigurator'!AN267,Hilfstabelle!$B$14:$M$25,12,FALSE)</f>
        <v>0.45080280000000006</v>
      </c>
      <c r="AR267" s="7">
        <f>VLOOKUP(AN267,Hilfstabelle!$B$14:$J$25,9,FALSE)</f>
        <v>30.5</v>
      </c>
      <c r="AS267" s="7">
        <f>VLOOKUP(AN267,Hilfstabelle!$B$14:$K$25,10,FALSE)</f>
        <v>61</v>
      </c>
      <c r="AT267" s="7">
        <f>VLOOKUP(AN267,Hilfstabelle!$B$14:$I$25,8,FALSE)</f>
        <v>22</v>
      </c>
      <c r="AU267" s="7" t="str">
        <f>IF(AY267="50I","I",VLOOKUP(E267,Hilfstabelle!$A$3:$B$6,2))</f>
        <v>I</v>
      </c>
      <c r="AV267" s="7" t="str">
        <f>IF(U267="I","I",VLOOKUP(E267,Hilfstabelle!$A$3:$B$6,2))</f>
        <v>I</v>
      </c>
      <c r="AW267" s="7" t="str">
        <f t="shared" si="170"/>
        <v>25I</v>
      </c>
      <c r="AX267" s="7" t="str">
        <f t="shared" si="161"/>
        <v>25I</v>
      </c>
      <c r="AY267" s="106" t="b">
        <f t="shared" si="151"/>
        <v>0</v>
      </c>
      <c r="AZ267" s="7">
        <f>VLOOKUP('Grundgerüst Konfigurator'!AW267,Hilfstabelle!$B$14:$M$25,12,FALSE)</f>
        <v>0.171486</v>
      </c>
      <c r="BA267" s="7">
        <f>VLOOKUP(AW267,Hilfstabelle!$B$14:$J$25,9,FALSE)</f>
        <v>15.25</v>
      </c>
      <c r="BB267" s="7">
        <f>VLOOKUP(AW267,Hilfstabelle!$B$14:$K$25,10,FALSE)</f>
        <v>40.5</v>
      </c>
      <c r="BC267" s="7">
        <f>VLOOKUP(AW267,Hilfstabelle!$B$14:$I$25,8,FALSE)</f>
        <v>19</v>
      </c>
      <c r="BD267" s="7" t="str">
        <f t="shared" si="162"/>
        <v/>
      </c>
      <c r="BE267" s="7" t="str">
        <f t="shared" si="171"/>
        <v/>
      </c>
      <c r="BF267" s="7">
        <f>IFERROR(VLOOKUP(BD267,Hilfstabelle!$B$26:$M$31,12,FALSE),0)</f>
        <v>0</v>
      </c>
      <c r="BG267" s="7">
        <f>IFERROR(VLOOKUP(BD267,Hilfstabelle!$B$26:$H$31,7,FALSE),0)</f>
        <v>0</v>
      </c>
      <c r="BH267" s="7" t="str">
        <f t="shared" si="163"/>
        <v>III-I</v>
      </c>
      <c r="BI267" s="7" t="str">
        <f t="shared" si="172"/>
        <v>III-I</v>
      </c>
      <c r="BJ267" s="7">
        <f>IFERROR(VLOOKUP(BH267,Hilfstabelle!$B$26:$M$31,12,FALSE),0)</f>
        <v>1.0948308</v>
      </c>
      <c r="BK267" s="7">
        <f>IFERROR(VLOOKUP(BH267,Hilfstabelle!$B$26:$H$31,7,FALSE),0)</f>
        <v>5</v>
      </c>
      <c r="BL267" s="7" t="str">
        <f t="shared" si="164"/>
        <v>III-I</v>
      </c>
      <c r="BM267" s="7" t="str">
        <f t="shared" si="173"/>
        <v>III-I</v>
      </c>
      <c r="BN267" s="7">
        <f>IFERROR(VLOOKUP(BL267,Hilfstabelle!$B$26:$M$31,12,FALSE),0)</f>
        <v>1.0948308</v>
      </c>
      <c r="BO267" s="7">
        <f>IFERROR(VLOOKUP(BL267,Hilfstabelle!$B$26:$H$31,7,FALSE),0)</f>
        <v>5</v>
      </c>
      <c r="BP267" s="162" t="s">
        <v>3902</v>
      </c>
    </row>
    <row r="268" spans="1:68" ht="15" thickBot="1" x14ac:dyDescent="0.25">
      <c r="A268" s="7">
        <v>16863331061</v>
      </c>
      <c r="B268" s="160" t="s">
        <v>98</v>
      </c>
      <c r="C268" s="8">
        <v>90</v>
      </c>
      <c r="D268" s="8">
        <v>50</v>
      </c>
      <c r="E268" s="8">
        <v>32</v>
      </c>
      <c r="F268" s="8" t="str">
        <f t="shared" si="174"/>
        <v>90 - 50 - 32</v>
      </c>
      <c r="G268" s="8" t="str">
        <f t="shared" si="175"/>
        <v>90-50-32</v>
      </c>
      <c r="H268" s="8">
        <f t="shared" si="176"/>
        <v>16863331061</v>
      </c>
      <c r="I268" s="6">
        <f t="shared" si="152"/>
        <v>8.8585308000000005</v>
      </c>
      <c r="J268" s="6">
        <f>VLOOKUP(LEFT(A268,8)*1,Hilfstabelle!$A$35:$E$38,5,FALSE)</f>
        <v>1</v>
      </c>
      <c r="K268" s="6">
        <f t="shared" si="153"/>
        <v>302</v>
      </c>
      <c r="L268" s="6">
        <f t="shared" si="154"/>
        <v>218</v>
      </c>
      <c r="M268" s="6">
        <f t="shared" si="155"/>
        <v>126</v>
      </c>
      <c r="N268" s="19">
        <f t="shared" si="165"/>
        <v>111</v>
      </c>
      <c r="O268" s="19">
        <f t="shared" si="166"/>
        <v>116</v>
      </c>
      <c r="P268" s="19">
        <f t="shared" si="167"/>
        <v>114</v>
      </c>
      <c r="Q268" s="6">
        <f>VLOOKUP(LEFT(A268,8)*1,Hilfstabelle!$A$35:$E$38,2,FALSE)</f>
        <v>400</v>
      </c>
      <c r="R268" s="6">
        <f>VLOOKUP(LEFT(A268,8)*1,Hilfstabelle!$A$35:$E$38,3,FALSE)</f>
        <v>285</v>
      </c>
      <c r="S268" s="6">
        <f>VLOOKUP(LEFT(A268,8)*1,Hilfstabelle!$A$35:$E$38,4,FALSE)</f>
        <v>146</v>
      </c>
      <c r="T268" s="94">
        <f>VLOOKUP(H268,Preise!A:E,4,FALSE)</f>
        <v>1057.01</v>
      </c>
      <c r="U268" s="7" t="str">
        <f>IF(V268=50,"I",VLOOKUP(V268,Hilfstabelle!$A$3:$B$6,2))</f>
        <v>III</v>
      </c>
      <c r="V268" s="7">
        <f t="shared" si="156"/>
        <v>90</v>
      </c>
      <c r="W268" s="7" t="str">
        <f>IF(U268="I","I",VLOOKUP(V268,Hilfstabelle!$A$3:$B$6,2))</f>
        <v>III</v>
      </c>
      <c r="X268" s="7">
        <f>VLOOKUP(W268,Hilfstabelle!$B$10:$M$13,12,FALSE)</f>
        <v>4.3940147999999999</v>
      </c>
      <c r="Y268" s="7">
        <f>VLOOKUP(W268,Hilfstabelle!$B$10:$D$13,3,FALSE)</f>
        <v>63</v>
      </c>
      <c r="Z268" s="7">
        <f>VLOOKUP(W268,Hilfstabelle!$B$10:$E$13,4,FALSE)</f>
        <v>89</v>
      </c>
      <c r="AA268" s="7">
        <f>VLOOKUP(W268,Hilfstabelle!$B$10:$F$13,5,FALSE)</f>
        <v>89</v>
      </c>
      <c r="AB268" s="7">
        <f>VLOOKUP(W268,Hilfstabelle!$B$10:$G$13,6,FALSE)</f>
        <v>89</v>
      </c>
      <c r="AC268" s="7" t="str">
        <f>IF(AG268="50I","I",VLOOKUP(C268,Hilfstabelle!$A$3:$B$6,2))</f>
        <v>III</v>
      </c>
      <c r="AD268" s="7" t="str">
        <f>IF(U268="I","I",VLOOKUP(C268,Hilfstabelle!$A$3:$B$6,2))</f>
        <v>III</v>
      </c>
      <c r="AE268" s="7" t="str">
        <f t="shared" si="168"/>
        <v>90III</v>
      </c>
      <c r="AF268" s="7" t="str">
        <f t="shared" si="157"/>
        <v>90III</v>
      </c>
      <c r="AG268" s="106" t="b">
        <f t="shared" si="158"/>
        <v>0</v>
      </c>
      <c r="AH268" s="7">
        <f>VLOOKUP('Grundgerüst Konfigurator'!AE268,Hilfstabelle!$B$14:$M$25,12,FALSE)</f>
        <v>1.6001664000000002</v>
      </c>
      <c r="AI268" s="7">
        <f>VLOOKUP(AE268,Hilfstabelle!$B$14:$J$25,9,FALSE)</f>
        <v>54</v>
      </c>
      <c r="AJ268" s="7">
        <f>VLOOKUP(AE268,Hilfstabelle!$B$14:$K$25,10,FALSE)</f>
        <v>72</v>
      </c>
      <c r="AK268" s="7">
        <f>VLOOKUP(AE268,Hilfstabelle!$B$14:$I$25,8,FALSE)</f>
        <v>22</v>
      </c>
      <c r="AL268" s="7" t="str">
        <f>IF(AP268="50I","I",VLOOKUP(D268,Hilfstabelle!$A$3:$B$6,2))</f>
        <v>I</v>
      </c>
      <c r="AM268" s="7" t="str">
        <f>IF(U268="I","I",VLOOKUP(D268,Hilfstabelle!$A$3:$B$6,2))</f>
        <v>II</v>
      </c>
      <c r="AN268" s="7" t="str">
        <f t="shared" si="169"/>
        <v>50I</v>
      </c>
      <c r="AO268" s="7" t="str">
        <f t="shared" si="159"/>
        <v>50II</v>
      </c>
      <c r="AP268" s="106" t="str">
        <f t="shared" si="160"/>
        <v>50I</v>
      </c>
      <c r="AQ268" s="7">
        <f>VLOOKUP('Grundgerüst Konfigurator'!AN268,Hilfstabelle!$B$14:$M$25,12,FALSE)</f>
        <v>0.45080280000000006</v>
      </c>
      <c r="AR268" s="7">
        <f>VLOOKUP(AN268,Hilfstabelle!$B$14:$J$25,9,FALSE)</f>
        <v>30.5</v>
      </c>
      <c r="AS268" s="7">
        <f>VLOOKUP(AN268,Hilfstabelle!$B$14:$K$25,10,FALSE)</f>
        <v>61</v>
      </c>
      <c r="AT268" s="7">
        <f>VLOOKUP(AN268,Hilfstabelle!$B$14:$I$25,8,FALSE)</f>
        <v>22</v>
      </c>
      <c r="AU268" s="7" t="str">
        <f>IF(AY268="50I","I",VLOOKUP(E268,Hilfstabelle!$A$3:$B$6,2))</f>
        <v>I</v>
      </c>
      <c r="AV268" s="7" t="str">
        <f>IF(U268="I","I",VLOOKUP(E268,Hilfstabelle!$A$3:$B$6,2))</f>
        <v>I</v>
      </c>
      <c r="AW268" s="7" t="str">
        <f t="shared" si="170"/>
        <v>32I</v>
      </c>
      <c r="AX268" s="7" t="str">
        <f t="shared" si="161"/>
        <v>32I</v>
      </c>
      <c r="AY268" s="106" t="b">
        <f t="shared" si="151"/>
        <v>0</v>
      </c>
      <c r="AZ268" s="7">
        <f>VLOOKUP('Grundgerüst Konfigurator'!AW268,Hilfstabelle!$B$14:$M$25,12,FALSE)</f>
        <v>0.22388520000000001</v>
      </c>
      <c r="BA268" s="7">
        <f>VLOOKUP(AW268,Hilfstabelle!$B$14:$J$25,9,FALSE)</f>
        <v>20</v>
      </c>
      <c r="BB268" s="7">
        <f>VLOOKUP(AW268,Hilfstabelle!$B$14:$K$25,10,FALSE)</f>
        <v>47</v>
      </c>
      <c r="BC268" s="7">
        <f>VLOOKUP(AW268,Hilfstabelle!$B$14:$I$25,8,FALSE)</f>
        <v>20</v>
      </c>
      <c r="BD268" s="7" t="str">
        <f t="shared" si="162"/>
        <v/>
      </c>
      <c r="BE268" s="7" t="str">
        <f t="shared" si="171"/>
        <v/>
      </c>
      <c r="BF268" s="7">
        <f>IFERROR(VLOOKUP(BD268,Hilfstabelle!$B$26:$M$31,12,FALSE),0)</f>
        <v>0</v>
      </c>
      <c r="BG268" s="7">
        <f>IFERROR(VLOOKUP(BD268,Hilfstabelle!$B$26:$H$31,7,FALSE),0)</f>
        <v>0</v>
      </c>
      <c r="BH268" s="7" t="str">
        <f t="shared" si="163"/>
        <v>III-I</v>
      </c>
      <c r="BI268" s="7" t="str">
        <f t="shared" si="172"/>
        <v>III-I</v>
      </c>
      <c r="BJ268" s="7">
        <f>IFERROR(VLOOKUP(BH268,Hilfstabelle!$B$26:$M$31,12,FALSE),0)</f>
        <v>1.0948308</v>
      </c>
      <c r="BK268" s="7">
        <f>IFERROR(VLOOKUP(BH268,Hilfstabelle!$B$26:$H$31,7,FALSE),0)</f>
        <v>5</v>
      </c>
      <c r="BL268" s="7" t="str">
        <f t="shared" si="164"/>
        <v>III-I</v>
      </c>
      <c r="BM268" s="7" t="str">
        <f t="shared" si="173"/>
        <v>III-I</v>
      </c>
      <c r="BN268" s="7">
        <f>IFERROR(VLOOKUP(BL268,Hilfstabelle!$B$26:$M$31,12,FALSE),0)</f>
        <v>1.0948308</v>
      </c>
      <c r="BO268" s="7">
        <f>IFERROR(VLOOKUP(BL268,Hilfstabelle!$B$26:$H$31,7,FALSE),0)</f>
        <v>5</v>
      </c>
      <c r="BP268" s="162" t="s">
        <v>3902</v>
      </c>
    </row>
    <row r="269" spans="1:68" ht="15" thickBot="1" x14ac:dyDescent="0.25">
      <c r="A269" s="7">
        <v>16863331062</v>
      </c>
      <c r="B269" s="160" t="s">
        <v>98</v>
      </c>
      <c r="C269" s="8">
        <v>90</v>
      </c>
      <c r="D269" s="8">
        <v>50</v>
      </c>
      <c r="E269" s="8">
        <v>40</v>
      </c>
      <c r="F269" s="8" t="str">
        <f t="shared" si="174"/>
        <v>90 - 50 - 40</v>
      </c>
      <c r="G269" s="8" t="str">
        <f t="shared" si="175"/>
        <v>90-50-40</v>
      </c>
      <c r="H269" s="8">
        <f t="shared" si="176"/>
        <v>16863331062</v>
      </c>
      <c r="I269" s="6">
        <f t="shared" si="152"/>
        <v>8.9681340000000009</v>
      </c>
      <c r="J269" s="6">
        <f>VLOOKUP(LEFT(A269,8)*1,Hilfstabelle!$A$35:$E$38,5,FALSE)</f>
        <v>1</v>
      </c>
      <c r="K269" s="6">
        <f t="shared" si="153"/>
        <v>309</v>
      </c>
      <c r="L269" s="6">
        <f t="shared" si="154"/>
        <v>218</v>
      </c>
      <c r="M269" s="6">
        <f t="shared" si="155"/>
        <v>126</v>
      </c>
      <c r="N269" s="19">
        <f t="shared" si="165"/>
        <v>111</v>
      </c>
      <c r="O269" s="19">
        <f t="shared" si="166"/>
        <v>116</v>
      </c>
      <c r="P269" s="19">
        <f t="shared" si="167"/>
        <v>116</v>
      </c>
      <c r="Q269" s="6">
        <f>VLOOKUP(LEFT(A269,8)*1,Hilfstabelle!$A$35:$E$38,2,FALSE)</f>
        <v>400</v>
      </c>
      <c r="R269" s="6">
        <f>VLOOKUP(LEFT(A269,8)*1,Hilfstabelle!$A$35:$E$38,3,FALSE)</f>
        <v>285</v>
      </c>
      <c r="S269" s="6">
        <f>VLOOKUP(LEFT(A269,8)*1,Hilfstabelle!$A$35:$E$38,4,FALSE)</f>
        <v>146</v>
      </c>
      <c r="T269" s="94">
        <f>VLOOKUP(H269,Preise!A:E,4,FALSE)</f>
        <v>1064.3900000000001</v>
      </c>
      <c r="U269" s="7" t="str">
        <f>IF(V269=50,"I",VLOOKUP(V269,Hilfstabelle!$A$3:$B$6,2))</f>
        <v>III</v>
      </c>
      <c r="V269" s="7">
        <f t="shared" si="156"/>
        <v>90</v>
      </c>
      <c r="W269" s="7" t="str">
        <f>IF(U269="I","I",VLOOKUP(V269,Hilfstabelle!$A$3:$B$6,2))</f>
        <v>III</v>
      </c>
      <c r="X269" s="7">
        <f>VLOOKUP(W269,Hilfstabelle!$B$10:$M$13,12,FALSE)</f>
        <v>4.3940147999999999</v>
      </c>
      <c r="Y269" s="7">
        <f>VLOOKUP(W269,Hilfstabelle!$B$10:$D$13,3,FALSE)</f>
        <v>63</v>
      </c>
      <c r="Z269" s="7">
        <f>VLOOKUP(W269,Hilfstabelle!$B$10:$E$13,4,FALSE)</f>
        <v>89</v>
      </c>
      <c r="AA269" s="7">
        <f>VLOOKUP(W269,Hilfstabelle!$B$10:$F$13,5,FALSE)</f>
        <v>89</v>
      </c>
      <c r="AB269" s="7">
        <f>VLOOKUP(W269,Hilfstabelle!$B$10:$G$13,6,FALSE)</f>
        <v>89</v>
      </c>
      <c r="AC269" s="7" t="str">
        <f>IF(AG269="50I","I",VLOOKUP(C269,Hilfstabelle!$A$3:$B$6,2))</f>
        <v>III</v>
      </c>
      <c r="AD269" s="7" t="str">
        <f>IF(U269="I","I",VLOOKUP(C269,Hilfstabelle!$A$3:$B$6,2))</f>
        <v>III</v>
      </c>
      <c r="AE269" s="7" t="str">
        <f t="shared" si="168"/>
        <v>90III</v>
      </c>
      <c r="AF269" s="7" t="str">
        <f t="shared" si="157"/>
        <v>90III</v>
      </c>
      <c r="AG269" s="106" t="b">
        <f t="shared" si="158"/>
        <v>0</v>
      </c>
      <c r="AH269" s="7">
        <f>VLOOKUP('Grundgerüst Konfigurator'!AE269,Hilfstabelle!$B$14:$M$25,12,FALSE)</f>
        <v>1.6001664000000002</v>
      </c>
      <c r="AI269" s="7">
        <f>VLOOKUP(AE269,Hilfstabelle!$B$14:$J$25,9,FALSE)</f>
        <v>54</v>
      </c>
      <c r="AJ269" s="7">
        <f>VLOOKUP(AE269,Hilfstabelle!$B$14:$K$25,10,FALSE)</f>
        <v>72</v>
      </c>
      <c r="AK269" s="7">
        <f>VLOOKUP(AE269,Hilfstabelle!$B$14:$I$25,8,FALSE)</f>
        <v>22</v>
      </c>
      <c r="AL269" s="7" t="str">
        <f>IF(AP269="50I","I",VLOOKUP(D269,Hilfstabelle!$A$3:$B$6,2))</f>
        <v>I</v>
      </c>
      <c r="AM269" s="7" t="str">
        <f>IF(U269="I","I",VLOOKUP(D269,Hilfstabelle!$A$3:$B$6,2))</f>
        <v>II</v>
      </c>
      <c r="AN269" s="7" t="str">
        <f t="shared" si="169"/>
        <v>50I</v>
      </c>
      <c r="AO269" s="7" t="str">
        <f t="shared" si="159"/>
        <v>50II</v>
      </c>
      <c r="AP269" s="106" t="str">
        <f t="shared" si="160"/>
        <v>50I</v>
      </c>
      <c r="AQ269" s="7">
        <f>VLOOKUP('Grundgerüst Konfigurator'!AN269,Hilfstabelle!$B$14:$M$25,12,FALSE)</f>
        <v>0.45080280000000006</v>
      </c>
      <c r="AR269" s="7">
        <f>VLOOKUP(AN269,Hilfstabelle!$B$14:$J$25,9,FALSE)</f>
        <v>30.5</v>
      </c>
      <c r="AS269" s="7">
        <f>VLOOKUP(AN269,Hilfstabelle!$B$14:$K$25,10,FALSE)</f>
        <v>61</v>
      </c>
      <c r="AT269" s="7">
        <f>VLOOKUP(AN269,Hilfstabelle!$B$14:$I$25,8,FALSE)</f>
        <v>22</v>
      </c>
      <c r="AU269" s="7" t="str">
        <f>IF(AY269="50I","I",VLOOKUP(E269,Hilfstabelle!$A$3:$B$6,2))</f>
        <v>I</v>
      </c>
      <c r="AV269" s="7" t="str">
        <f>IF(U269="I","I",VLOOKUP(E269,Hilfstabelle!$A$3:$B$6,2))</f>
        <v>I</v>
      </c>
      <c r="AW269" s="7" t="str">
        <f t="shared" si="170"/>
        <v>40I</v>
      </c>
      <c r="AX269" s="7" t="str">
        <f t="shared" si="161"/>
        <v>40I</v>
      </c>
      <c r="AY269" s="106" t="b">
        <f t="shared" si="151"/>
        <v>0</v>
      </c>
      <c r="AZ269" s="7">
        <f>VLOOKUP('Grundgerüst Konfigurator'!AW269,Hilfstabelle!$B$14:$M$25,12,FALSE)</f>
        <v>0.33348840000000002</v>
      </c>
      <c r="BA269" s="7">
        <f>VLOOKUP(AW269,Hilfstabelle!$B$14:$J$25,9,FALSE)</f>
        <v>24.5</v>
      </c>
      <c r="BB269" s="7">
        <f>VLOOKUP(AW269,Hilfstabelle!$B$14:$K$25,10,FALSE)</f>
        <v>54</v>
      </c>
      <c r="BC269" s="7">
        <f>VLOOKUP(AW269,Hilfstabelle!$B$14:$I$25,8,FALSE)</f>
        <v>22</v>
      </c>
      <c r="BD269" s="7" t="str">
        <f t="shared" si="162"/>
        <v/>
      </c>
      <c r="BE269" s="7" t="str">
        <f t="shared" si="171"/>
        <v/>
      </c>
      <c r="BF269" s="7">
        <f>IFERROR(VLOOKUP(BD269,Hilfstabelle!$B$26:$M$31,12,FALSE),0)</f>
        <v>0</v>
      </c>
      <c r="BG269" s="7">
        <f>IFERROR(VLOOKUP(BD269,Hilfstabelle!$B$26:$H$31,7,FALSE),0)</f>
        <v>0</v>
      </c>
      <c r="BH269" s="7" t="str">
        <f t="shared" si="163"/>
        <v>III-I</v>
      </c>
      <c r="BI269" s="7" t="str">
        <f t="shared" si="172"/>
        <v>III-I</v>
      </c>
      <c r="BJ269" s="7">
        <f>IFERROR(VLOOKUP(BH269,Hilfstabelle!$B$26:$M$31,12,FALSE),0)</f>
        <v>1.0948308</v>
      </c>
      <c r="BK269" s="7">
        <f>IFERROR(VLOOKUP(BH269,Hilfstabelle!$B$26:$H$31,7,FALSE),0)</f>
        <v>5</v>
      </c>
      <c r="BL269" s="7" t="str">
        <f t="shared" si="164"/>
        <v>III-I</v>
      </c>
      <c r="BM269" s="7" t="str">
        <f t="shared" si="173"/>
        <v>III-I</v>
      </c>
      <c r="BN269" s="7">
        <f>IFERROR(VLOOKUP(BL269,Hilfstabelle!$B$26:$M$31,12,FALSE),0)</f>
        <v>1.0948308</v>
      </c>
      <c r="BO269" s="7">
        <f>IFERROR(VLOOKUP(BL269,Hilfstabelle!$B$26:$H$31,7,FALSE),0)</f>
        <v>5</v>
      </c>
      <c r="BP269" s="162" t="s">
        <v>3902</v>
      </c>
    </row>
    <row r="270" spans="1:68" ht="15" thickBot="1" x14ac:dyDescent="0.25">
      <c r="A270" s="7">
        <v>16863331063</v>
      </c>
      <c r="B270" s="160" t="s">
        <v>98</v>
      </c>
      <c r="C270" s="8">
        <v>90</v>
      </c>
      <c r="D270" s="8">
        <v>50</v>
      </c>
      <c r="E270" s="8">
        <v>50</v>
      </c>
      <c r="F270" s="8" t="str">
        <f t="shared" si="174"/>
        <v>90 - 50 - 50</v>
      </c>
      <c r="G270" s="8" t="str">
        <f t="shared" si="175"/>
        <v>90-50-50</v>
      </c>
      <c r="H270" s="8">
        <f t="shared" si="176"/>
        <v>16863331063</v>
      </c>
      <c r="I270" s="6">
        <f t="shared" si="152"/>
        <v>9.0854484000000006</v>
      </c>
      <c r="J270" s="6">
        <f>VLOOKUP(LEFT(A270,8)*1,Hilfstabelle!$A$35:$E$38,5,FALSE)</f>
        <v>1</v>
      </c>
      <c r="K270" s="6">
        <f t="shared" si="153"/>
        <v>316</v>
      </c>
      <c r="L270" s="6">
        <f t="shared" si="154"/>
        <v>218</v>
      </c>
      <c r="M270" s="6">
        <f t="shared" si="155"/>
        <v>126</v>
      </c>
      <c r="N270" s="19">
        <f t="shared" si="165"/>
        <v>111</v>
      </c>
      <c r="O270" s="19">
        <f t="shared" si="166"/>
        <v>116</v>
      </c>
      <c r="P270" s="19">
        <f t="shared" si="167"/>
        <v>116</v>
      </c>
      <c r="Q270" s="6">
        <f>VLOOKUP(LEFT(A270,8)*1,Hilfstabelle!$A$35:$E$38,2,FALSE)</f>
        <v>400</v>
      </c>
      <c r="R270" s="6">
        <f>VLOOKUP(LEFT(A270,8)*1,Hilfstabelle!$A$35:$E$38,3,FALSE)</f>
        <v>285</v>
      </c>
      <c r="S270" s="6">
        <f>VLOOKUP(LEFT(A270,8)*1,Hilfstabelle!$A$35:$E$38,4,FALSE)</f>
        <v>146</v>
      </c>
      <c r="T270" s="94">
        <f>VLOOKUP(H270,Preise!A:E,4,FALSE)</f>
        <v>1074.07</v>
      </c>
      <c r="U270" s="7" t="str">
        <f>IF(V270=50,"I",VLOOKUP(V270,Hilfstabelle!$A$3:$B$6,2))</f>
        <v>III</v>
      </c>
      <c r="V270" s="7">
        <f t="shared" si="156"/>
        <v>90</v>
      </c>
      <c r="W270" s="7" t="str">
        <f>IF(U270="I","I",VLOOKUP(V270,Hilfstabelle!$A$3:$B$6,2))</f>
        <v>III</v>
      </c>
      <c r="X270" s="7">
        <f>VLOOKUP(W270,Hilfstabelle!$B$10:$M$13,12,FALSE)</f>
        <v>4.3940147999999999</v>
      </c>
      <c r="Y270" s="7">
        <f>VLOOKUP(W270,Hilfstabelle!$B$10:$D$13,3,FALSE)</f>
        <v>63</v>
      </c>
      <c r="Z270" s="7">
        <f>VLOOKUP(W270,Hilfstabelle!$B$10:$E$13,4,FALSE)</f>
        <v>89</v>
      </c>
      <c r="AA270" s="7">
        <f>VLOOKUP(W270,Hilfstabelle!$B$10:$F$13,5,FALSE)</f>
        <v>89</v>
      </c>
      <c r="AB270" s="7">
        <f>VLOOKUP(W270,Hilfstabelle!$B$10:$G$13,6,FALSE)</f>
        <v>89</v>
      </c>
      <c r="AC270" s="7" t="str">
        <f>IF(AG270="50I","I",VLOOKUP(C270,Hilfstabelle!$A$3:$B$6,2))</f>
        <v>III</v>
      </c>
      <c r="AD270" s="7" t="str">
        <f>IF(U270="I","I",VLOOKUP(C270,Hilfstabelle!$A$3:$B$6,2))</f>
        <v>III</v>
      </c>
      <c r="AE270" s="7" t="str">
        <f t="shared" si="168"/>
        <v>90III</v>
      </c>
      <c r="AF270" s="7" t="str">
        <f t="shared" si="157"/>
        <v>90III</v>
      </c>
      <c r="AG270" s="106" t="b">
        <f t="shared" si="158"/>
        <v>0</v>
      </c>
      <c r="AH270" s="7">
        <f>VLOOKUP('Grundgerüst Konfigurator'!AE270,Hilfstabelle!$B$14:$M$25,12,FALSE)</f>
        <v>1.6001664000000002</v>
      </c>
      <c r="AI270" s="7">
        <f>VLOOKUP(AE270,Hilfstabelle!$B$14:$J$25,9,FALSE)</f>
        <v>54</v>
      </c>
      <c r="AJ270" s="7">
        <f>VLOOKUP(AE270,Hilfstabelle!$B$14:$K$25,10,FALSE)</f>
        <v>72</v>
      </c>
      <c r="AK270" s="7">
        <f>VLOOKUP(AE270,Hilfstabelle!$B$14:$I$25,8,FALSE)</f>
        <v>22</v>
      </c>
      <c r="AL270" s="7" t="str">
        <f>IF(AP270="50I","I",VLOOKUP(D270,Hilfstabelle!$A$3:$B$6,2))</f>
        <v>I</v>
      </c>
      <c r="AM270" s="7" t="str">
        <f>IF(U270="I","I",VLOOKUP(D270,Hilfstabelle!$A$3:$B$6,2))</f>
        <v>II</v>
      </c>
      <c r="AN270" s="7" t="str">
        <f t="shared" si="169"/>
        <v>50I</v>
      </c>
      <c r="AO270" s="7" t="str">
        <f t="shared" si="159"/>
        <v>50II</v>
      </c>
      <c r="AP270" s="106" t="str">
        <f t="shared" si="160"/>
        <v>50I</v>
      </c>
      <c r="AQ270" s="7">
        <f>VLOOKUP('Grundgerüst Konfigurator'!AN270,Hilfstabelle!$B$14:$M$25,12,FALSE)</f>
        <v>0.45080280000000006</v>
      </c>
      <c r="AR270" s="7">
        <f>VLOOKUP(AN270,Hilfstabelle!$B$14:$J$25,9,FALSE)</f>
        <v>30.5</v>
      </c>
      <c r="AS270" s="7">
        <f>VLOOKUP(AN270,Hilfstabelle!$B$14:$K$25,10,FALSE)</f>
        <v>61</v>
      </c>
      <c r="AT270" s="7">
        <f>VLOOKUP(AN270,Hilfstabelle!$B$14:$I$25,8,FALSE)</f>
        <v>22</v>
      </c>
      <c r="AU270" s="7" t="str">
        <f>IF(AY270="50I","I",VLOOKUP(E270,Hilfstabelle!$A$3:$B$6,2))</f>
        <v>I</v>
      </c>
      <c r="AV270" s="7" t="str">
        <f>IF(U270="I","I",VLOOKUP(E270,Hilfstabelle!$A$3:$B$6,2))</f>
        <v>II</v>
      </c>
      <c r="AW270" s="7" t="str">
        <f t="shared" si="170"/>
        <v>50I</v>
      </c>
      <c r="AX270" s="7" t="str">
        <f t="shared" si="161"/>
        <v>50II</v>
      </c>
      <c r="AY270" s="106" t="str">
        <f t="shared" si="151"/>
        <v>50I</v>
      </c>
      <c r="AZ270" s="7">
        <f>VLOOKUP('Grundgerüst Konfigurator'!AW270,Hilfstabelle!$B$14:$M$25,12,FALSE)</f>
        <v>0.45080280000000006</v>
      </c>
      <c r="BA270" s="7">
        <f>VLOOKUP(AW270,Hilfstabelle!$B$14:$J$25,9,FALSE)</f>
        <v>30.5</v>
      </c>
      <c r="BB270" s="7">
        <f>VLOOKUP(AW270,Hilfstabelle!$B$14:$K$25,10,FALSE)</f>
        <v>61</v>
      </c>
      <c r="BC270" s="7">
        <f>VLOOKUP(AW270,Hilfstabelle!$B$14:$I$25,8,FALSE)</f>
        <v>22</v>
      </c>
      <c r="BD270" s="7" t="str">
        <f t="shared" si="162"/>
        <v/>
      </c>
      <c r="BE270" s="7" t="str">
        <f t="shared" si="171"/>
        <v/>
      </c>
      <c r="BF270" s="7">
        <f>IFERROR(VLOOKUP(BD270,Hilfstabelle!$B$26:$M$31,12,FALSE),0)</f>
        <v>0</v>
      </c>
      <c r="BG270" s="7">
        <f>IFERROR(VLOOKUP(BD270,Hilfstabelle!$B$26:$H$31,7,FALSE),0)</f>
        <v>0</v>
      </c>
      <c r="BH270" s="7" t="str">
        <f t="shared" si="163"/>
        <v>III-I</v>
      </c>
      <c r="BI270" s="7" t="str">
        <f t="shared" si="172"/>
        <v>III-I</v>
      </c>
      <c r="BJ270" s="7">
        <f>IFERROR(VLOOKUP(BH270,Hilfstabelle!$B$26:$M$31,12,FALSE),0)</f>
        <v>1.0948308</v>
      </c>
      <c r="BK270" s="7">
        <f>IFERROR(VLOOKUP(BH270,Hilfstabelle!$B$26:$H$31,7,FALSE),0)</f>
        <v>5</v>
      </c>
      <c r="BL270" s="7" t="str">
        <f t="shared" si="164"/>
        <v>III-I</v>
      </c>
      <c r="BM270" s="7" t="str">
        <f t="shared" si="173"/>
        <v>III-I</v>
      </c>
      <c r="BN270" s="7">
        <f>IFERROR(VLOOKUP(BL270,Hilfstabelle!$B$26:$M$31,12,FALSE),0)</f>
        <v>1.0948308</v>
      </c>
      <c r="BO270" s="7">
        <f>IFERROR(VLOOKUP(BL270,Hilfstabelle!$B$26:$H$31,7,FALSE),0)</f>
        <v>5</v>
      </c>
      <c r="BP270" s="162" t="s">
        <v>3902</v>
      </c>
    </row>
    <row r="271" spans="1:68" ht="15" thickBot="1" x14ac:dyDescent="0.25">
      <c r="A271" s="7">
        <v>16863331064</v>
      </c>
      <c r="B271" s="160" t="s">
        <v>98</v>
      </c>
      <c r="C271" s="8">
        <v>90</v>
      </c>
      <c r="D271" s="8">
        <v>50</v>
      </c>
      <c r="E271" s="8">
        <v>63</v>
      </c>
      <c r="F271" s="8" t="str">
        <f t="shared" si="174"/>
        <v>90 - 50 - 63</v>
      </c>
      <c r="G271" s="8" t="str">
        <f t="shared" si="175"/>
        <v>90-50-63</v>
      </c>
      <c r="H271" s="8">
        <f t="shared" si="176"/>
        <v>16863331064</v>
      </c>
      <c r="I271" s="6">
        <f t="shared" si="152"/>
        <v>9.5783772000000003</v>
      </c>
      <c r="J271" s="6">
        <f>VLOOKUP(LEFT(A271,8)*1,Hilfstabelle!$A$35:$E$38,5,FALSE)</f>
        <v>1</v>
      </c>
      <c r="K271" s="6">
        <f t="shared" si="153"/>
        <v>348.5</v>
      </c>
      <c r="L271" s="6">
        <f t="shared" si="154"/>
        <v>218</v>
      </c>
      <c r="M271" s="6">
        <f t="shared" si="155"/>
        <v>126</v>
      </c>
      <c r="N271" s="19">
        <f t="shared" si="165"/>
        <v>111</v>
      </c>
      <c r="O271" s="19">
        <f t="shared" si="166"/>
        <v>116</v>
      </c>
      <c r="P271" s="19">
        <f t="shared" si="167"/>
        <v>141.5</v>
      </c>
      <c r="Q271" s="6">
        <f>VLOOKUP(LEFT(A271,8)*1,Hilfstabelle!$A$35:$E$38,2,FALSE)</f>
        <v>400</v>
      </c>
      <c r="R271" s="6">
        <f>VLOOKUP(LEFT(A271,8)*1,Hilfstabelle!$A$35:$E$38,3,FALSE)</f>
        <v>285</v>
      </c>
      <c r="S271" s="6">
        <f>VLOOKUP(LEFT(A271,8)*1,Hilfstabelle!$A$35:$E$38,4,FALSE)</f>
        <v>146</v>
      </c>
      <c r="T271" s="94">
        <f>VLOOKUP(H271,Preise!A:E,4,FALSE)</f>
        <v>1091.01</v>
      </c>
      <c r="U271" s="7" t="str">
        <f>IF(V271=50,"I",VLOOKUP(V271,Hilfstabelle!$A$3:$B$6,2))</f>
        <v>III</v>
      </c>
      <c r="V271" s="7">
        <f t="shared" si="156"/>
        <v>90</v>
      </c>
      <c r="W271" s="7" t="str">
        <f>IF(U271="I","I",VLOOKUP(V271,Hilfstabelle!$A$3:$B$6,2))</f>
        <v>III</v>
      </c>
      <c r="X271" s="7">
        <f>VLOOKUP(W271,Hilfstabelle!$B$10:$M$13,12,FALSE)</f>
        <v>4.3940147999999999</v>
      </c>
      <c r="Y271" s="7">
        <f>VLOOKUP(W271,Hilfstabelle!$B$10:$D$13,3,FALSE)</f>
        <v>63</v>
      </c>
      <c r="Z271" s="7">
        <f>VLOOKUP(W271,Hilfstabelle!$B$10:$E$13,4,FALSE)</f>
        <v>89</v>
      </c>
      <c r="AA271" s="7">
        <f>VLOOKUP(W271,Hilfstabelle!$B$10:$F$13,5,FALSE)</f>
        <v>89</v>
      </c>
      <c r="AB271" s="7">
        <f>VLOOKUP(W271,Hilfstabelle!$B$10:$G$13,6,FALSE)</f>
        <v>89</v>
      </c>
      <c r="AC271" s="7" t="str">
        <f>IF(AG271="50I","I",VLOOKUP(C271,Hilfstabelle!$A$3:$B$6,2))</f>
        <v>III</v>
      </c>
      <c r="AD271" s="7" t="str">
        <f>IF(U271="I","I",VLOOKUP(C271,Hilfstabelle!$A$3:$B$6,2))</f>
        <v>III</v>
      </c>
      <c r="AE271" s="7" t="str">
        <f t="shared" si="168"/>
        <v>90III</v>
      </c>
      <c r="AF271" s="7" t="str">
        <f t="shared" si="157"/>
        <v>90III</v>
      </c>
      <c r="AG271" s="106" t="b">
        <f t="shared" si="158"/>
        <v>0</v>
      </c>
      <c r="AH271" s="7">
        <f>VLOOKUP('Grundgerüst Konfigurator'!AE271,Hilfstabelle!$B$14:$M$25,12,FALSE)</f>
        <v>1.6001664000000002</v>
      </c>
      <c r="AI271" s="7">
        <f>VLOOKUP(AE271,Hilfstabelle!$B$14:$J$25,9,FALSE)</f>
        <v>54</v>
      </c>
      <c r="AJ271" s="7">
        <f>VLOOKUP(AE271,Hilfstabelle!$B$14:$K$25,10,FALSE)</f>
        <v>72</v>
      </c>
      <c r="AK271" s="7">
        <f>VLOOKUP(AE271,Hilfstabelle!$B$14:$I$25,8,FALSE)</f>
        <v>22</v>
      </c>
      <c r="AL271" s="7" t="str">
        <f>IF(AP271="50I","I",VLOOKUP(D271,Hilfstabelle!$A$3:$B$6,2))</f>
        <v>I</v>
      </c>
      <c r="AM271" s="7" t="str">
        <f>IF(U271="I","I",VLOOKUP(D271,Hilfstabelle!$A$3:$B$6,2))</f>
        <v>II</v>
      </c>
      <c r="AN271" s="7" t="str">
        <f t="shared" si="169"/>
        <v>50I</v>
      </c>
      <c r="AO271" s="7" t="str">
        <f t="shared" si="159"/>
        <v>50II</v>
      </c>
      <c r="AP271" s="106" t="str">
        <f t="shared" si="160"/>
        <v>50I</v>
      </c>
      <c r="AQ271" s="7">
        <f>VLOOKUP('Grundgerüst Konfigurator'!AN271,Hilfstabelle!$B$14:$M$25,12,FALSE)</f>
        <v>0.45080280000000006</v>
      </c>
      <c r="AR271" s="7">
        <f>VLOOKUP(AN271,Hilfstabelle!$B$14:$J$25,9,FALSE)</f>
        <v>30.5</v>
      </c>
      <c r="AS271" s="7">
        <f>VLOOKUP(AN271,Hilfstabelle!$B$14:$K$25,10,FALSE)</f>
        <v>61</v>
      </c>
      <c r="AT271" s="7">
        <f>VLOOKUP(AN271,Hilfstabelle!$B$14:$I$25,8,FALSE)</f>
        <v>22</v>
      </c>
      <c r="AU271" s="7" t="str">
        <f>IF(AY271="50I","I",VLOOKUP(E271,Hilfstabelle!$A$3:$B$6,2))</f>
        <v>II</v>
      </c>
      <c r="AV271" s="7" t="str">
        <f>IF(U271="I","I",VLOOKUP(E271,Hilfstabelle!$A$3:$B$6,2))</f>
        <v>II</v>
      </c>
      <c r="AW271" s="7" t="str">
        <f t="shared" si="170"/>
        <v>63II</v>
      </c>
      <c r="AX271" s="7" t="str">
        <f t="shared" si="161"/>
        <v>63II</v>
      </c>
      <c r="AY271" s="106" t="b">
        <f t="shared" si="151"/>
        <v>0</v>
      </c>
      <c r="AZ271" s="7">
        <f>VLOOKUP('Grundgerüst Konfigurator'!AW271,Hilfstabelle!$B$14:$M$25,12,FALSE)</f>
        <v>0.84948360000000012</v>
      </c>
      <c r="BA271" s="7">
        <f>VLOOKUP(AW271,Hilfstabelle!$B$14:$J$25,9,FALSE)</f>
        <v>37</v>
      </c>
      <c r="BB271" s="7">
        <f>VLOOKUP(AW271,Hilfstabelle!$B$14:$K$25,10,FALSE)</f>
        <v>68.5</v>
      </c>
      <c r="BC271" s="7">
        <f>VLOOKUP(AW271,Hilfstabelle!$B$14:$I$25,8,FALSE)</f>
        <v>22.5</v>
      </c>
      <c r="BD271" s="7" t="str">
        <f t="shared" si="162"/>
        <v/>
      </c>
      <c r="BE271" s="7" t="str">
        <f t="shared" si="171"/>
        <v/>
      </c>
      <c r="BF271" s="7">
        <f>IFERROR(VLOOKUP(BD271,Hilfstabelle!$B$26:$M$31,12,FALSE),0)</f>
        <v>0</v>
      </c>
      <c r="BG271" s="7">
        <f>IFERROR(VLOOKUP(BD271,Hilfstabelle!$B$26:$H$31,7,FALSE),0)</f>
        <v>0</v>
      </c>
      <c r="BH271" s="7" t="str">
        <f t="shared" si="163"/>
        <v>III-I</v>
      </c>
      <c r="BI271" s="7" t="str">
        <f t="shared" si="172"/>
        <v>III-I</v>
      </c>
      <c r="BJ271" s="7">
        <f>IFERROR(VLOOKUP(BH271,Hilfstabelle!$B$26:$M$31,12,FALSE),0)</f>
        <v>1.0948308</v>
      </c>
      <c r="BK271" s="7">
        <f>IFERROR(VLOOKUP(BH271,Hilfstabelle!$B$26:$H$31,7,FALSE),0)</f>
        <v>5</v>
      </c>
      <c r="BL271" s="7" t="str">
        <f t="shared" si="164"/>
        <v>III-II</v>
      </c>
      <c r="BM271" s="7" t="str">
        <f t="shared" si="173"/>
        <v>III-II</v>
      </c>
      <c r="BN271" s="7">
        <f>IFERROR(VLOOKUP(BL271,Hilfstabelle!$B$26:$M$31,12,FALSE),0)</f>
        <v>1.1890788000000001</v>
      </c>
      <c r="BO271" s="7">
        <f>IFERROR(VLOOKUP(BL271,Hilfstabelle!$B$26:$H$31,7,FALSE),0)</f>
        <v>30</v>
      </c>
      <c r="BP271" s="162" t="s">
        <v>3902</v>
      </c>
    </row>
    <row r="272" spans="1:68" ht="15" thickBot="1" x14ac:dyDescent="0.25">
      <c r="A272" s="7">
        <v>16863331065</v>
      </c>
      <c r="B272" s="160" t="s">
        <v>98</v>
      </c>
      <c r="C272" s="8">
        <v>90</v>
      </c>
      <c r="D272" s="8">
        <v>50</v>
      </c>
      <c r="E272" s="8">
        <v>75</v>
      </c>
      <c r="F272" s="8" t="str">
        <f t="shared" si="174"/>
        <v>90 - 50 - 75</v>
      </c>
      <c r="G272" s="8" t="str">
        <f t="shared" si="175"/>
        <v>90-50-75</v>
      </c>
      <c r="H272" s="8">
        <f t="shared" si="176"/>
        <v>16863331065</v>
      </c>
      <c r="I272" s="6">
        <f t="shared" si="152"/>
        <v>9.7977600000000002</v>
      </c>
      <c r="J272" s="6">
        <f>VLOOKUP(LEFT(A272,8)*1,Hilfstabelle!$A$35:$E$38,5,FALSE)</f>
        <v>1</v>
      </c>
      <c r="K272" s="6">
        <f t="shared" si="153"/>
        <v>352</v>
      </c>
      <c r="L272" s="6">
        <f t="shared" si="154"/>
        <v>218</v>
      </c>
      <c r="M272" s="6">
        <f t="shared" si="155"/>
        <v>126</v>
      </c>
      <c r="N272" s="19">
        <f t="shared" si="165"/>
        <v>111</v>
      </c>
      <c r="O272" s="19">
        <f t="shared" si="166"/>
        <v>116</v>
      </c>
      <c r="P272" s="19">
        <f t="shared" si="167"/>
        <v>141</v>
      </c>
      <c r="Q272" s="6">
        <f>VLOOKUP(LEFT(A272,8)*1,Hilfstabelle!$A$35:$E$38,2,FALSE)</f>
        <v>400</v>
      </c>
      <c r="R272" s="6">
        <f>VLOOKUP(LEFT(A272,8)*1,Hilfstabelle!$A$35:$E$38,3,FALSE)</f>
        <v>285</v>
      </c>
      <c r="S272" s="6">
        <f>VLOOKUP(LEFT(A272,8)*1,Hilfstabelle!$A$35:$E$38,4,FALSE)</f>
        <v>146</v>
      </c>
      <c r="T272" s="94">
        <f>VLOOKUP(H272,Preise!A:E,4,FALSE)</f>
        <v>1109.71</v>
      </c>
      <c r="U272" s="7" t="str">
        <f>IF(V272=50,"I",VLOOKUP(V272,Hilfstabelle!$A$3:$B$6,2))</f>
        <v>III</v>
      </c>
      <c r="V272" s="7">
        <f t="shared" si="156"/>
        <v>90</v>
      </c>
      <c r="W272" s="7" t="str">
        <f>IF(U272="I","I",VLOOKUP(V272,Hilfstabelle!$A$3:$B$6,2))</f>
        <v>III</v>
      </c>
      <c r="X272" s="7">
        <f>VLOOKUP(W272,Hilfstabelle!$B$10:$M$13,12,FALSE)</f>
        <v>4.3940147999999999</v>
      </c>
      <c r="Y272" s="7">
        <f>VLOOKUP(W272,Hilfstabelle!$B$10:$D$13,3,FALSE)</f>
        <v>63</v>
      </c>
      <c r="Z272" s="7">
        <f>VLOOKUP(W272,Hilfstabelle!$B$10:$E$13,4,FALSE)</f>
        <v>89</v>
      </c>
      <c r="AA272" s="7">
        <f>VLOOKUP(W272,Hilfstabelle!$B$10:$F$13,5,FALSE)</f>
        <v>89</v>
      </c>
      <c r="AB272" s="7">
        <f>VLOOKUP(W272,Hilfstabelle!$B$10:$G$13,6,FALSE)</f>
        <v>89</v>
      </c>
      <c r="AC272" s="7" t="str">
        <f>IF(AG272="50I","I",VLOOKUP(C272,Hilfstabelle!$A$3:$B$6,2))</f>
        <v>III</v>
      </c>
      <c r="AD272" s="7" t="str">
        <f>IF(U272="I","I",VLOOKUP(C272,Hilfstabelle!$A$3:$B$6,2))</f>
        <v>III</v>
      </c>
      <c r="AE272" s="7" t="str">
        <f t="shared" si="168"/>
        <v>90III</v>
      </c>
      <c r="AF272" s="7" t="str">
        <f t="shared" si="157"/>
        <v>90III</v>
      </c>
      <c r="AG272" s="106" t="b">
        <f t="shared" si="158"/>
        <v>0</v>
      </c>
      <c r="AH272" s="7">
        <f>VLOOKUP('Grundgerüst Konfigurator'!AE272,Hilfstabelle!$B$14:$M$25,12,FALSE)</f>
        <v>1.6001664000000002</v>
      </c>
      <c r="AI272" s="7">
        <f>VLOOKUP(AE272,Hilfstabelle!$B$14:$J$25,9,FALSE)</f>
        <v>54</v>
      </c>
      <c r="AJ272" s="7">
        <f>VLOOKUP(AE272,Hilfstabelle!$B$14:$K$25,10,FALSE)</f>
        <v>72</v>
      </c>
      <c r="AK272" s="7">
        <f>VLOOKUP(AE272,Hilfstabelle!$B$14:$I$25,8,FALSE)</f>
        <v>22</v>
      </c>
      <c r="AL272" s="7" t="str">
        <f>IF(AP272="50I","I",VLOOKUP(D272,Hilfstabelle!$A$3:$B$6,2))</f>
        <v>I</v>
      </c>
      <c r="AM272" s="7" t="str">
        <f>IF(U272="I","I",VLOOKUP(D272,Hilfstabelle!$A$3:$B$6,2))</f>
        <v>II</v>
      </c>
      <c r="AN272" s="7" t="str">
        <f t="shared" si="169"/>
        <v>50I</v>
      </c>
      <c r="AO272" s="7" t="str">
        <f t="shared" si="159"/>
        <v>50II</v>
      </c>
      <c r="AP272" s="106" t="str">
        <f t="shared" si="160"/>
        <v>50I</v>
      </c>
      <c r="AQ272" s="7">
        <f>VLOOKUP('Grundgerüst Konfigurator'!AN272,Hilfstabelle!$B$14:$M$25,12,FALSE)</f>
        <v>0.45080280000000006</v>
      </c>
      <c r="AR272" s="7">
        <f>VLOOKUP(AN272,Hilfstabelle!$B$14:$J$25,9,FALSE)</f>
        <v>30.5</v>
      </c>
      <c r="AS272" s="7">
        <f>VLOOKUP(AN272,Hilfstabelle!$B$14:$K$25,10,FALSE)</f>
        <v>61</v>
      </c>
      <c r="AT272" s="7">
        <f>VLOOKUP(AN272,Hilfstabelle!$B$14:$I$25,8,FALSE)</f>
        <v>22</v>
      </c>
      <c r="AU272" s="7" t="str">
        <f>IF(AY272="50I","I",VLOOKUP(E272,Hilfstabelle!$A$3:$B$6,2))</f>
        <v>II</v>
      </c>
      <c r="AV272" s="7" t="str">
        <f>IF(U272="I","I",VLOOKUP(E272,Hilfstabelle!$A$3:$B$6,2))</f>
        <v>II</v>
      </c>
      <c r="AW272" s="7" t="str">
        <f t="shared" si="170"/>
        <v>75II</v>
      </c>
      <c r="AX272" s="7" t="str">
        <f t="shared" si="161"/>
        <v>75II</v>
      </c>
      <c r="AY272" s="106" t="b">
        <f t="shared" si="151"/>
        <v>0</v>
      </c>
      <c r="AZ272" s="7">
        <f>VLOOKUP('Grundgerüst Konfigurator'!AW272,Hilfstabelle!$B$14:$M$25,12,FALSE)</f>
        <v>1.0688664000000001</v>
      </c>
      <c r="BA272" s="7">
        <f>VLOOKUP(AW272,Hilfstabelle!$B$14:$J$25,9,FALSE)</f>
        <v>45</v>
      </c>
      <c r="BB272" s="7">
        <f>VLOOKUP(AW272,Hilfstabelle!$B$14:$K$25,10,FALSE)</f>
        <v>72</v>
      </c>
      <c r="BC272" s="7">
        <f>VLOOKUP(AW272,Hilfstabelle!$B$14:$I$25,8,FALSE)</f>
        <v>22</v>
      </c>
      <c r="BD272" s="7" t="str">
        <f t="shared" si="162"/>
        <v/>
      </c>
      <c r="BE272" s="7" t="str">
        <f t="shared" si="171"/>
        <v/>
      </c>
      <c r="BF272" s="7">
        <f>IFERROR(VLOOKUP(BD272,Hilfstabelle!$B$26:$M$31,12,FALSE),0)</f>
        <v>0</v>
      </c>
      <c r="BG272" s="7">
        <f>IFERROR(VLOOKUP(BD272,Hilfstabelle!$B$26:$H$31,7,FALSE),0)</f>
        <v>0</v>
      </c>
      <c r="BH272" s="7" t="str">
        <f t="shared" si="163"/>
        <v>III-I</v>
      </c>
      <c r="BI272" s="7" t="str">
        <f t="shared" si="172"/>
        <v>III-I</v>
      </c>
      <c r="BJ272" s="7">
        <f>IFERROR(VLOOKUP(BH272,Hilfstabelle!$B$26:$M$31,12,FALSE),0)</f>
        <v>1.0948308</v>
      </c>
      <c r="BK272" s="7">
        <f>IFERROR(VLOOKUP(BH272,Hilfstabelle!$B$26:$H$31,7,FALSE),0)</f>
        <v>5</v>
      </c>
      <c r="BL272" s="7" t="str">
        <f t="shared" si="164"/>
        <v>III-II</v>
      </c>
      <c r="BM272" s="7" t="str">
        <f t="shared" si="173"/>
        <v>III-II</v>
      </c>
      <c r="BN272" s="7">
        <f>IFERROR(VLOOKUP(BL272,Hilfstabelle!$B$26:$M$31,12,FALSE),0)</f>
        <v>1.1890788000000001</v>
      </c>
      <c r="BO272" s="7">
        <f>IFERROR(VLOOKUP(BL272,Hilfstabelle!$B$26:$H$31,7,FALSE),0)</f>
        <v>30</v>
      </c>
      <c r="BP272" s="162" t="s">
        <v>3902</v>
      </c>
    </row>
    <row r="273" spans="1:68" ht="15" thickBot="1" x14ac:dyDescent="0.25">
      <c r="A273" s="7">
        <v>16863331066</v>
      </c>
      <c r="B273" s="160" t="s">
        <v>98</v>
      </c>
      <c r="C273" s="8">
        <v>90</v>
      </c>
      <c r="D273" s="8">
        <v>63</v>
      </c>
      <c r="E273" s="8">
        <v>25</v>
      </c>
      <c r="F273" s="8" t="str">
        <f t="shared" si="174"/>
        <v>90 - 63 - 25</v>
      </c>
      <c r="G273" s="8" t="str">
        <f t="shared" si="175"/>
        <v>90-63-25</v>
      </c>
      <c r="H273" s="8">
        <f t="shared" si="176"/>
        <v>16863331066</v>
      </c>
      <c r="I273" s="6">
        <f t="shared" si="152"/>
        <v>9.2990604000000001</v>
      </c>
      <c r="J273" s="6">
        <f>VLOOKUP(LEFT(A273,8)*1,Hilfstabelle!$A$35:$E$38,5,FALSE)</f>
        <v>1</v>
      </c>
      <c r="K273" s="6">
        <f t="shared" si="153"/>
        <v>295.5</v>
      </c>
      <c r="L273" s="6">
        <f t="shared" si="154"/>
        <v>250.5</v>
      </c>
      <c r="M273" s="6">
        <f t="shared" si="155"/>
        <v>126</v>
      </c>
      <c r="N273" s="19">
        <f t="shared" si="165"/>
        <v>111</v>
      </c>
      <c r="O273" s="19">
        <f t="shared" si="166"/>
        <v>141.5</v>
      </c>
      <c r="P273" s="19">
        <f t="shared" si="167"/>
        <v>113</v>
      </c>
      <c r="Q273" s="6">
        <f>VLOOKUP(LEFT(A273,8)*1,Hilfstabelle!$A$35:$E$38,2,FALSE)</f>
        <v>400</v>
      </c>
      <c r="R273" s="6">
        <f>VLOOKUP(LEFT(A273,8)*1,Hilfstabelle!$A$35:$E$38,3,FALSE)</f>
        <v>285</v>
      </c>
      <c r="S273" s="6">
        <f>VLOOKUP(LEFT(A273,8)*1,Hilfstabelle!$A$35:$E$38,4,FALSE)</f>
        <v>146</v>
      </c>
      <c r="T273" s="94">
        <f>VLOOKUP(H273,Preise!A:E,4,FALSE)</f>
        <v>1068.57</v>
      </c>
      <c r="U273" s="7" t="str">
        <f>IF(V273=50,"I",VLOOKUP(V273,Hilfstabelle!$A$3:$B$6,2))</f>
        <v>III</v>
      </c>
      <c r="V273" s="7">
        <f t="shared" si="156"/>
        <v>90</v>
      </c>
      <c r="W273" s="7" t="str">
        <f>IF(U273="I","I",VLOOKUP(V273,Hilfstabelle!$A$3:$B$6,2))</f>
        <v>III</v>
      </c>
      <c r="X273" s="7">
        <f>VLOOKUP(W273,Hilfstabelle!$B$10:$M$13,12,FALSE)</f>
        <v>4.3940147999999999</v>
      </c>
      <c r="Y273" s="7">
        <f>VLOOKUP(W273,Hilfstabelle!$B$10:$D$13,3,FALSE)</f>
        <v>63</v>
      </c>
      <c r="Z273" s="7">
        <f>VLOOKUP(W273,Hilfstabelle!$B$10:$E$13,4,FALSE)</f>
        <v>89</v>
      </c>
      <c r="AA273" s="7">
        <f>VLOOKUP(W273,Hilfstabelle!$B$10:$F$13,5,FALSE)</f>
        <v>89</v>
      </c>
      <c r="AB273" s="7">
        <f>VLOOKUP(W273,Hilfstabelle!$B$10:$G$13,6,FALSE)</f>
        <v>89</v>
      </c>
      <c r="AC273" s="7" t="str">
        <f>IF(AG273="50I","I",VLOOKUP(C273,Hilfstabelle!$A$3:$B$6,2))</f>
        <v>III</v>
      </c>
      <c r="AD273" s="7" t="str">
        <f>IF(U273="I","I",VLOOKUP(C273,Hilfstabelle!$A$3:$B$6,2))</f>
        <v>III</v>
      </c>
      <c r="AE273" s="7" t="str">
        <f t="shared" si="168"/>
        <v>90III</v>
      </c>
      <c r="AF273" s="7" t="str">
        <f t="shared" si="157"/>
        <v>90III</v>
      </c>
      <c r="AG273" s="106" t="b">
        <f t="shared" si="158"/>
        <v>0</v>
      </c>
      <c r="AH273" s="7">
        <f>VLOOKUP('Grundgerüst Konfigurator'!AE273,Hilfstabelle!$B$14:$M$25,12,FALSE)</f>
        <v>1.6001664000000002</v>
      </c>
      <c r="AI273" s="7">
        <f>VLOOKUP(AE273,Hilfstabelle!$B$14:$J$25,9,FALSE)</f>
        <v>54</v>
      </c>
      <c r="AJ273" s="7">
        <f>VLOOKUP(AE273,Hilfstabelle!$B$14:$K$25,10,FALSE)</f>
        <v>72</v>
      </c>
      <c r="AK273" s="7">
        <f>VLOOKUP(AE273,Hilfstabelle!$B$14:$I$25,8,FALSE)</f>
        <v>22</v>
      </c>
      <c r="AL273" s="7" t="str">
        <f>IF(AP273="50I","I",VLOOKUP(D273,Hilfstabelle!$A$3:$B$6,2))</f>
        <v>II</v>
      </c>
      <c r="AM273" s="7" t="str">
        <f>IF(U273="I","I",VLOOKUP(D273,Hilfstabelle!$A$3:$B$6,2))</f>
        <v>II</v>
      </c>
      <c r="AN273" s="7" t="str">
        <f t="shared" si="169"/>
        <v>63II</v>
      </c>
      <c r="AO273" s="7" t="str">
        <f t="shared" si="159"/>
        <v>63II</v>
      </c>
      <c r="AP273" s="106" t="b">
        <f t="shared" si="160"/>
        <v>0</v>
      </c>
      <c r="AQ273" s="7">
        <f>VLOOKUP('Grundgerüst Konfigurator'!AN273,Hilfstabelle!$B$14:$M$25,12,FALSE)</f>
        <v>0.84948360000000012</v>
      </c>
      <c r="AR273" s="7">
        <f>VLOOKUP(AN273,Hilfstabelle!$B$14:$J$25,9,FALSE)</f>
        <v>37</v>
      </c>
      <c r="AS273" s="7">
        <f>VLOOKUP(AN273,Hilfstabelle!$B$14:$K$25,10,FALSE)</f>
        <v>68.5</v>
      </c>
      <c r="AT273" s="7">
        <f>VLOOKUP(AN273,Hilfstabelle!$B$14:$I$25,8,FALSE)</f>
        <v>22.5</v>
      </c>
      <c r="AU273" s="7" t="str">
        <f>IF(AY273="50I","I",VLOOKUP(E273,Hilfstabelle!$A$3:$B$6,2))</f>
        <v>I</v>
      </c>
      <c r="AV273" s="7" t="str">
        <f>IF(U273="I","I",VLOOKUP(E273,Hilfstabelle!$A$3:$B$6,2))</f>
        <v>I</v>
      </c>
      <c r="AW273" s="7" t="str">
        <f t="shared" si="170"/>
        <v>25I</v>
      </c>
      <c r="AX273" s="7" t="str">
        <f t="shared" si="161"/>
        <v>25I</v>
      </c>
      <c r="AY273" s="106" t="b">
        <f t="shared" si="151"/>
        <v>0</v>
      </c>
      <c r="AZ273" s="7">
        <f>VLOOKUP('Grundgerüst Konfigurator'!AW273,Hilfstabelle!$B$14:$M$25,12,FALSE)</f>
        <v>0.171486</v>
      </c>
      <c r="BA273" s="7">
        <f>VLOOKUP(AW273,Hilfstabelle!$B$14:$J$25,9,FALSE)</f>
        <v>15.25</v>
      </c>
      <c r="BB273" s="7">
        <f>VLOOKUP(AW273,Hilfstabelle!$B$14:$K$25,10,FALSE)</f>
        <v>40.5</v>
      </c>
      <c r="BC273" s="7">
        <f>VLOOKUP(AW273,Hilfstabelle!$B$14:$I$25,8,FALSE)</f>
        <v>19</v>
      </c>
      <c r="BD273" s="7" t="str">
        <f t="shared" si="162"/>
        <v/>
      </c>
      <c r="BE273" s="7" t="str">
        <f t="shared" si="171"/>
        <v/>
      </c>
      <c r="BF273" s="7">
        <f>IFERROR(VLOOKUP(BD273,Hilfstabelle!$B$26:$M$31,12,FALSE),0)</f>
        <v>0</v>
      </c>
      <c r="BG273" s="7">
        <f>IFERROR(VLOOKUP(BD273,Hilfstabelle!$B$26:$H$31,7,FALSE),0)</f>
        <v>0</v>
      </c>
      <c r="BH273" s="7" t="str">
        <f t="shared" si="163"/>
        <v>III-II</v>
      </c>
      <c r="BI273" s="7" t="str">
        <f t="shared" si="172"/>
        <v>III-II</v>
      </c>
      <c r="BJ273" s="7">
        <f>IFERROR(VLOOKUP(BH273,Hilfstabelle!$B$26:$M$31,12,FALSE),0)</f>
        <v>1.1890788000000001</v>
      </c>
      <c r="BK273" s="7">
        <f>IFERROR(VLOOKUP(BH273,Hilfstabelle!$B$26:$H$31,7,FALSE),0)</f>
        <v>30</v>
      </c>
      <c r="BL273" s="7" t="str">
        <f t="shared" si="164"/>
        <v>III-I</v>
      </c>
      <c r="BM273" s="7" t="str">
        <f t="shared" si="173"/>
        <v>III-I</v>
      </c>
      <c r="BN273" s="7">
        <f>IFERROR(VLOOKUP(BL273,Hilfstabelle!$B$26:$M$31,12,FALSE),0)</f>
        <v>1.0948308</v>
      </c>
      <c r="BO273" s="7">
        <f>IFERROR(VLOOKUP(BL273,Hilfstabelle!$B$26:$H$31,7,FALSE),0)</f>
        <v>5</v>
      </c>
      <c r="BP273" s="162" t="s">
        <v>3902</v>
      </c>
    </row>
    <row r="274" spans="1:68" ht="15" thickBot="1" x14ac:dyDescent="0.25">
      <c r="A274" s="7">
        <v>16863331067</v>
      </c>
      <c r="B274" s="160" t="s">
        <v>98</v>
      </c>
      <c r="C274" s="8">
        <v>90</v>
      </c>
      <c r="D274" s="8">
        <v>63</v>
      </c>
      <c r="E274" s="8">
        <v>32</v>
      </c>
      <c r="F274" s="8" t="str">
        <f t="shared" si="174"/>
        <v>90 - 63 - 32</v>
      </c>
      <c r="G274" s="8" t="str">
        <f t="shared" si="175"/>
        <v>90-63-32</v>
      </c>
      <c r="H274" s="8">
        <f t="shared" si="176"/>
        <v>16863331067</v>
      </c>
      <c r="I274" s="6">
        <f t="shared" si="152"/>
        <v>9.3514596000000001</v>
      </c>
      <c r="J274" s="6">
        <f>VLOOKUP(LEFT(A274,8)*1,Hilfstabelle!$A$35:$E$38,5,FALSE)</f>
        <v>1</v>
      </c>
      <c r="K274" s="6">
        <f t="shared" si="153"/>
        <v>302</v>
      </c>
      <c r="L274" s="6">
        <f t="shared" si="154"/>
        <v>250.5</v>
      </c>
      <c r="M274" s="6">
        <f t="shared" si="155"/>
        <v>126</v>
      </c>
      <c r="N274" s="19">
        <f t="shared" si="165"/>
        <v>111</v>
      </c>
      <c r="O274" s="19">
        <f t="shared" si="166"/>
        <v>141.5</v>
      </c>
      <c r="P274" s="19">
        <f t="shared" si="167"/>
        <v>114</v>
      </c>
      <c r="Q274" s="6">
        <f>VLOOKUP(LEFT(A274,8)*1,Hilfstabelle!$A$35:$E$38,2,FALSE)</f>
        <v>400</v>
      </c>
      <c r="R274" s="6">
        <f>VLOOKUP(LEFT(A274,8)*1,Hilfstabelle!$A$35:$E$38,3,FALSE)</f>
        <v>285</v>
      </c>
      <c r="S274" s="6">
        <f>VLOOKUP(LEFT(A274,8)*1,Hilfstabelle!$A$35:$E$38,4,FALSE)</f>
        <v>146</v>
      </c>
      <c r="T274" s="94">
        <f>VLOOKUP(H274,Preise!A:E,4,FALSE)</f>
        <v>1073.94</v>
      </c>
      <c r="U274" s="7" t="str">
        <f>IF(V274=50,"I",VLOOKUP(V274,Hilfstabelle!$A$3:$B$6,2))</f>
        <v>III</v>
      </c>
      <c r="V274" s="7">
        <f t="shared" si="156"/>
        <v>90</v>
      </c>
      <c r="W274" s="7" t="str">
        <f>IF(U274="I","I",VLOOKUP(V274,Hilfstabelle!$A$3:$B$6,2))</f>
        <v>III</v>
      </c>
      <c r="X274" s="7">
        <f>VLOOKUP(W274,Hilfstabelle!$B$10:$M$13,12,FALSE)</f>
        <v>4.3940147999999999</v>
      </c>
      <c r="Y274" s="7">
        <f>VLOOKUP(W274,Hilfstabelle!$B$10:$D$13,3,FALSE)</f>
        <v>63</v>
      </c>
      <c r="Z274" s="7">
        <f>VLOOKUP(W274,Hilfstabelle!$B$10:$E$13,4,FALSE)</f>
        <v>89</v>
      </c>
      <c r="AA274" s="7">
        <f>VLOOKUP(W274,Hilfstabelle!$B$10:$F$13,5,FALSE)</f>
        <v>89</v>
      </c>
      <c r="AB274" s="7">
        <f>VLOOKUP(W274,Hilfstabelle!$B$10:$G$13,6,FALSE)</f>
        <v>89</v>
      </c>
      <c r="AC274" s="7" t="str">
        <f>IF(AG274="50I","I",VLOOKUP(C274,Hilfstabelle!$A$3:$B$6,2))</f>
        <v>III</v>
      </c>
      <c r="AD274" s="7" t="str">
        <f>IF(U274="I","I",VLOOKUP(C274,Hilfstabelle!$A$3:$B$6,2))</f>
        <v>III</v>
      </c>
      <c r="AE274" s="7" t="str">
        <f t="shared" si="168"/>
        <v>90III</v>
      </c>
      <c r="AF274" s="7" t="str">
        <f t="shared" si="157"/>
        <v>90III</v>
      </c>
      <c r="AG274" s="106" t="b">
        <f t="shared" si="158"/>
        <v>0</v>
      </c>
      <c r="AH274" s="7">
        <f>VLOOKUP('Grundgerüst Konfigurator'!AE274,Hilfstabelle!$B$14:$M$25,12,FALSE)</f>
        <v>1.6001664000000002</v>
      </c>
      <c r="AI274" s="7">
        <f>VLOOKUP(AE274,Hilfstabelle!$B$14:$J$25,9,FALSE)</f>
        <v>54</v>
      </c>
      <c r="AJ274" s="7">
        <f>VLOOKUP(AE274,Hilfstabelle!$B$14:$K$25,10,FALSE)</f>
        <v>72</v>
      </c>
      <c r="AK274" s="7">
        <f>VLOOKUP(AE274,Hilfstabelle!$B$14:$I$25,8,FALSE)</f>
        <v>22</v>
      </c>
      <c r="AL274" s="7" t="str">
        <f>IF(AP274="50I","I",VLOOKUP(D274,Hilfstabelle!$A$3:$B$6,2))</f>
        <v>II</v>
      </c>
      <c r="AM274" s="7" t="str">
        <f>IF(U274="I","I",VLOOKUP(D274,Hilfstabelle!$A$3:$B$6,2))</f>
        <v>II</v>
      </c>
      <c r="AN274" s="7" t="str">
        <f t="shared" si="169"/>
        <v>63II</v>
      </c>
      <c r="AO274" s="7" t="str">
        <f t="shared" si="159"/>
        <v>63II</v>
      </c>
      <c r="AP274" s="106" t="b">
        <f t="shared" si="160"/>
        <v>0</v>
      </c>
      <c r="AQ274" s="7">
        <f>VLOOKUP('Grundgerüst Konfigurator'!AN274,Hilfstabelle!$B$14:$M$25,12,FALSE)</f>
        <v>0.84948360000000012</v>
      </c>
      <c r="AR274" s="7">
        <f>VLOOKUP(AN274,Hilfstabelle!$B$14:$J$25,9,FALSE)</f>
        <v>37</v>
      </c>
      <c r="AS274" s="7">
        <f>VLOOKUP(AN274,Hilfstabelle!$B$14:$K$25,10,FALSE)</f>
        <v>68.5</v>
      </c>
      <c r="AT274" s="7">
        <f>VLOOKUP(AN274,Hilfstabelle!$B$14:$I$25,8,FALSE)</f>
        <v>22.5</v>
      </c>
      <c r="AU274" s="7" t="str">
        <f>IF(AY274="50I","I",VLOOKUP(E274,Hilfstabelle!$A$3:$B$6,2))</f>
        <v>I</v>
      </c>
      <c r="AV274" s="7" t="str">
        <f>IF(U274="I","I",VLOOKUP(E274,Hilfstabelle!$A$3:$B$6,2))</f>
        <v>I</v>
      </c>
      <c r="AW274" s="7" t="str">
        <f t="shared" si="170"/>
        <v>32I</v>
      </c>
      <c r="AX274" s="7" t="str">
        <f t="shared" si="161"/>
        <v>32I</v>
      </c>
      <c r="AY274" s="106" t="b">
        <f t="shared" si="151"/>
        <v>0</v>
      </c>
      <c r="AZ274" s="7">
        <f>VLOOKUP('Grundgerüst Konfigurator'!AW274,Hilfstabelle!$B$14:$M$25,12,FALSE)</f>
        <v>0.22388520000000001</v>
      </c>
      <c r="BA274" s="7">
        <f>VLOOKUP(AW274,Hilfstabelle!$B$14:$J$25,9,FALSE)</f>
        <v>20</v>
      </c>
      <c r="BB274" s="7">
        <f>VLOOKUP(AW274,Hilfstabelle!$B$14:$K$25,10,FALSE)</f>
        <v>47</v>
      </c>
      <c r="BC274" s="7">
        <f>VLOOKUP(AW274,Hilfstabelle!$B$14:$I$25,8,FALSE)</f>
        <v>20</v>
      </c>
      <c r="BD274" s="7" t="str">
        <f t="shared" si="162"/>
        <v/>
      </c>
      <c r="BE274" s="7" t="str">
        <f t="shared" si="171"/>
        <v/>
      </c>
      <c r="BF274" s="7">
        <f>IFERROR(VLOOKUP(BD274,Hilfstabelle!$B$26:$M$31,12,FALSE),0)</f>
        <v>0</v>
      </c>
      <c r="BG274" s="7">
        <f>IFERROR(VLOOKUP(BD274,Hilfstabelle!$B$26:$H$31,7,FALSE),0)</f>
        <v>0</v>
      </c>
      <c r="BH274" s="7" t="str">
        <f t="shared" si="163"/>
        <v>III-II</v>
      </c>
      <c r="BI274" s="7" t="str">
        <f t="shared" si="172"/>
        <v>III-II</v>
      </c>
      <c r="BJ274" s="7">
        <f>IFERROR(VLOOKUP(BH274,Hilfstabelle!$B$26:$M$31,12,FALSE),0)</f>
        <v>1.1890788000000001</v>
      </c>
      <c r="BK274" s="7">
        <f>IFERROR(VLOOKUP(BH274,Hilfstabelle!$B$26:$H$31,7,FALSE),0)</f>
        <v>30</v>
      </c>
      <c r="BL274" s="7" t="str">
        <f t="shared" si="164"/>
        <v>III-I</v>
      </c>
      <c r="BM274" s="7" t="str">
        <f t="shared" si="173"/>
        <v>III-I</v>
      </c>
      <c r="BN274" s="7">
        <f>IFERROR(VLOOKUP(BL274,Hilfstabelle!$B$26:$M$31,12,FALSE),0)</f>
        <v>1.0948308</v>
      </c>
      <c r="BO274" s="7">
        <f>IFERROR(VLOOKUP(BL274,Hilfstabelle!$B$26:$H$31,7,FALSE),0)</f>
        <v>5</v>
      </c>
      <c r="BP274" s="162" t="s">
        <v>3902</v>
      </c>
    </row>
    <row r="275" spans="1:68" ht="15" thickBot="1" x14ac:dyDescent="0.25">
      <c r="A275" s="7">
        <v>16863331068</v>
      </c>
      <c r="B275" s="160" t="s">
        <v>98</v>
      </c>
      <c r="C275" s="8">
        <v>90</v>
      </c>
      <c r="D275" s="8">
        <v>63</v>
      </c>
      <c r="E275" s="8">
        <v>40</v>
      </c>
      <c r="F275" s="8" t="str">
        <f t="shared" si="174"/>
        <v>90 - 63 - 40</v>
      </c>
      <c r="G275" s="8" t="str">
        <f t="shared" si="175"/>
        <v>90-63-40</v>
      </c>
      <c r="H275" s="8">
        <f t="shared" si="176"/>
        <v>16863331068</v>
      </c>
      <c r="I275" s="6">
        <f t="shared" si="152"/>
        <v>9.4610628000000005</v>
      </c>
      <c r="J275" s="6">
        <f>VLOOKUP(LEFT(A275,8)*1,Hilfstabelle!$A$35:$E$38,5,FALSE)</f>
        <v>1</v>
      </c>
      <c r="K275" s="6">
        <f t="shared" si="153"/>
        <v>309</v>
      </c>
      <c r="L275" s="6">
        <f t="shared" si="154"/>
        <v>250.5</v>
      </c>
      <c r="M275" s="6">
        <f t="shared" si="155"/>
        <v>126</v>
      </c>
      <c r="N275" s="19">
        <f t="shared" si="165"/>
        <v>111</v>
      </c>
      <c r="O275" s="19">
        <f t="shared" si="166"/>
        <v>141.5</v>
      </c>
      <c r="P275" s="19">
        <f t="shared" si="167"/>
        <v>116</v>
      </c>
      <c r="Q275" s="6">
        <f>VLOOKUP(LEFT(A275,8)*1,Hilfstabelle!$A$35:$E$38,2,FALSE)</f>
        <v>400</v>
      </c>
      <c r="R275" s="6">
        <f>VLOOKUP(LEFT(A275,8)*1,Hilfstabelle!$A$35:$E$38,3,FALSE)</f>
        <v>285</v>
      </c>
      <c r="S275" s="6">
        <f>VLOOKUP(LEFT(A275,8)*1,Hilfstabelle!$A$35:$E$38,4,FALSE)</f>
        <v>146</v>
      </c>
      <c r="T275" s="94">
        <f>VLOOKUP(H275,Preise!A:E,4,FALSE)</f>
        <v>1081.32</v>
      </c>
      <c r="U275" s="7" t="str">
        <f>IF(V275=50,"I",VLOOKUP(V275,Hilfstabelle!$A$3:$B$6,2))</f>
        <v>III</v>
      </c>
      <c r="V275" s="7">
        <f t="shared" si="156"/>
        <v>90</v>
      </c>
      <c r="W275" s="7" t="str">
        <f>IF(U275="I","I",VLOOKUP(V275,Hilfstabelle!$A$3:$B$6,2))</f>
        <v>III</v>
      </c>
      <c r="X275" s="7">
        <f>VLOOKUP(W275,Hilfstabelle!$B$10:$M$13,12,FALSE)</f>
        <v>4.3940147999999999</v>
      </c>
      <c r="Y275" s="7">
        <f>VLOOKUP(W275,Hilfstabelle!$B$10:$D$13,3,FALSE)</f>
        <v>63</v>
      </c>
      <c r="Z275" s="7">
        <f>VLOOKUP(W275,Hilfstabelle!$B$10:$E$13,4,FALSE)</f>
        <v>89</v>
      </c>
      <c r="AA275" s="7">
        <f>VLOOKUP(W275,Hilfstabelle!$B$10:$F$13,5,FALSE)</f>
        <v>89</v>
      </c>
      <c r="AB275" s="7">
        <f>VLOOKUP(W275,Hilfstabelle!$B$10:$G$13,6,FALSE)</f>
        <v>89</v>
      </c>
      <c r="AC275" s="7" t="str">
        <f>IF(AG275="50I","I",VLOOKUP(C275,Hilfstabelle!$A$3:$B$6,2))</f>
        <v>III</v>
      </c>
      <c r="AD275" s="7" t="str">
        <f>IF(U275="I","I",VLOOKUP(C275,Hilfstabelle!$A$3:$B$6,2))</f>
        <v>III</v>
      </c>
      <c r="AE275" s="7" t="str">
        <f t="shared" si="168"/>
        <v>90III</v>
      </c>
      <c r="AF275" s="7" t="str">
        <f t="shared" si="157"/>
        <v>90III</v>
      </c>
      <c r="AG275" s="106" t="b">
        <f t="shared" si="158"/>
        <v>0</v>
      </c>
      <c r="AH275" s="7">
        <f>VLOOKUP('Grundgerüst Konfigurator'!AE275,Hilfstabelle!$B$14:$M$25,12,FALSE)</f>
        <v>1.6001664000000002</v>
      </c>
      <c r="AI275" s="7">
        <f>VLOOKUP(AE275,Hilfstabelle!$B$14:$J$25,9,FALSE)</f>
        <v>54</v>
      </c>
      <c r="AJ275" s="7">
        <f>VLOOKUP(AE275,Hilfstabelle!$B$14:$K$25,10,FALSE)</f>
        <v>72</v>
      </c>
      <c r="AK275" s="7">
        <f>VLOOKUP(AE275,Hilfstabelle!$B$14:$I$25,8,FALSE)</f>
        <v>22</v>
      </c>
      <c r="AL275" s="7" t="str">
        <f>IF(AP275="50I","I",VLOOKUP(D275,Hilfstabelle!$A$3:$B$6,2))</f>
        <v>II</v>
      </c>
      <c r="AM275" s="7" t="str">
        <f>IF(U275="I","I",VLOOKUP(D275,Hilfstabelle!$A$3:$B$6,2))</f>
        <v>II</v>
      </c>
      <c r="AN275" s="7" t="str">
        <f t="shared" si="169"/>
        <v>63II</v>
      </c>
      <c r="AO275" s="7" t="str">
        <f t="shared" si="159"/>
        <v>63II</v>
      </c>
      <c r="AP275" s="106" t="b">
        <f t="shared" si="160"/>
        <v>0</v>
      </c>
      <c r="AQ275" s="7">
        <f>VLOOKUP('Grundgerüst Konfigurator'!AN275,Hilfstabelle!$B$14:$M$25,12,FALSE)</f>
        <v>0.84948360000000012</v>
      </c>
      <c r="AR275" s="7">
        <f>VLOOKUP(AN275,Hilfstabelle!$B$14:$J$25,9,FALSE)</f>
        <v>37</v>
      </c>
      <c r="AS275" s="7">
        <f>VLOOKUP(AN275,Hilfstabelle!$B$14:$K$25,10,FALSE)</f>
        <v>68.5</v>
      </c>
      <c r="AT275" s="7">
        <f>VLOOKUP(AN275,Hilfstabelle!$B$14:$I$25,8,FALSE)</f>
        <v>22.5</v>
      </c>
      <c r="AU275" s="7" t="str">
        <f>IF(AY275="50I","I",VLOOKUP(E275,Hilfstabelle!$A$3:$B$6,2))</f>
        <v>I</v>
      </c>
      <c r="AV275" s="7" t="str">
        <f>IF(U275="I","I",VLOOKUP(E275,Hilfstabelle!$A$3:$B$6,2))</f>
        <v>I</v>
      </c>
      <c r="AW275" s="7" t="str">
        <f t="shared" si="170"/>
        <v>40I</v>
      </c>
      <c r="AX275" s="7" t="str">
        <f t="shared" si="161"/>
        <v>40I</v>
      </c>
      <c r="AY275" s="106" t="b">
        <f t="shared" si="151"/>
        <v>0</v>
      </c>
      <c r="AZ275" s="7">
        <f>VLOOKUP('Grundgerüst Konfigurator'!AW275,Hilfstabelle!$B$14:$M$25,12,FALSE)</f>
        <v>0.33348840000000002</v>
      </c>
      <c r="BA275" s="7">
        <f>VLOOKUP(AW275,Hilfstabelle!$B$14:$J$25,9,FALSE)</f>
        <v>24.5</v>
      </c>
      <c r="BB275" s="7">
        <f>VLOOKUP(AW275,Hilfstabelle!$B$14:$K$25,10,FALSE)</f>
        <v>54</v>
      </c>
      <c r="BC275" s="7">
        <f>VLOOKUP(AW275,Hilfstabelle!$B$14:$I$25,8,FALSE)</f>
        <v>22</v>
      </c>
      <c r="BD275" s="7" t="str">
        <f t="shared" si="162"/>
        <v/>
      </c>
      <c r="BE275" s="7" t="str">
        <f t="shared" si="171"/>
        <v/>
      </c>
      <c r="BF275" s="7">
        <f>IFERROR(VLOOKUP(BD275,Hilfstabelle!$B$26:$M$31,12,FALSE),0)</f>
        <v>0</v>
      </c>
      <c r="BG275" s="7">
        <f>IFERROR(VLOOKUP(BD275,Hilfstabelle!$B$26:$H$31,7,FALSE),0)</f>
        <v>0</v>
      </c>
      <c r="BH275" s="7" t="str">
        <f t="shared" si="163"/>
        <v>III-II</v>
      </c>
      <c r="BI275" s="7" t="str">
        <f t="shared" si="172"/>
        <v>III-II</v>
      </c>
      <c r="BJ275" s="7">
        <f>IFERROR(VLOOKUP(BH275,Hilfstabelle!$B$26:$M$31,12,FALSE),0)</f>
        <v>1.1890788000000001</v>
      </c>
      <c r="BK275" s="7">
        <f>IFERROR(VLOOKUP(BH275,Hilfstabelle!$B$26:$H$31,7,FALSE),0)</f>
        <v>30</v>
      </c>
      <c r="BL275" s="7" t="str">
        <f t="shared" si="164"/>
        <v>III-I</v>
      </c>
      <c r="BM275" s="7" t="str">
        <f t="shared" si="173"/>
        <v>III-I</v>
      </c>
      <c r="BN275" s="7">
        <f>IFERROR(VLOOKUP(BL275,Hilfstabelle!$B$26:$M$31,12,FALSE),0)</f>
        <v>1.0948308</v>
      </c>
      <c r="BO275" s="7">
        <f>IFERROR(VLOOKUP(BL275,Hilfstabelle!$B$26:$H$31,7,FALSE),0)</f>
        <v>5</v>
      </c>
      <c r="BP275" s="162" t="s">
        <v>3902</v>
      </c>
    </row>
    <row r="276" spans="1:68" ht="15" thickBot="1" x14ac:dyDescent="0.25">
      <c r="A276" s="7">
        <v>16863331069</v>
      </c>
      <c r="B276" s="160" t="s">
        <v>98</v>
      </c>
      <c r="C276" s="8">
        <v>90</v>
      </c>
      <c r="D276" s="8">
        <v>63</v>
      </c>
      <c r="E276" s="8">
        <v>50</v>
      </c>
      <c r="F276" s="8" t="str">
        <f t="shared" si="174"/>
        <v>90 - 63 - 50</v>
      </c>
      <c r="G276" s="8" t="str">
        <f t="shared" si="175"/>
        <v>90-63-50</v>
      </c>
      <c r="H276" s="8">
        <f t="shared" si="176"/>
        <v>16863331069</v>
      </c>
      <c r="I276" s="6">
        <f t="shared" si="152"/>
        <v>9.5783772000000003</v>
      </c>
      <c r="J276" s="6">
        <f>VLOOKUP(LEFT(A276,8)*1,Hilfstabelle!$A$35:$E$38,5,FALSE)</f>
        <v>1</v>
      </c>
      <c r="K276" s="6">
        <f t="shared" si="153"/>
        <v>316</v>
      </c>
      <c r="L276" s="6">
        <f t="shared" si="154"/>
        <v>250.5</v>
      </c>
      <c r="M276" s="6">
        <f t="shared" si="155"/>
        <v>126</v>
      </c>
      <c r="N276" s="19">
        <f t="shared" si="165"/>
        <v>111</v>
      </c>
      <c r="O276" s="19">
        <f t="shared" si="166"/>
        <v>141.5</v>
      </c>
      <c r="P276" s="19">
        <f t="shared" si="167"/>
        <v>116</v>
      </c>
      <c r="Q276" s="6">
        <f>VLOOKUP(LEFT(A276,8)*1,Hilfstabelle!$A$35:$E$38,2,FALSE)</f>
        <v>400</v>
      </c>
      <c r="R276" s="6">
        <f>VLOOKUP(LEFT(A276,8)*1,Hilfstabelle!$A$35:$E$38,3,FALSE)</f>
        <v>285</v>
      </c>
      <c r="S276" s="6">
        <f>VLOOKUP(LEFT(A276,8)*1,Hilfstabelle!$A$35:$E$38,4,FALSE)</f>
        <v>146</v>
      </c>
      <c r="T276" s="94">
        <f>VLOOKUP(H276,Preise!A:E,4,FALSE)</f>
        <v>1091.01</v>
      </c>
      <c r="U276" s="7" t="str">
        <f>IF(V276=50,"I",VLOOKUP(V276,Hilfstabelle!$A$3:$B$6,2))</f>
        <v>III</v>
      </c>
      <c r="V276" s="7">
        <f t="shared" si="156"/>
        <v>90</v>
      </c>
      <c r="W276" s="7" t="str">
        <f>IF(U276="I","I",VLOOKUP(V276,Hilfstabelle!$A$3:$B$6,2))</f>
        <v>III</v>
      </c>
      <c r="X276" s="7">
        <f>VLOOKUP(W276,Hilfstabelle!$B$10:$M$13,12,FALSE)</f>
        <v>4.3940147999999999</v>
      </c>
      <c r="Y276" s="7">
        <f>VLOOKUP(W276,Hilfstabelle!$B$10:$D$13,3,FALSE)</f>
        <v>63</v>
      </c>
      <c r="Z276" s="7">
        <f>VLOOKUP(W276,Hilfstabelle!$B$10:$E$13,4,FALSE)</f>
        <v>89</v>
      </c>
      <c r="AA276" s="7">
        <f>VLOOKUP(W276,Hilfstabelle!$B$10:$F$13,5,FALSE)</f>
        <v>89</v>
      </c>
      <c r="AB276" s="7">
        <f>VLOOKUP(W276,Hilfstabelle!$B$10:$G$13,6,FALSE)</f>
        <v>89</v>
      </c>
      <c r="AC276" s="7" t="str">
        <f>IF(AG276="50I","I",VLOOKUP(C276,Hilfstabelle!$A$3:$B$6,2))</f>
        <v>III</v>
      </c>
      <c r="AD276" s="7" t="str">
        <f>IF(U276="I","I",VLOOKUP(C276,Hilfstabelle!$A$3:$B$6,2))</f>
        <v>III</v>
      </c>
      <c r="AE276" s="7" t="str">
        <f t="shared" si="168"/>
        <v>90III</v>
      </c>
      <c r="AF276" s="7" t="str">
        <f t="shared" si="157"/>
        <v>90III</v>
      </c>
      <c r="AG276" s="106" t="b">
        <f t="shared" si="158"/>
        <v>0</v>
      </c>
      <c r="AH276" s="7">
        <f>VLOOKUP('Grundgerüst Konfigurator'!AE276,Hilfstabelle!$B$14:$M$25,12,FALSE)</f>
        <v>1.6001664000000002</v>
      </c>
      <c r="AI276" s="7">
        <f>VLOOKUP(AE276,Hilfstabelle!$B$14:$J$25,9,FALSE)</f>
        <v>54</v>
      </c>
      <c r="AJ276" s="7">
        <f>VLOOKUP(AE276,Hilfstabelle!$B$14:$K$25,10,FALSE)</f>
        <v>72</v>
      </c>
      <c r="AK276" s="7">
        <f>VLOOKUP(AE276,Hilfstabelle!$B$14:$I$25,8,FALSE)</f>
        <v>22</v>
      </c>
      <c r="AL276" s="7" t="str">
        <f>IF(AP276="50I","I",VLOOKUP(D276,Hilfstabelle!$A$3:$B$6,2))</f>
        <v>II</v>
      </c>
      <c r="AM276" s="7" t="str">
        <f>IF(U276="I","I",VLOOKUP(D276,Hilfstabelle!$A$3:$B$6,2))</f>
        <v>II</v>
      </c>
      <c r="AN276" s="7" t="str">
        <f t="shared" si="169"/>
        <v>63II</v>
      </c>
      <c r="AO276" s="7" t="str">
        <f t="shared" si="159"/>
        <v>63II</v>
      </c>
      <c r="AP276" s="106" t="b">
        <f t="shared" si="160"/>
        <v>0</v>
      </c>
      <c r="AQ276" s="7">
        <f>VLOOKUP('Grundgerüst Konfigurator'!AN276,Hilfstabelle!$B$14:$M$25,12,FALSE)</f>
        <v>0.84948360000000012</v>
      </c>
      <c r="AR276" s="7">
        <f>VLOOKUP(AN276,Hilfstabelle!$B$14:$J$25,9,FALSE)</f>
        <v>37</v>
      </c>
      <c r="AS276" s="7">
        <f>VLOOKUP(AN276,Hilfstabelle!$B$14:$K$25,10,FALSE)</f>
        <v>68.5</v>
      </c>
      <c r="AT276" s="7">
        <f>VLOOKUP(AN276,Hilfstabelle!$B$14:$I$25,8,FALSE)</f>
        <v>22.5</v>
      </c>
      <c r="AU276" s="7" t="str">
        <f>IF(AY276="50I","I",VLOOKUP(E276,Hilfstabelle!$A$3:$B$6,2))</f>
        <v>I</v>
      </c>
      <c r="AV276" s="7" t="str">
        <f>IF(U276="I","I",VLOOKUP(E276,Hilfstabelle!$A$3:$B$6,2))</f>
        <v>II</v>
      </c>
      <c r="AW276" s="7" t="str">
        <f t="shared" si="170"/>
        <v>50I</v>
      </c>
      <c r="AX276" s="7" t="str">
        <f t="shared" si="161"/>
        <v>50II</v>
      </c>
      <c r="AY276" s="106" t="str">
        <f t="shared" ref="AY276:AY339" si="177">IF(AX276="50II",IF(U276&lt;&gt;"II","50I","50II"))</f>
        <v>50I</v>
      </c>
      <c r="AZ276" s="7">
        <f>VLOOKUP('Grundgerüst Konfigurator'!AW276,Hilfstabelle!$B$14:$M$25,12,FALSE)</f>
        <v>0.45080280000000006</v>
      </c>
      <c r="BA276" s="7">
        <f>VLOOKUP(AW276,Hilfstabelle!$B$14:$J$25,9,FALSE)</f>
        <v>30.5</v>
      </c>
      <c r="BB276" s="7">
        <f>VLOOKUP(AW276,Hilfstabelle!$B$14:$K$25,10,FALSE)</f>
        <v>61</v>
      </c>
      <c r="BC276" s="7">
        <f>VLOOKUP(AW276,Hilfstabelle!$B$14:$I$25,8,FALSE)</f>
        <v>22</v>
      </c>
      <c r="BD276" s="7" t="str">
        <f t="shared" si="162"/>
        <v/>
      </c>
      <c r="BE276" s="7" t="str">
        <f t="shared" si="171"/>
        <v/>
      </c>
      <c r="BF276" s="7">
        <f>IFERROR(VLOOKUP(BD276,Hilfstabelle!$B$26:$M$31,12,FALSE),0)</f>
        <v>0</v>
      </c>
      <c r="BG276" s="7">
        <f>IFERROR(VLOOKUP(BD276,Hilfstabelle!$B$26:$H$31,7,FALSE),0)</f>
        <v>0</v>
      </c>
      <c r="BH276" s="7" t="str">
        <f t="shared" si="163"/>
        <v>III-II</v>
      </c>
      <c r="BI276" s="7" t="str">
        <f t="shared" si="172"/>
        <v>III-II</v>
      </c>
      <c r="BJ276" s="7">
        <f>IFERROR(VLOOKUP(BH276,Hilfstabelle!$B$26:$M$31,12,FALSE),0)</f>
        <v>1.1890788000000001</v>
      </c>
      <c r="BK276" s="7">
        <f>IFERROR(VLOOKUP(BH276,Hilfstabelle!$B$26:$H$31,7,FALSE),0)</f>
        <v>30</v>
      </c>
      <c r="BL276" s="7" t="str">
        <f t="shared" si="164"/>
        <v>III-I</v>
      </c>
      <c r="BM276" s="7" t="str">
        <f t="shared" si="173"/>
        <v>III-I</v>
      </c>
      <c r="BN276" s="7">
        <f>IFERROR(VLOOKUP(BL276,Hilfstabelle!$B$26:$M$31,12,FALSE),0)</f>
        <v>1.0948308</v>
      </c>
      <c r="BO276" s="7">
        <f>IFERROR(VLOOKUP(BL276,Hilfstabelle!$B$26:$H$31,7,FALSE),0)</f>
        <v>5</v>
      </c>
      <c r="BP276" s="162" t="s">
        <v>3902</v>
      </c>
    </row>
    <row r="277" spans="1:68" ht="15" thickBot="1" x14ac:dyDescent="0.25">
      <c r="A277" s="7">
        <v>16863331070</v>
      </c>
      <c r="B277" s="160" t="s">
        <v>98</v>
      </c>
      <c r="C277" s="8">
        <v>90</v>
      </c>
      <c r="D277" s="8">
        <v>63</v>
      </c>
      <c r="E277" s="8">
        <v>63</v>
      </c>
      <c r="F277" s="8" t="str">
        <f t="shared" si="174"/>
        <v>90 - 63 - 63</v>
      </c>
      <c r="G277" s="8" t="str">
        <f t="shared" si="175"/>
        <v>90-63-63</v>
      </c>
      <c r="H277" s="8">
        <f t="shared" si="176"/>
        <v>16863331070</v>
      </c>
      <c r="I277" s="6">
        <f t="shared" si="152"/>
        <v>10.071306000000002</v>
      </c>
      <c r="J277" s="6">
        <f>VLOOKUP(LEFT(A277,8)*1,Hilfstabelle!$A$35:$E$38,5,FALSE)</f>
        <v>1</v>
      </c>
      <c r="K277" s="6">
        <f t="shared" si="153"/>
        <v>348.5</v>
      </c>
      <c r="L277" s="6">
        <f t="shared" si="154"/>
        <v>250.5</v>
      </c>
      <c r="M277" s="6">
        <f t="shared" si="155"/>
        <v>126</v>
      </c>
      <c r="N277" s="19">
        <f t="shared" si="165"/>
        <v>111</v>
      </c>
      <c r="O277" s="19">
        <f t="shared" si="166"/>
        <v>141.5</v>
      </c>
      <c r="P277" s="19">
        <f t="shared" si="167"/>
        <v>141.5</v>
      </c>
      <c r="Q277" s="6">
        <f>VLOOKUP(LEFT(A277,8)*1,Hilfstabelle!$A$35:$E$38,2,FALSE)</f>
        <v>400</v>
      </c>
      <c r="R277" s="6">
        <f>VLOOKUP(LEFT(A277,8)*1,Hilfstabelle!$A$35:$E$38,3,FALSE)</f>
        <v>285</v>
      </c>
      <c r="S277" s="6">
        <f>VLOOKUP(LEFT(A277,8)*1,Hilfstabelle!$A$35:$E$38,4,FALSE)</f>
        <v>146</v>
      </c>
      <c r="T277" s="94">
        <f>VLOOKUP(H277,Preise!A:E,4,FALSE)</f>
        <v>1107.92</v>
      </c>
      <c r="U277" s="7" t="str">
        <f>IF(V277=50,"I",VLOOKUP(V277,Hilfstabelle!$A$3:$B$6,2))</f>
        <v>III</v>
      </c>
      <c r="V277" s="7">
        <f t="shared" si="156"/>
        <v>90</v>
      </c>
      <c r="W277" s="7" t="str">
        <f>IF(U277="I","I",VLOOKUP(V277,Hilfstabelle!$A$3:$B$6,2))</f>
        <v>III</v>
      </c>
      <c r="X277" s="7">
        <f>VLOOKUP(W277,Hilfstabelle!$B$10:$M$13,12,FALSE)</f>
        <v>4.3940147999999999</v>
      </c>
      <c r="Y277" s="7">
        <f>VLOOKUP(W277,Hilfstabelle!$B$10:$D$13,3,FALSE)</f>
        <v>63</v>
      </c>
      <c r="Z277" s="7">
        <f>VLOOKUP(W277,Hilfstabelle!$B$10:$E$13,4,FALSE)</f>
        <v>89</v>
      </c>
      <c r="AA277" s="7">
        <f>VLOOKUP(W277,Hilfstabelle!$B$10:$F$13,5,FALSE)</f>
        <v>89</v>
      </c>
      <c r="AB277" s="7">
        <f>VLOOKUP(W277,Hilfstabelle!$B$10:$G$13,6,FALSE)</f>
        <v>89</v>
      </c>
      <c r="AC277" s="7" t="str">
        <f>IF(AG277="50I","I",VLOOKUP(C277,Hilfstabelle!$A$3:$B$6,2))</f>
        <v>III</v>
      </c>
      <c r="AD277" s="7" t="str">
        <f>IF(U277="I","I",VLOOKUP(C277,Hilfstabelle!$A$3:$B$6,2))</f>
        <v>III</v>
      </c>
      <c r="AE277" s="7" t="str">
        <f t="shared" si="168"/>
        <v>90III</v>
      </c>
      <c r="AF277" s="7" t="str">
        <f t="shared" si="157"/>
        <v>90III</v>
      </c>
      <c r="AG277" s="106" t="b">
        <f t="shared" si="158"/>
        <v>0</v>
      </c>
      <c r="AH277" s="7">
        <f>VLOOKUP('Grundgerüst Konfigurator'!AE277,Hilfstabelle!$B$14:$M$25,12,FALSE)</f>
        <v>1.6001664000000002</v>
      </c>
      <c r="AI277" s="7">
        <f>VLOOKUP(AE277,Hilfstabelle!$B$14:$J$25,9,FALSE)</f>
        <v>54</v>
      </c>
      <c r="AJ277" s="7">
        <f>VLOOKUP(AE277,Hilfstabelle!$B$14:$K$25,10,FALSE)</f>
        <v>72</v>
      </c>
      <c r="AK277" s="7">
        <f>VLOOKUP(AE277,Hilfstabelle!$B$14:$I$25,8,FALSE)</f>
        <v>22</v>
      </c>
      <c r="AL277" s="7" t="str">
        <f>IF(AP277="50I","I",VLOOKUP(D277,Hilfstabelle!$A$3:$B$6,2))</f>
        <v>II</v>
      </c>
      <c r="AM277" s="7" t="str">
        <f>IF(U277="I","I",VLOOKUP(D277,Hilfstabelle!$A$3:$B$6,2))</f>
        <v>II</v>
      </c>
      <c r="AN277" s="7" t="str">
        <f t="shared" si="169"/>
        <v>63II</v>
      </c>
      <c r="AO277" s="7" t="str">
        <f t="shared" si="159"/>
        <v>63II</v>
      </c>
      <c r="AP277" s="106" t="b">
        <f t="shared" si="160"/>
        <v>0</v>
      </c>
      <c r="AQ277" s="7">
        <f>VLOOKUP('Grundgerüst Konfigurator'!AN277,Hilfstabelle!$B$14:$M$25,12,FALSE)</f>
        <v>0.84948360000000012</v>
      </c>
      <c r="AR277" s="7">
        <f>VLOOKUP(AN277,Hilfstabelle!$B$14:$J$25,9,FALSE)</f>
        <v>37</v>
      </c>
      <c r="AS277" s="7">
        <f>VLOOKUP(AN277,Hilfstabelle!$B$14:$K$25,10,FALSE)</f>
        <v>68.5</v>
      </c>
      <c r="AT277" s="7">
        <f>VLOOKUP(AN277,Hilfstabelle!$B$14:$I$25,8,FALSE)</f>
        <v>22.5</v>
      </c>
      <c r="AU277" s="7" t="str">
        <f>IF(AY277="50I","I",VLOOKUP(E277,Hilfstabelle!$A$3:$B$6,2))</f>
        <v>II</v>
      </c>
      <c r="AV277" s="7" t="str">
        <f>IF(U277="I","I",VLOOKUP(E277,Hilfstabelle!$A$3:$B$6,2))</f>
        <v>II</v>
      </c>
      <c r="AW277" s="7" t="str">
        <f t="shared" si="170"/>
        <v>63II</v>
      </c>
      <c r="AX277" s="7" t="str">
        <f t="shared" si="161"/>
        <v>63II</v>
      </c>
      <c r="AY277" s="106" t="b">
        <f t="shared" si="177"/>
        <v>0</v>
      </c>
      <c r="AZ277" s="7">
        <f>VLOOKUP('Grundgerüst Konfigurator'!AW277,Hilfstabelle!$B$14:$M$25,12,FALSE)</f>
        <v>0.84948360000000012</v>
      </c>
      <c r="BA277" s="7">
        <f>VLOOKUP(AW277,Hilfstabelle!$B$14:$J$25,9,FALSE)</f>
        <v>37</v>
      </c>
      <c r="BB277" s="7">
        <f>VLOOKUP(AW277,Hilfstabelle!$B$14:$K$25,10,FALSE)</f>
        <v>68.5</v>
      </c>
      <c r="BC277" s="7">
        <f>VLOOKUP(AW277,Hilfstabelle!$B$14:$I$25,8,FALSE)</f>
        <v>22.5</v>
      </c>
      <c r="BD277" s="7" t="str">
        <f t="shared" si="162"/>
        <v/>
      </c>
      <c r="BE277" s="7" t="str">
        <f t="shared" si="171"/>
        <v/>
      </c>
      <c r="BF277" s="7">
        <f>IFERROR(VLOOKUP(BD277,Hilfstabelle!$B$26:$M$31,12,FALSE),0)</f>
        <v>0</v>
      </c>
      <c r="BG277" s="7">
        <f>IFERROR(VLOOKUP(BD277,Hilfstabelle!$B$26:$H$31,7,FALSE),0)</f>
        <v>0</v>
      </c>
      <c r="BH277" s="7" t="str">
        <f t="shared" si="163"/>
        <v>III-II</v>
      </c>
      <c r="BI277" s="7" t="str">
        <f t="shared" si="172"/>
        <v>III-II</v>
      </c>
      <c r="BJ277" s="7">
        <f>IFERROR(VLOOKUP(BH277,Hilfstabelle!$B$26:$M$31,12,FALSE),0)</f>
        <v>1.1890788000000001</v>
      </c>
      <c r="BK277" s="7">
        <f>IFERROR(VLOOKUP(BH277,Hilfstabelle!$B$26:$H$31,7,FALSE),0)</f>
        <v>30</v>
      </c>
      <c r="BL277" s="7" t="str">
        <f t="shared" si="164"/>
        <v>III-II</v>
      </c>
      <c r="BM277" s="7" t="str">
        <f t="shared" si="173"/>
        <v>III-II</v>
      </c>
      <c r="BN277" s="7">
        <f>IFERROR(VLOOKUP(BL277,Hilfstabelle!$B$26:$M$31,12,FALSE),0)</f>
        <v>1.1890788000000001</v>
      </c>
      <c r="BO277" s="7">
        <f>IFERROR(VLOOKUP(BL277,Hilfstabelle!$B$26:$H$31,7,FALSE),0)</f>
        <v>30</v>
      </c>
      <c r="BP277" s="162" t="s">
        <v>3902</v>
      </c>
    </row>
    <row r="278" spans="1:68" ht="15" thickBot="1" x14ac:dyDescent="0.25">
      <c r="A278" s="7">
        <v>16863331071</v>
      </c>
      <c r="B278" s="160" t="s">
        <v>98</v>
      </c>
      <c r="C278" s="8">
        <v>90</v>
      </c>
      <c r="D278" s="8">
        <v>63</v>
      </c>
      <c r="E278" s="8">
        <v>75</v>
      </c>
      <c r="F278" s="8" t="str">
        <f t="shared" si="174"/>
        <v>90 - 63 - 75</v>
      </c>
      <c r="G278" s="8" t="str">
        <f t="shared" si="175"/>
        <v>90-63-75</v>
      </c>
      <c r="H278" s="8">
        <f t="shared" si="176"/>
        <v>16863331071</v>
      </c>
      <c r="I278" s="6">
        <f t="shared" si="152"/>
        <v>10.290688800000002</v>
      </c>
      <c r="J278" s="6">
        <f>VLOOKUP(LEFT(A278,8)*1,Hilfstabelle!$A$35:$E$38,5,FALSE)</f>
        <v>1</v>
      </c>
      <c r="K278" s="6">
        <f t="shared" si="153"/>
        <v>352</v>
      </c>
      <c r="L278" s="6">
        <f t="shared" si="154"/>
        <v>250.5</v>
      </c>
      <c r="M278" s="6">
        <f t="shared" si="155"/>
        <v>126</v>
      </c>
      <c r="N278" s="19">
        <f t="shared" si="165"/>
        <v>111</v>
      </c>
      <c r="O278" s="19">
        <f t="shared" si="166"/>
        <v>141.5</v>
      </c>
      <c r="P278" s="19">
        <f t="shared" si="167"/>
        <v>141</v>
      </c>
      <c r="Q278" s="6">
        <f>VLOOKUP(LEFT(A278,8)*1,Hilfstabelle!$A$35:$E$38,2,FALSE)</f>
        <v>400</v>
      </c>
      <c r="R278" s="6">
        <f>VLOOKUP(LEFT(A278,8)*1,Hilfstabelle!$A$35:$E$38,3,FALSE)</f>
        <v>285</v>
      </c>
      <c r="S278" s="6">
        <f>VLOOKUP(LEFT(A278,8)*1,Hilfstabelle!$A$35:$E$38,4,FALSE)</f>
        <v>146</v>
      </c>
      <c r="T278" s="94">
        <f>VLOOKUP(H278,Preise!A:E,4,FALSE)</f>
        <v>1126.6400000000001</v>
      </c>
      <c r="U278" s="7" t="str">
        <f>IF(V278=50,"I",VLOOKUP(V278,Hilfstabelle!$A$3:$B$6,2))</f>
        <v>III</v>
      </c>
      <c r="V278" s="7">
        <f t="shared" si="156"/>
        <v>90</v>
      </c>
      <c r="W278" s="7" t="str">
        <f>IF(U278="I","I",VLOOKUP(V278,Hilfstabelle!$A$3:$B$6,2))</f>
        <v>III</v>
      </c>
      <c r="X278" s="7">
        <f>VLOOKUP(W278,Hilfstabelle!$B$10:$M$13,12,FALSE)</f>
        <v>4.3940147999999999</v>
      </c>
      <c r="Y278" s="7">
        <f>VLOOKUP(W278,Hilfstabelle!$B$10:$D$13,3,FALSE)</f>
        <v>63</v>
      </c>
      <c r="Z278" s="7">
        <f>VLOOKUP(W278,Hilfstabelle!$B$10:$E$13,4,FALSE)</f>
        <v>89</v>
      </c>
      <c r="AA278" s="7">
        <f>VLOOKUP(W278,Hilfstabelle!$B$10:$F$13,5,FALSE)</f>
        <v>89</v>
      </c>
      <c r="AB278" s="7">
        <f>VLOOKUP(W278,Hilfstabelle!$B$10:$G$13,6,FALSE)</f>
        <v>89</v>
      </c>
      <c r="AC278" s="7" t="str">
        <f>IF(AG278="50I","I",VLOOKUP(C278,Hilfstabelle!$A$3:$B$6,2))</f>
        <v>III</v>
      </c>
      <c r="AD278" s="7" t="str">
        <f>IF(U278="I","I",VLOOKUP(C278,Hilfstabelle!$A$3:$B$6,2))</f>
        <v>III</v>
      </c>
      <c r="AE278" s="7" t="str">
        <f t="shared" si="168"/>
        <v>90III</v>
      </c>
      <c r="AF278" s="7" t="str">
        <f t="shared" si="157"/>
        <v>90III</v>
      </c>
      <c r="AG278" s="106" t="b">
        <f t="shared" si="158"/>
        <v>0</v>
      </c>
      <c r="AH278" s="7">
        <f>VLOOKUP('Grundgerüst Konfigurator'!AE278,Hilfstabelle!$B$14:$M$25,12,FALSE)</f>
        <v>1.6001664000000002</v>
      </c>
      <c r="AI278" s="7">
        <f>VLOOKUP(AE278,Hilfstabelle!$B$14:$J$25,9,FALSE)</f>
        <v>54</v>
      </c>
      <c r="AJ278" s="7">
        <f>VLOOKUP(AE278,Hilfstabelle!$B$14:$K$25,10,FALSE)</f>
        <v>72</v>
      </c>
      <c r="AK278" s="7">
        <f>VLOOKUP(AE278,Hilfstabelle!$B$14:$I$25,8,FALSE)</f>
        <v>22</v>
      </c>
      <c r="AL278" s="7" t="str">
        <f>IF(AP278="50I","I",VLOOKUP(D278,Hilfstabelle!$A$3:$B$6,2))</f>
        <v>II</v>
      </c>
      <c r="AM278" s="7" t="str">
        <f>IF(U278="I","I",VLOOKUP(D278,Hilfstabelle!$A$3:$B$6,2))</f>
        <v>II</v>
      </c>
      <c r="AN278" s="7" t="str">
        <f t="shared" si="169"/>
        <v>63II</v>
      </c>
      <c r="AO278" s="7" t="str">
        <f t="shared" si="159"/>
        <v>63II</v>
      </c>
      <c r="AP278" s="106" t="b">
        <f t="shared" si="160"/>
        <v>0</v>
      </c>
      <c r="AQ278" s="7">
        <f>VLOOKUP('Grundgerüst Konfigurator'!AN278,Hilfstabelle!$B$14:$M$25,12,FALSE)</f>
        <v>0.84948360000000012</v>
      </c>
      <c r="AR278" s="7">
        <f>VLOOKUP(AN278,Hilfstabelle!$B$14:$J$25,9,FALSE)</f>
        <v>37</v>
      </c>
      <c r="AS278" s="7">
        <f>VLOOKUP(AN278,Hilfstabelle!$B$14:$K$25,10,FALSE)</f>
        <v>68.5</v>
      </c>
      <c r="AT278" s="7">
        <f>VLOOKUP(AN278,Hilfstabelle!$B$14:$I$25,8,FALSE)</f>
        <v>22.5</v>
      </c>
      <c r="AU278" s="7" t="str">
        <f>IF(AY278="50I","I",VLOOKUP(E278,Hilfstabelle!$A$3:$B$6,2))</f>
        <v>II</v>
      </c>
      <c r="AV278" s="7" t="str">
        <f>IF(U278="I","I",VLOOKUP(E278,Hilfstabelle!$A$3:$B$6,2))</f>
        <v>II</v>
      </c>
      <c r="AW278" s="7" t="str">
        <f t="shared" si="170"/>
        <v>75II</v>
      </c>
      <c r="AX278" s="7" t="str">
        <f t="shared" si="161"/>
        <v>75II</v>
      </c>
      <c r="AY278" s="106" t="b">
        <f t="shared" si="177"/>
        <v>0</v>
      </c>
      <c r="AZ278" s="7">
        <f>VLOOKUP('Grundgerüst Konfigurator'!AW278,Hilfstabelle!$B$14:$M$25,12,FALSE)</f>
        <v>1.0688664000000001</v>
      </c>
      <c r="BA278" s="7">
        <f>VLOOKUP(AW278,Hilfstabelle!$B$14:$J$25,9,FALSE)</f>
        <v>45</v>
      </c>
      <c r="BB278" s="7">
        <f>VLOOKUP(AW278,Hilfstabelle!$B$14:$K$25,10,FALSE)</f>
        <v>72</v>
      </c>
      <c r="BC278" s="7">
        <f>VLOOKUP(AW278,Hilfstabelle!$B$14:$I$25,8,FALSE)</f>
        <v>22</v>
      </c>
      <c r="BD278" s="7" t="str">
        <f t="shared" si="162"/>
        <v/>
      </c>
      <c r="BE278" s="7" t="str">
        <f t="shared" si="171"/>
        <v/>
      </c>
      <c r="BF278" s="7">
        <f>IFERROR(VLOOKUP(BD278,Hilfstabelle!$B$26:$M$31,12,FALSE),0)</f>
        <v>0</v>
      </c>
      <c r="BG278" s="7">
        <f>IFERROR(VLOOKUP(BD278,Hilfstabelle!$B$26:$H$31,7,FALSE),0)</f>
        <v>0</v>
      </c>
      <c r="BH278" s="7" t="str">
        <f t="shared" si="163"/>
        <v>III-II</v>
      </c>
      <c r="BI278" s="7" t="str">
        <f t="shared" si="172"/>
        <v>III-II</v>
      </c>
      <c r="BJ278" s="7">
        <f>IFERROR(VLOOKUP(BH278,Hilfstabelle!$B$26:$M$31,12,FALSE),0)</f>
        <v>1.1890788000000001</v>
      </c>
      <c r="BK278" s="7">
        <f>IFERROR(VLOOKUP(BH278,Hilfstabelle!$B$26:$H$31,7,FALSE),0)</f>
        <v>30</v>
      </c>
      <c r="BL278" s="7" t="str">
        <f t="shared" si="164"/>
        <v>III-II</v>
      </c>
      <c r="BM278" s="7" t="str">
        <f t="shared" si="173"/>
        <v>III-II</v>
      </c>
      <c r="BN278" s="7">
        <f>IFERROR(VLOOKUP(BL278,Hilfstabelle!$B$26:$M$31,12,FALSE),0)</f>
        <v>1.1890788000000001</v>
      </c>
      <c r="BO278" s="7">
        <f>IFERROR(VLOOKUP(BL278,Hilfstabelle!$B$26:$H$31,7,FALSE),0)</f>
        <v>30</v>
      </c>
      <c r="BP278" s="162" t="s">
        <v>3902</v>
      </c>
    </row>
    <row r="279" spans="1:68" ht="15" thickBot="1" x14ac:dyDescent="0.25">
      <c r="A279" s="7">
        <v>16863331072</v>
      </c>
      <c r="B279" s="160" t="s">
        <v>98</v>
      </c>
      <c r="C279" s="8">
        <v>90</v>
      </c>
      <c r="D279" s="8">
        <v>75</v>
      </c>
      <c r="E279" s="8">
        <v>25</v>
      </c>
      <c r="F279" s="8" t="str">
        <f t="shared" si="174"/>
        <v>90 - 75 - 25</v>
      </c>
      <c r="G279" s="8" t="str">
        <f t="shared" si="175"/>
        <v>90-75-25</v>
      </c>
      <c r="H279" s="8">
        <f t="shared" si="176"/>
        <v>16863331072</v>
      </c>
      <c r="I279" s="6">
        <f t="shared" si="152"/>
        <v>9.5184432000000001</v>
      </c>
      <c r="J279" s="6">
        <f>VLOOKUP(LEFT(A279,8)*1,Hilfstabelle!$A$35:$E$38,5,FALSE)</f>
        <v>1</v>
      </c>
      <c r="K279" s="6">
        <f t="shared" si="153"/>
        <v>295.5</v>
      </c>
      <c r="L279" s="6">
        <f t="shared" si="154"/>
        <v>254</v>
      </c>
      <c r="M279" s="6">
        <f t="shared" si="155"/>
        <v>126</v>
      </c>
      <c r="N279" s="19">
        <f t="shared" si="165"/>
        <v>111</v>
      </c>
      <c r="O279" s="19">
        <f t="shared" si="166"/>
        <v>141</v>
      </c>
      <c r="P279" s="19">
        <f t="shared" si="167"/>
        <v>113</v>
      </c>
      <c r="Q279" s="6">
        <f>VLOOKUP(LEFT(A279,8)*1,Hilfstabelle!$A$35:$E$38,2,FALSE)</f>
        <v>400</v>
      </c>
      <c r="R279" s="6">
        <f>VLOOKUP(LEFT(A279,8)*1,Hilfstabelle!$A$35:$E$38,3,FALSE)</f>
        <v>285</v>
      </c>
      <c r="S279" s="6">
        <f>VLOOKUP(LEFT(A279,8)*1,Hilfstabelle!$A$35:$E$38,4,FALSE)</f>
        <v>146</v>
      </c>
      <c r="T279" s="94">
        <f>VLOOKUP(H279,Preise!A:E,4,FALSE)</f>
        <v>1087.3</v>
      </c>
      <c r="U279" s="7" t="str">
        <f>IF(V279=50,"I",VLOOKUP(V279,Hilfstabelle!$A$3:$B$6,2))</f>
        <v>III</v>
      </c>
      <c r="V279" s="7">
        <f t="shared" si="156"/>
        <v>90</v>
      </c>
      <c r="W279" s="7" t="str">
        <f>IF(U279="I","I",VLOOKUP(V279,Hilfstabelle!$A$3:$B$6,2))</f>
        <v>III</v>
      </c>
      <c r="X279" s="7">
        <f>VLOOKUP(W279,Hilfstabelle!$B$10:$M$13,12,FALSE)</f>
        <v>4.3940147999999999</v>
      </c>
      <c r="Y279" s="7">
        <f>VLOOKUP(W279,Hilfstabelle!$B$10:$D$13,3,FALSE)</f>
        <v>63</v>
      </c>
      <c r="Z279" s="7">
        <f>VLOOKUP(W279,Hilfstabelle!$B$10:$E$13,4,FALSE)</f>
        <v>89</v>
      </c>
      <c r="AA279" s="7">
        <f>VLOOKUP(W279,Hilfstabelle!$B$10:$F$13,5,FALSE)</f>
        <v>89</v>
      </c>
      <c r="AB279" s="7">
        <f>VLOOKUP(W279,Hilfstabelle!$B$10:$G$13,6,FALSE)</f>
        <v>89</v>
      </c>
      <c r="AC279" s="7" t="str">
        <f>IF(AG279="50I","I",VLOOKUP(C279,Hilfstabelle!$A$3:$B$6,2))</f>
        <v>III</v>
      </c>
      <c r="AD279" s="7" t="str">
        <f>IF(U279="I","I",VLOOKUP(C279,Hilfstabelle!$A$3:$B$6,2))</f>
        <v>III</v>
      </c>
      <c r="AE279" s="7" t="str">
        <f t="shared" si="168"/>
        <v>90III</v>
      </c>
      <c r="AF279" s="7" t="str">
        <f t="shared" si="157"/>
        <v>90III</v>
      </c>
      <c r="AG279" s="106" t="b">
        <f t="shared" si="158"/>
        <v>0</v>
      </c>
      <c r="AH279" s="7">
        <f>VLOOKUP('Grundgerüst Konfigurator'!AE279,Hilfstabelle!$B$14:$M$25,12,FALSE)</f>
        <v>1.6001664000000002</v>
      </c>
      <c r="AI279" s="7">
        <f>VLOOKUP(AE279,Hilfstabelle!$B$14:$J$25,9,FALSE)</f>
        <v>54</v>
      </c>
      <c r="AJ279" s="7">
        <f>VLOOKUP(AE279,Hilfstabelle!$B$14:$K$25,10,FALSE)</f>
        <v>72</v>
      </c>
      <c r="AK279" s="7">
        <f>VLOOKUP(AE279,Hilfstabelle!$B$14:$I$25,8,FALSE)</f>
        <v>22</v>
      </c>
      <c r="AL279" s="7" t="str">
        <f>IF(AP279="50I","I",VLOOKUP(D279,Hilfstabelle!$A$3:$B$6,2))</f>
        <v>II</v>
      </c>
      <c r="AM279" s="7" t="str">
        <f>IF(U279="I","I",VLOOKUP(D279,Hilfstabelle!$A$3:$B$6,2))</f>
        <v>II</v>
      </c>
      <c r="AN279" s="7" t="str">
        <f t="shared" si="169"/>
        <v>75II</v>
      </c>
      <c r="AO279" s="7" t="str">
        <f t="shared" si="159"/>
        <v>75II</v>
      </c>
      <c r="AP279" s="106" t="b">
        <f t="shared" si="160"/>
        <v>0</v>
      </c>
      <c r="AQ279" s="7">
        <f>VLOOKUP('Grundgerüst Konfigurator'!AN279,Hilfstabelle!$B$14:$M$25,12,FALSE)</f>
        <v>1.0688664000000001</v>
      </c>
      <c r="AR279" s="7">
        <f>VLOOKUP(AN279,Hilfstabelle!$B$14:$J$25,9,FALSE)</f>
        <v>45</v>
      </c>
      <c r="AS279" s="7">
        <f>VLOOKUP(AN279,Hilfstabelle!$B$14:$K$25,10,FALSE)</f>
        <v>72</v>
      </c>
      <c r="AT279" s="7">
        <f>VLOOKUP(AN279,Hilfstabelle!$B$14:$I$25,8,FALSE)</f>
        <v>22</v>
      </c>
      <c r="AU279" s="7" t="str">
        <f>IF(AY279="50I","I",VLOOKUP(E279,Hilfstabelle!$A$3:$B$6,2))</f>
        <v>I</v>
      </c>
      <c r="AV279" s="7" t="str">
        <f>IF(U279="I","I",VLOOKUP(E279,Hilfstabelle!$A$3:$B$6,2))</f>
        <v>I</v>
      </c>
      <c r="AW279" s="7" t="str">
        <f t="shared" si="170"/>
        <v>25I</v>
      </c>
      <c r="AX279" s="7" t="str">
        <f t="shared" si="161"/>
        <v>25I</v>
      </c>
      <c r="AY279" s="106" t="b">
        <f t="shared" si="177"/>
        <v>0</v>
      </c>
      <c r="AZ279" s="7">
        <f>VLOOKUP('Grundgerüst Konfigurator'!AW279,Hilfstabelle!$B$14:$M$25,12,FALSE)</f>
        <v>0.171486</v>
      </c>
      <c r="BA279" s="7">
        <f>VLOOKUP(AW279,Hilfstabelle!$B$14:$J$25,9,FALSE)</f>
        <v>15.25</v>
      </c>
      <c r="BB279" s="7">
        <f>VLOOKUP(AW279,Hilfstabelle!$B$14:$K$25,10,FALSE)</f>
        <v>40.5</v>
      </c>
      <c r="BC279" s="7">
        <f>VLOOKUP(AW279,Hilfstabelle!$B$14:$I$25,8,FALSE)</f>
        <v>19</v>
      </c>
      <c r="BD279" s="7" t="str">
        <f t="shared" si="162"/>
        <v/>
      </c>
      <c r="BE279" s="7" t="str">
        <f t="shared" si="171"/>
        <v/>
      </c>
      <c r="BF279" s="7">
        <f>IFERROR(VLOOKUP(BD279,Hilfstabelle!$B$26:$M$31,12,FALSE),0)</f>
        <v>0</v>
      </c>
      <c r="BG279" s="7">
        <f>IFERROR(VLOOKUP(BD279,Hilfstabelle!$B$26:$H$31,7,FALSE),0)</f>
        <v>0</v>
      </c>
      <c r="BH279" s="7" t="str">
        <f t="shared" si="163"/>
        <v>III-II</v>
      </c>
      <c r="BI279" s="7" t="str">
        <f t="shared" si="172"/>
        <v>III-II</v>
      </c>
      <c r="BJ279" s="7">
        <f>IFERROR(VLOOKUP(BH279,Hilfstabelle!$B$26:$M$31,12,FALSE),0)</f>
        <v>1.1890788000000001</v>
      </c>
      <c r="BK279" s="7">
        <f>IFERROR(VLOOKUP(BH279,Hilfstabelle!$B$26:$H$31,7,FALSE),0)</f>
        <v>30</v>
      </c>
      <c r="BL279" s="7" t="str">
        <f t="shared" si="164"/>
        <v>III-I</v>
      </c>
      <c r="BM279" s="7" t="str">
        <f t="shared" si="173"/>
        <v>III-I</v>
      </c>
      <c r="BN279" s="7">
        <f>IFERROR(VLOOKUP(BL279,Hilfstabelle!$B$26:$M$31,12,FALSE),0)</f>
        <v>1.0948308</v>
      </c>
      <c r="BO279" s="7">
        <f>IFERROR(VLOOKUP(BL279,Hilfstabelle!$B$26:$H$31,7,FALSE),0)</f>
        <v>5</v>
      </c>
      <c r="BP279" s="162" t="s">
        <v>3902</v>
      </c>
    </row>
    <row r="280" spans="1:68" ht="15" thickBot="1" x14ac:dyDescent="0.25">
      <c r="A280" s="7">
        <v>16863331073</v>
      </c>
      <c r="B280" s="160" t="s">
        <v>98</v>
      </c>
      <c r="C280" s="8">
        <v>90</v>
      </c>
      <c r="D280" s="8">
        <v>75</v>
      </c>
      <c r="E280" s="8">
        <v>32</v>
      </c>
      <c r="F280" s="8" t="str">
        <f t="shared" si="174"/>
        <v>90 - 75 - 32</v>
      </c>
      <c r="G280" s="8" t="str">
        <f t="shared" si="175"/>
        <v>90-75-32</v>
      </c>
      <c r="H280" s="8">
        <f t="shared" si="176"/>
        <v>16863331073</v>
      </c>
      <c r="I280" s="6">
        <f t="shared" si="152"/>
        <v>9.5708424000000001</v>
      </c>
      <c r="J280" s="6">
        <f>VLOOKUP(LEFT(A280,8)*1,Hilfstabelle!$A$35:$E$38,5,FALSE)</f>
        <v>1</v>
      </c>
      <c r="K280" s="6">
        <f t="shared" si="153"/>
        <v>302</v>
      </c>
      <c r="L280" s="6">
        <f t="shared" si="154"/>
        <v>254</v>
      </c>
      <c r="M280" s="6">
        <f t="shared" si="155"/>
        <v>126</v>
      </c>
      <c r="N280" s="19">
        <f t="shared" si="165"/>
        <v>111</v>
      </c>
      <c r="O280" s="19">
        <f t="shared" si="166"/>
        <v>141</v>
      </c>
      <c r="P280" s="19">
        <f t="shared" si="167"/>
        <v>114</v>
      </c>
      <c r="Q280" s="6">
        <f>VLOOKUP(LEFT(A280,8)*1,Hilfstabelle!$A$35:$E$38,2,FALSE)</f>
        <v>400</v>
      </c>
      <c r="R280" s="6">
        <f>VLOOKUP(LEFT(A280,8)*1,Hilfstabelle!$A$35:$E$38,3,FALSE)</f>
        <v>285</v>
      </c>
      <c r="S280" s="6">
        <f>VLOOKUP(LEFT(A280,8)*1,Hilfstabelle!$A$35:$E$38,4,FALSE)</f>
        <v>146</v>
      </c>
      <c r="T280" s="94">
        <f>VLOOKUP(H280,Preise!A:E,4,FALSE)</f>
        <v>1092.6500000000001</v>
      </c>
      <c r="U280" s="7" t="str">
        <f>IF(V280=50,"I",VLOOKUP(V280,Hilfstabelle!$A$3:$B$6,2))</f>
        <v>III</v>
      </c>
      <c r="V280" s="7">
        <f t="shared" si="156"/>
        <v>90</v>
      </c>
      <c r="W280" s="7" t="str">
        <f>IF(U280="I","I",VLOOKUP(V280,Hilfstabelle!$A$3:$B$6,2))</f>
        <v>III</v>
      </c>
      <c r="X280" s="7">
        <f>VLOOKUP(W280,Hilfstabelle!$B$10:$M$13,12,FALSE)</f>
        <v>4.3940147999999999</v>
      </c>
      <c r="Y280" s="7">
        <f>VLOOKUP(W280,Hilfstabelle!$B$10:$D$13,3,FALSE)</f>
        <v>63</v>
      </c>
      <c r="Z280" s="7">
        <f>VLOOKUP(W280,Hilfstabelle!$B$10:$E$13,4,FALSE)</f>
        <v>89</v>
      </c>
      <c r="AA280" s="7">
        <f>VLOOKUP(W280,Hilfstabelle!$B$10:$F$13,5,FALSE)</f>
        <v>89</v>
      </c>
      <c r="AB280" s="7">
        <f>VLOOKUP(W280,Hilfstabelle!$B$10:$G$13,6,FALSE)</f>
        <v>89</v>
      </c>
      <c r="AC280" s="7" t="str">
        <f>IF(AG280="50I","I",VLOOKUP(C280,Hilfstabelle!$A$3:$B$6,2))</f>
        <v>III</v>
      </c>
      <c r="AD280" s="7" t="str">
        <f>IF(U280="I","I",VLOOKUP(C280,Hilfstabelle!$A$3:$B$6,2))</f>
        <v>III</v>
      </c>
      <c r="AE280" s="7" t="str">
        <f t="shared" si="168"/>
        <v>90III</v>
      </c>
      <c r="AF280" s="7" t="str">
        <f t="shared" si="157"/>
        <v>90III</v>
      </c>
      <c r="AG280" s="106" t="b">
        <f t="shared" si="158"/>
        <v>0</v>
      </c>
      <c r="AH280" s="7">
        <f>VLOOKUP('Grundgerüst Konfigurator'!AE280,Hilfstabelle!$B$14:$M$25,12,FALSE)</f>
        <v>1.6001664000000002</v>
      </c>
      <c r="AI280" s="7">
        <f>VLOOKUP(AE280,Hilfstabelle!$B$14:$J$25,9,FALSE)</f>
        <v>54</v>
      </c>
      <c r="AJ280" s="7">
        <f>VLOOKUP(AE280,Hilfstabelle!$B$14:$K$25,10,FALSE)</f>
        <v>72</v>
      </c>
      <c r="AK280" s="7">
        <f>VLOOKUP(AE280,Hilfstabelle!$B$14:$I$25,8,FALSE)</f>
        <v>22</v>
      </c>
      <c r="AL280" s="7" t="str">
        <f>IF(AP280="50I","I",VLOOKUP(D280,Hilfstabelle!$A$3:$B$6,2))</f>
        <v>II</v>
      </c>
      <c r="AM280" s="7" t="str">
        <f>IF(U280="I","I",VLOOKUP(D280,Hilfstabelle!$A$3:$B$6,2))</f>
        <v>II</v>
      </c>
      <c r="AN280" s="7" t="str">
        <f t="shared" si="169"/>
        <v>75II</v>
      </c>
      <c r="AO280" s="7" t="str">
        <f t="shared" si="159"/>
        <v>75II</v>
      </c>
      <c r="AP280" s="106" t="b">
        <f t="shared" si="160"/>
        <v>0</v>
      </c>
      <c r="AQ280" s="7">
        <f>VLOOKUP('Grundgerüst Konfigurator'!AN280,Hilfstabelle!$B$14:$M$25,12,FALSE)</f>
        <v>1.0688664000000001</v>
      </c>
      <c r="AR280" s="7">
        <f>VLOOKUP(AN280,Hilfstabelle!$B$14:$J$25,9,FALSE)</f>
        <v>45</v>
      </c>
      <c r="AS280" s="7">
        <f>VLOOKUP(AN280,Hilfstabelle!$B$14:$K$25,10,FALSE)</f>
        <v>72</v>
      </c>
      <c r="AT280" s="7">
        <f>VLOOKUP(AN280,Hilfstabelle!$B$14:$I$25,8,FALSE)</f>
        <v>22</v>
      </c>
      <c r="AU280" s="7" t="str">
        <f>IF(AY280="50I","I",VLOOKUP(E280,Hilfstabelle!$A$3:$B$6,2))</f>
        <v>I</v>
      </c>
      <c r="AV280" s="7" t="str">
        <f>IF(U280="I","I",VLOOKUP(E280,Hilfstabelle!$A$3:$B$6,2))</f>
        <v>I</v>
      </c>
      <c r="AW280" s="7" t="str">
        <f t="shared" si="170"/>
        <v>32I</v>
      </c>
      <c r="AX280" s="7" t="str">
        <f t="shared" si="161"/>
        <v>32I</v>
      </c>
      <c r="AY280" s="106" t="b">
        <f t="shared" si="177"/>
        <v>0</v>
      </c>
      <c r="AZ280" s="7">
        <f>VLOOKUP('Grundgerüst Konfigurator'!AW280,Hilfstabelle!$B$14:$M$25,12,FALSE)</f>
        <v>0.22388520000000001</v>
      </c>
      <c r="BA280" s="7">
        <f>VLOOKUP(AW280,Hilfstabelle!$B$14:$J$25,9,FALSE)</f>
        <v>20</v>
      </c>
      <c r="BB280" s="7">
        <f>VLOOKUP(AW280,Hilfstabelle!$B$14:$K$25,10,FALSE)</f>
        <v>47</v>
      </c>
      <c r="BC280" s="7">
        <f>VLOOKUP(AW280,Hilfstabelle!$B$14:$I$25,8,FALSE)</f>
        <v>20</v>
      </c>
      <c r="BD280" s="7" t="str">
        <f t="shared" si="162"/>
        <v/>
      </c>
      <c r="BE280" s="7" t="str">
        <f t="shared" si="171"/>
        <v/>
      </c>
      <c r="BF280" s="7">
        <f>IFERROR(VLOOKUP(BD280,Hilfstabelle!$B$26:$M$31,12,FALSE),0)</f>
        <v>0</v>
      </c>
      <c r="BG280" s="7">
        <f>IFERROR(VLOOKUP(BD280,Hilfstabelle!$B$26:$H$31,7,FALSE),0)</f>
        <v>0</v>
      </c>
      <c r="BH280" s="7" t="str">
        <f t="shared" si="163"/>
        <v>III-II</v>
      </c>
      <c r="BI280" s="7" t="str">
        <f t="shared" si="172"/>
        <v>III-II</v>
      </c>
      <c r="BJ280" s="7">
        <f>IFERROR(VLOOKUP(BH280,Hilfstabelle!$B$26:$M$31,12,FALSE),0)</f>
        <v>1.1890788000000001</v>
      </c>
      <c r="BK280" s="7">
        <f>IFERROR(VLOOKUP(BH280,Hilfstabelle!$B$26:$H$31,7,FALSE),0)</f>
        <v>30</v>
      </c>
      <c r="BL280" s="7" t="str">
        <f t="shared" si="164"/>
        <v>III-I</v>
      </c>
      <c r="BM280" s="7" t="str">
        <f t="shared" si="173"/>
        <v>III-I</v>
      </c>
      <c r="BN280" s="7">
        <f>IFERROR(VLOOKUP(BL280,Hilfstabelle!$B$26:$M$31,12,FALSE),0)</f>
        <v>1.0948308</v>
      </c>
      <c r="BO280" s="7">
        <f>IFERROR(VLOOKUP(BL280,Hilfstabelle!$B$26:$H$31,7,FALSE),0)</f>
        <v>5</v>
      </c>
      <c r="BP280" s="162" t="s">
        <v>3902</v>
      </c>
    </row>
    <row r="281" spans="1:68" ht="15" thickBot="1" x14ac:dyDescent="0.25">
      <c r="A281" s="7">
        <v>16863331074</v>
      </c>
      <c r="B281" s="160" t="s">
        <v>98</v>
      </c>
      <c r="C281" s="8">
        <v>90</v>
      </c>
      <c r="D281" s="8">
        <v>75</v>
      </c>
      <c r="E281" s="8">
        <v>40</v>
      </c>
      <c r="F281" s="8" t="str">
        <f t="shared" si="174"/>
        <v>90 - 75 - 40</v>
      </c>
      <c r="G281" s="8" t="str">
        <f t="shared" si="175"/>
        <v>90-75-40</v>
      </c>
      <c r="H281" s="8">
        <f t="shared" si="176"/>
        <v>16863331074</v>
      </c>
      <c r="I281" s="6">
        <f t="shared" si="152"/>
        <v>9.6804456000000005</v>
      </c>
      <c r="J281" s="6">
        <f>VLOOKUP(LEFT(A281,8)*1,Hilfstabelle!$A$35:$E$38,5,FALSE)</f>
        <v>1</v>
      </c>
      <c r="K281" s="6">
        <f t="shared" si="153"/>
        <v>309</v>
      </c>
      <c r="L281" s="6">
        <f t="shared" si="154"/>
        <v>254</v>
      </c>
      <c r="M281" s="6">
        <f t="shared" si="155"/>
        <v>126</v>
      </c>
      <c r="N281" s="19">
        <f t="shared" si="165"/>
        <v>111</v>
      </c>
      <c r="O281" s="19">
        <f t="shared" si="166"/>
        <v>141</v>
      </c>
      <c r="P281" s="19">
        <f t="shared" si="167"/>
        <v>116</v>
      </c>
      <c r="Q281" s="6">
        <f>VLOOKUP(LEFT(A281,8)*1,Hilfstabelle!$A$35:$E$38,2,FALSE)</f>
        <v>400</v>
      </c>
      <c r="R281" s="6">
        <f>VLOOKUP(LEFT(A281,8)*1,Hilfstabelle!$A$35:$E$38,3,FALSE)</f>
        <v>285</v>
      </c>
      <c r="S281" s="6">
        <f>VLOOKUP(LEFT(A281,8)*1,Hilfstabelle!$A$35:$E$38,4,FALSE)</f>
        <v>146</v>
      </c>
      <c r="T281" s="94">
        <f>VLOOKUP(H281,Preise!A:E,4,FALSE)</f>
        <v>1100.03</v>
      </c>
      <c r="U281" s="7" t="str">
        <f>IF(V281=50,"I",VLOOKUP(V281,Hilfstabelle!$A$3:$B$6,2))</f>
        <v>III</v>
      </c>
      <c r="V281" s="7">
        <f t="shared" si="156"/>
        <v>90</v>
      </c>
      <c r="W281" s="7" t="str">
        <f>IF(U281="I","I",VLOOKUP(V281,Hilfstabelle!$A$3:$B$6,2))</f>
        <v>III</v>
      </c>
      <c r="X281" s="7">
        <f>VLOOKUP(W281,Hilfstabelle!$B$10:$M$13,12,FALSE)</f>
        <v>4.3940147999999999</v>
      </c>
      <c r="Y281" s="7">
        <f>VLOOKUP(W281,Hilfstabelle!$B$10:$D$13,3,FALSE)</f>
        <v>63</v>
      </c>
      <c r="Z281" s="7">
        <f>VLOOKUP(W281,Hilfstabelle!$B$10:$E$13,4,FALSE)</f>
        <v>89</v>
      </c>
      <c r="AA281" s="7">
        <f>VLOOKUP(W281,Hilfstabelle!$B$10:$F$13,5,FALSE)</f>
        <v>89</v>
      </c>
      <c r="AB281" s="7">
        <f>VLOOKUP(W281,Hilfstabelle!$B$10:$G$13,6,FALSE)</f>
        <v>89</v>
      </c>
      <c r="AC281" s="7" t="str">
        <f>IF(AG281="50I","I",VLOOKUP(C281,Hilfstabelle!$A$3:$B$6,2))</f>
        <v>III</v>
      </c>
      <c r="AD281" s="7" t="str">
        <f>IF(U281="I","I",VLOOKUP(C281,Hilfstabelle!$A$3:$B$6,2))</f>
        <v>III</v>
      </c>
      <c r="AE281" s="7" t="str">
        <f t="shared" si="168"/>
        <v>90III</v>
      </c>
      <c r="AF281" s="7" t="str">
        <f t="shared" si="157"/>
        <v>90III</v>
      </c>
      <c r="AG281" s="106" t="b">
        <f t="shared" si="158"/>
        <v>0</v>
      </c>
      <c r="AH281" s="7">
        <f>VLOOKUP('Grundgerüst Konfigurator'!AE281,Hilfstabelle!$B$14:$M$25,12,FALSE)</f>
        <v>1.6001664000000002</v>
      </c>
      <c r="AI281" s="7">
        <f>VLOOKUP(AE281,Hilfstabelle!$B$14:$J$25,9,FALSE)</f>
        <v>54</v>
      </c>
      <c r="AJ281" s="7">
        <f>VLOOKUP(AE281,Hilfstabelle!$B$14:$K$25,10,FALSE)</f>
        <v>72</v>
      </c>
      <c r="AK281" s="7">
        <f>VLOOKUP(AE281,Hilfstabelle!$B$14:$I$25,8,FALSE)</f>
        <v>22</v>
      </c>
      <c r="AL281" s="7" t="str">
        <f>IF(AP281="50I","I",VLOOKUP(D281,Hilfstabelle!$A$3:$B$6,2))</f>
        <v>II</v>
      </c>
      <c r="AM281" s="7" t="str">
        <f>IF(U281="I","I",VLOOKUP(D281,Hilfstabelle!$A$3:$B$6,2))</f>
        <v>II</v>
      </c>
      <c r="AN281" s="7" t="str">
        <f t="shared" si="169"/>
        <v>75II</v>
      </c>
      <c r="AO281" s="7" t="str">
        <f t="shared" si="159"/>
        <v>75II</v>
      </c>
      <c r="AP281" s="106" t="b">
        <f t="shared" si="160"/>
        <v>0</v>
      </c>
      <c r="AQ281" s="7">
        <f>VLOOKUP('Grundgerüst Konfigurator'!AN281,Hilfstabelle!$B$14:$M$25,12,FALSE)</f>
        <v>1.0688664000000001</v>
      </c>
      <c r="AR281" s="7">
        <f>VLOOKUP(AN281,Hilfstabelle!$B$14:$J$25,9,FALSE)</f>
        <v>45</v>
      </c>
      <c r="AS281" s="7">
        <f>VLOOKUP(AN281,Hilfstabelle!$B$14:$K$25,10,FALSE)</f>
        <v>72</v>
      </c>
      <c r="AT281" s="7">
        <f>VLOOKUP(AN281,Hilfstabelle!$B$14:$I$25,8,FALSE)</f>
        <v>22</v>
      </c>
      <c r="AU281" s="7" t="str">
        <f>IF(AY281="50I","I",VLOOKUP(E281,Hilfstabelle!$A$3:$B$6,2))</f>
        <v>I</v>
      </c>
      <c r="AV281" s="7" t="str">
        <f>IF(U281="I","I",VLOOKUP(E281,Hilfstabelle!$A$3:$B$6,2))</f>
        <v>I</v>
      </c>
      <c r="AW281" s="7" t="str">
        <f t="shared" si="170"/>
        <v>40I</v>
      </c>
      <c r="AX281" s="7" t="str">
        <f t="shared" si="161"/>
        <v>40I</v>
      </c>
      <c r="AY281" s="106" t="b">
        <f t="shared" si="177"/>
        <v>0</v>
      </c>
      <c r="AZ281" s="7">
        <f>VLOOKUP('Grundgerüst Konfigurator'!AW281,Hilfstabelle!$B$14:$M$25,12,FALSE)</f>
        <v>0.33348840000000002</v>
      </c>
      <c r="BA281" s="7">
        <f>VLOOKUP(AW281,Hilfstabelle!$B$14:$J$25,9,FALSE)</f>
        <v>24.5</v>
      </c>
      <c r="BB281" s="7">
        <f>VLOOKUP(AW281,Hilfstabelle!$B$14:$K$25,10,FALSE)</f>
        <v>54</v>
      </c>
      <c r="BC281" s="7">
        <f>VLOOKUP(AW281,Hilfstabelle!$B$14:$I$25,8,FALSE)</f>
        <v>22</v>
      </c>
      <c r="BD281" s="7" t="str">
        <f t="shared" si="162"/>
        <v/>
      </c>
      <c r="BE281" s="7" t="str">
        <f t="shared" si="171"/>
        <v/>
      </c>
      <c r="BF281" s="7">
        <f>IFERROR(VLOOKUP(BD281,Hilfstabelle!$B$26:$M$31,12,FALSE),0)</f>
        <v>0</v>
      </c>
      <c r="BG281" s="7">
        <f>IFERROR(VLOOKUP(BD281,Hilfstabelle!$B$26:$H$31,7,FALSE),0)</f>
        <v>0</v>
      </c>
      <c r="BH281" s="7" t="str">
        <f t="shared" si="163"/>
        <v>III-II</v>
      </c>
      <c r="BI281" s="7" t="str">
        <f t="shared" si="172"/>
        <v>III-II</v>
      </c>
      <c r="BJ281" s="7">
        <f>IFERROR(VLOOKUP(BH281,Hilfstabelle!$B$26:$M$31,12,FALSE),0)</f>
        <v>1.1890788000000001</v>
      </c>
      <c r="BK281" s="7">
        <f>IFERROR(VLOOKUP(BH281,Hilfstabelle!$B$26:$H$31,7,FALSE),0)</f>
        <v>30</v>
      </c>
      <c r="BL281" s="7" t="str">
        <f t="shared" si="164"/>
        <v>III-I</v>
      </c>
      <c r="BM281" s="7" t="str">
        <f t="shared" si="173"/>
        <v>III-I</v>
      </c>
      <c r="BN281" s="7">
        <f>IFERROR(VLOOKUP(BL281,Hilfstabelle!$B$26:$M$31,12,FALSE),0)</f>
        <v>1.0948308</v>
      </c>
      <c r="BO281" s="7">
        <f>IFERROR(VLOOKUP(BL281,Hilfstabelle!$B$26:$H$31,7,FALSE),0)</f>
        <v>5</v>
      </c>
      <c r="BP281" s="162" t="s">
        <v>3902</v>
      </c>
    </row>
    <row r="282" spans="1:68" ht="15" thickBot="1" x14ac:dyDescent="0.25">
      <c r="A282" s="7">
        <v>16863331075</v>
      </c>
      <c r="B282" s="160" t="s">
        <v>98</v>
      </c>
      <c r="C282" s="8">
        <v>90</v>
      </c>
      <c r="D282" s="8">
        <v>75</v>
      </c>
      <c r="E282" s="8">
        <v>50</v>
      </c>
      <c r="F282" s="8" t="str">
        <f t="shared" si="174"/>
        <v>90 - 75 - 50</v>
      </c>
      <c r="G282" s="8" t="str">
        <f t="shared" si="175"/>
        <v>90-75-50</v>
      </c>
      <c r="H282" s="8">
        <f t="shared" si="176"/>
        <v>16863331075</v>
      </c>
      <c r="I282" s="6">
        <f t="shared" si="152"/>
        <v>9.7977600000000002</v>
      </c>
      <c r="J282" s="6">
        <f>VLOOKUP(LEFT(A282,8)*1,Hilfstabelle!$A$35:$E$38,5,FALSE)</f>
        <v>1</v>
      </c>
      <c r="K282" s="6">
        <f t="shared" si="153"/>
        <v>316</v>
      </c>
      <c r="L282" s="6">
        <f t="shared" si="154"/>
        <v>254</v>
      </c>
      <c r="M282" s="6">
        <f t="shared" si="155"/>
        <v>126</v>
      </c>
      <c r="N282" s="19">
        <f t="shared" si="165"/>
        <v>111</v>
      </c>
      <c r="O282" s="19">
        <f t="shared" si="166"/>
        <v>141</v>
      </c>
      <c r="P282" s="19">
        <f t="shared" si="167"/>
        <v>116</v>
      </c>
      <c r="Q282" s="6">
        <f>VLOOKUP(LEFT(A282,8)*1,Hilfstabelle!$A$35:$E$38,2,FALSE)</f>
        <v>400</v>
      </c>
      <c r="R282" s="6">
        <f>VLOOKUP(LEFT(A282,8)*1,Hilfstabelle!$A$35:$E$38,3,FALSE)</f>
        <v>285</v>
      </c>
      <c r="S282" s="6">
        <f>VLOOKUP(LEFT(A282,8)*1,Hilfstabelle!$A$35:$E$38,4,FALSE)</f>
        <v>146</v>
      </c>
      <c r="T282" s="94">
        <f>VLOOKUP(H282,Preise!A:E,4,FALSE)</f>
        <v>1109.71</v>
      </c>
      <c r="U282" s="7" t="str">
        <f>IF(V282=50,"I",VLOOKUP(V282,Hilfstabelle!$A$3:$B$6,2))</f>
        <v>III</v>
      </c>
      <c r="V282" s="7">
        <f t="shared" si="156"/>
        <v>90</v>
      </c>
      <c r="W282" s="7" t="str">
        <f>IF(U282="I","I",VLOOKUP(V282,Hilfstabelle!$A$3:$B$6,2))</f>
        <v>III</v>
      </c>
      <c r="X282" s="7">
        <f>VLOOKUP(W282,Hilfstabelle!$B$10:$M$13,12,FALSE)</f>
        <v>4.3940147999999999</v>
      </c>
      <c r="Y282" s="7">
        <f>VLOOKUP(W282,Hilfstabelle!$B$10:$D$13,3,FALSE)</f>
        <v>63</v>
      </c>
      <c r="Z282" s="7">
        <f>VLOOKUP(W282,Hilfstabelle!$B$10:$E$13,4,FALSE)</f>
        <v>89</v>
      </c>
      <c r="AA282" s="7">
        <f>VLOOKUP(W282,Hilfstabelle!$B$10:$F$13,5,FALSE)</f>
        <v>89</v>
      </c>
      <c r="AB282" s="7">
        <f>VLOOKUP(W282,Hilfstabelle!$B$10:$G$13,6,FALSE)</f>
        <v>89</v>
      </c>
      <c r="AC282" s="7" t="str">
        <f>IF(AG282="50I","I",VLOOKUP(C282,Hilfstabelle!$A$3:$B$6,2))</f>
        <v>III</v>
      </c>
      <c r="AD282" s="7" t="str">
        <f>IF(U282="I","I",VLOOKUP(C282,Hilfstabelle!$A$3:$B$6,2))</f>
        <v>III</v>
      </c>
      <c r="AE282" s="7" t="str">
        <f t="shared" si="168"/>
        <v>90III</v>
      </c>
      <c r="AF282" s="7" t="str">
        <f t="shared" si="157"/>
        <v>90III</v>
      </c>
      <c r="AG282" s="106" t="b">
        <f t="shared" si="158"/>
        <v>0</v>
      </c>
      <c r="AH282" s="7">
        <f>VLOOKUP('Grundgerüst Konfigurator'!AE282,Hilfstabelle!$B$14:$M$25,12,FALSE)</f>
        <v>1.6001664000000002</v>
      </c>
      <c r="AI282" s="7">
        <f>VLOOKUP(AE282,Hilfstabelle!$B$14:$J$25,9,FALSE)</f>
        <v>54</v>
      </c>
      <c r="AJ282" s="7">
        <f>VLOOKUP(AE282,Hilfstabelle!$B$14:$K$25,10,FALSE)</f>
        <v>72</v>
      </c>
      <c r="AK282" s="7">
        <f>VLOOKUP(AE282,Hilfstabelle!$B$14:$I$25,8,FALSE)</f>
        <v>22</v>
      </c>
      <c r="AL282" s="7" t="str">
        <f>IF(AP282="50I","I",VLOOKUP(D282,Hilfstabelle!$A$3:$B$6,2))</f>
        <v>II</v>
      </c>
      <c r="AM282" s="7" t="str">
        <f>IF(U282="I","I",VLOOKUP(D282,Hilfstabelle!$A$3:$B$6,2))</f>
        <v>II</v>
      </c>
      <c r="AN282" s="7" t="str">
        <f t="shared" si="169"/>
        <v>75II</v>
      </c>
      <c r="AO282" s="7" t="str">
        <f t="shared" si="159"/>
        <v>75II</v>
      </c>
      <c r="AP282" s="106" t="b">
        <f t="shared" si="160"/>
        <v>0</v>
      </c>
      <c r="AQ282" s="7">
        <f>VLOOKUP('Grundgerüst Konfigurator'!AN282,Hilfstabelle!$B$14:$M$25,12,FALSE)</f>
        <v>1.0688664000000001</v>
      </c>
      <c r="AR282" s="7">
        <f>VLOOKUP(AN282,Hilfstabelle!$B$14:$J$25,9,FALSE)</f>
        <v>45</v>
      </c>
      <c r="AS282" s="7">
        <f>VLOOKUP(AN282,Hilfstabelle!$B$14:$K$25,10,FALSE)</f>
        <v>72</v>
      </c>
      <c r="AT282" s="7">
        <f>VLOOKUP(AN282,Hilfstabelle!$B$14:$I$25,8,FALSE)</f>
        <v>22</v>
      </c>
      <c r="AU282" s="7" t="str">
        <f>IF(AY282="50I","I",VLOOKUP(E282,Hilfstabelle!$A$3:$B$6,2))</f>
        <v>I</v>
      </c>
      <c r="AV282" s="7" t="str">
        <f>IF(U282="I","I",VLOOKUP(E282,Hilfstabelle!$A$3:$B$6,2))</f>
        <v>II</v>
      </c>
      <c r="AW282" s="7" t="str">
        <f t="shared" si="170"/>
        <v>50I</v>
      </c>
      <c r="AX282" s="7" t="str">
        <f t="shared" si="161"/>
        <v>50II</v>
      </c>
      <c r="AY282" s="106" t="str">
        <f t="shared" si="177"/>
        <v>50I</v>
      </c>
      <c r="AZ282" s="7">
        <f>VLOOKUP('Grundgerüst Konfigurator'!AW282,Hilfstabelle!$B$14:$M$25,12,FALSE)</f>
        <v>0.45080280000000006</v>
      </c>
      <c r="BA282" s="7">
        <f>VLOOKUP(AW282,Hilfstabelle!$B$14:$J$25,9,FALSE)</f>
        <v>30.5</v>
      </c>
      <c r="BB282" s="7">
        <f>VLOOKUP(AW282,Hilfstabelle!$B$14:$K$25,10,FALSE)</f>
        <v>61</v>
      </c>
      <c r="BC282" s="7">
        <f>VLOOKUP(AW282,Hilfstabelle!$B$14:$I$25,8,FALSE)</f>
        <v>22</v>
      </c>
      <c r="BD282" s="7" t="str">
        <f t="shared" si="162"/>
        <v/>
      </c>
      <c r="BE282" s="7" t="str">
        <f t="shared" si="171"/>
        <v/>
      </c>
      <c r="BF282" s="7">
        <f>IFERROR(VLOOKUP(BD282,Hilfstabelle!$B$26:$M$31,12,FALSE),0)</f>
        <v>0</v>
      </c>
      <c r="BG282" s="7">
        <f>IFERROR(VLOOKUP(BD282,Hilfstabelle!$B$26:$H$31,7,FALSE),0)</f>
        <v>0</v>
      </c>
      <c r="BH282" s="7" t="str">
        <f t="shared" si="163"/>
        <v>III-II</v>
      </c>
      <c r="BI282" s="7" t="str">
        <f t="shared" si="172"/>
        <v>III-II</v>
      </c>
      <c r="BJ282" s="7">
        <f>IFERROR(VLOOKUP(BH282,Hilfstabelle!$B$26:$M$31,12,FALSE),0)</f>
        <v>1.1890788000000001</v>
      </c>
      <c r="BK282" s="7">
        <f>IFERROR(VLOOKUP(BH282,Hilfstabelle!$B$26:$H$31,7,FALSE),0)</f>
        <v>30</v>
      </c>
      <c r="BL282" s="7" t="str">
        <f t="shared" si="164"/>
        <v>III-I</v>
      </c>
      <c r="BM282" s="7" t="str">
        <f t="shared" si="173"/>
        <v>III-I</v>
      </c>
      <c r="BN282" s="7">
        <f>IFERROR(VLOOKUP(BL282,Hilfstabelle!$B$26:$M$31,12,FALSE),0)</f>
        <v>1.0948308</v>
      </c>
      <c r="BO282" s="7">
        <f>IFERROR(VLOOKUP(BL282,Hilfstabelle!$B$26:$H$31,7,FALSE),0)</f>
        <v>5</v>
      </c>
      <c r="BP282" s="162" t="s">
        <v>3902</v>
      </c>
    </row>
    <row r="283" spans="1:68" ht="15" thickBot="1" x14ac:dyDescent="0.25">
      <c r="A283" s="7">
        <v>16863331076</v>
      </c>
      <c r="B283" s="160" t="s">
        <v>98</v>
      </c>
      <c r="C283" s="8">
        <v>90</v>
      </c>
      <c r="D283" s="8">
        <v>75</v>
      </c>
      <c r="E283" s="8">
        <v>63</v>
      </c>
      <c r="F283" s="8" t="str">
        <f t="shared" si="174"/>
        <v>90 - 75 - 63</v>
      </c>
      <c r="G283" s="8" t="str">
        <f t="shared" si="175"/>
        <v>90-75-63</v>
      </c>
      <c r="H283" s="8">
        <f t="shared" si="176"/>
        <v>16863331076</v>
      </c>
      <c r="I283" s="6">
        <f t="shared" si="152"/>
        <v>10.290688800000002</v>
      </c>
      <c r="J283" s="6">
        <f>VLOOKUP(LEFT(A283,8)*1,Hilfstabelle!$A$35:$E$38,5,FALSE)</f>
        <v>1</v>
      </c>
      <c r="K283" s="6">
        <f t="shared" si="153"/>
        <v>348.5</v>
      </c>
      <c r="L283" s="6">
        <f t="shared" si="154"/>
        <v>254</v>
      </c>
      <c r="M283" s="6">
        <f t="shared" si="155"/>
        <v>126</v>
      </c>
      <c r="N283" s="19">
        <f t="shared" si="165"/>
        <v>111</v>
      </c>
      <c r="O283" s="19">
        <f t="shared" si="166"/>
        <v>141</v>
      </c>
      <c r="P283" s="19">
        <f t="shared" si="167"/>
        <v>141.5</v>
      </c>
      <c r="Q283" s="6">
        <f>VLOOKUP(LEFT(A283,8)*1,Hilfstabelle!$A$35:$E$38,2,FALSE)</f>
        <v>400</v>
      </c>
      <c r="R283" s="6">
        <f>VLOOKUP(LEFT(A283,8)*1,Hilfstabelle!$A$35:$E$38,3,FALSE)</f>
        <v>285</v>
      </c>
      <c r="S283" s="6">
        <f>VLOOKUP(LEFT(A283,8)*1,Hilfstabelle!$A$35:$E$38,4,FALSE)</f>
        <v>146</v>
      </c>
      <c r="T283" s="94">
        <f>VLOOKUP(H283,Preise!A:E,4,FALSE)</f>
        <v>1126.6400000000001</v>
      </c>
      <c r="U283" s="7" t="str">
        <f>IF(V283=50,"I",VLOOKUP(V283,Hilfstabelle!$A$3:$B$6,2))</f>
        <v>III</v>
      </c>
      <c r="V283" s="7">
        <f t="shared" si="156"/>
        <v>90</v>
      </c>
      <c r="W283" s="7" t="str">
        <f>IF(U283="I","I",VLOOKUP(V283,Hilfstabelle!$A$3:$B$6,2))</f>
        <v>III</v>
      </c>
      <c r="X283" s="7">
        <f>VLOOKUP(W283,Hilfstabelle!$B$10:$M$13,12,FALSE)</f>
        <v>4.3940147999999999</v>
      </c>
      <c r="Y283" s="7">
        <f>VLOOKUP(W283,Hilfstabelle!$B$10:$D$13,3,FALSE)</f>
        <v>63</v>
      </c>
      <c r="Z283" s="7">
        <f>VLOOKUP(W283,Hilfstabelle!$B$10:$E$13,4,FALSE)</f>
        <v>89</v>
      </c>
      <c r="AA283" s="7">
        <f>VLOOKUP(W283,Hilfstabelle!$B$10:$F$13,5,FALSE)</f>
        <v>89</v>
      </c>
      <c r="AB283" s="7">
        <f>VLOOKUP(W283,Hilfstabelle!$B$10:$G$13,6,FALSE)</f>
        <v>89</v>
      </c>
      <c r="AC283" s="7" t="str">
        <f>IF(AG283="50I","I",VLOOKUP(C283,Hilfstabelle!$A$3:$B$6,2))</f>
        <v>III</v>
      </c>
      <c r="AD283" s="7" t="str">
        <f>IF(U283="I","I",VLOOKUP(C283,Hilfstabelle!$A$3:$B$6,2))</f>
        <v>III</v>
      </c>
      <c r="AE283" s="7" t="str">
        <f t="shared" si="168"/>
        <v>90III</v>
      </c>
      <c r="AF283" s="7" t="str">
        <f t="shared" si="157"/>
        <v>90III</v>
      </c>
      <c r="AG283" s="106" t="b">
        <f t="shared" si="158"/>
        <v>0</v>
      </c>
      <c r="AH283" s="7">
        <f>VLOOKUP('Grundgerüst Konfigurator'!AE283,Hilfstabelle!$B$14:$M$25,12,FALSE)</f>
        <v>1.6001664000000002</v>
      </c>
      <c r="AI283" s="7">
        <f>VLOOKUP(AE283,Hilfstabelle!$B$14:$J$25,9,FALSE)</f>
        <v>54</v>
      </c>
      <c r="AJ283" s="7">
        <f>VLOOKUP(AE283,Hilfstabelle!$B$14:$K$25,10,FALSE)</f>
        <v>72</v>
      </c>
      <c r="AK283" s="7">
        <f>VLOOKUP(AE283,Hilfstabelle!$B$14:$I$25,8,FALSE)</f>
        <v>22</v>
      </c>
      <c r="AL283" s="7" t="str">
        <f>IF(AP283="50I","I",VLOOKUP(D283,Hilfstabelle!$A$3:$B$6,2))</f>
        <v>II</v>
      </c>
      <c r="AM283" s="7" t="str">
        <f>IF(U283="I","I",VLOOKUP(D283,Hilfstabelle!$A$3:$B$6,2))</f>
        <v>II</v>
      </c>
      <c r="AN283" s="7" t="str">
        <f t="shared" si="169"/>
        <v>75II</v>
      </c>
      <c r="AO283" s="7" t="str">
        <f t="shared" si="159"/>
        <v>75II</v>
      </c>
      <c r="AP283" s="106" t="b">
        <f t="shared" si="160"/>
        <v>0</v>
      </c>
      <c r="AQ283" s="7">
        <f>VLOOKUP('Grundgerüst Konfigurator'!AN283,Hilfstabelle!$B$14:$M$25,12,FALSE)</f>
        <v>1.0688664000000001</v>
      </c>
      <c r="AR283" s="7">
        <f>VLOOKUP(AN283,Hilfstabelle!$B$14:$J$25,9,FALSE)</f>
        <v>45</v>
      </c>
      <c r="AS283" s="7">
        <f>VLOOKUP(AN283,Hilfstabelle!$B$14:$K$25,10,FALSE)</f>
        <v>72</v>
      </c>
      <c r="AT283" s="7">
        <f>VLOOKUP(AN283,Hilfstabelle!$B$14:$I$25,8,FALSE)</f>
        <v>22</v>
      </c>
      <c r="AU283" s="7" t="str">
        <f>IF(AY283="50I","I",VLOOKUP(E283,Hilfstabelle!$A$3:$B$6,2))</f>
        <v>II</v>
      </c>
      <c r="AV283" s="7" t="str">
        <f>IF(U283="I","I",VLOOKUP(E283,Hilfstabelle!$A$3:$B$6,2))</f>
        <v>II</v>
      </c>
      <c r="AW283" s="7" t="str">
        <f t="shared" si="170"/>
        <v>63II</v>
      </c>
      <c r="AX283" s="7" t="str">
        <f t="shared" si="161"/>
        <v>63II</v>
      </c>
      <c r="AY283" s="106" t="b">
        <f t="shared" si="177"/>
        <v>0</v>
      </c>
      <c r="AZ283" s="7">
        <f>VLOOKUP('Grundgerüst Konfigurator'!AW283,Hilfstabelle!$B$14:$M$25,12,FALSE)</f>
        <v>0.84948360000000012</v>
      </c>
      <c r="BA283" s="7">
        <f>VLOOKUP(AW283,Hilfstabelle!$B$14:$J$25,9,FALSE)</f>
        <v>37</v>
      </c>
      <c r="BB283" s="7">
        <f>VLOOKUP(AW283,Hilfstabelle!$B$14:$K$25,10,FALSE)</f>
        <v>68.5</v>
      </c>
      <c r="BC283" s="7">
        <f>VLOOKUP(AW283,Hilfstabelle!$B$14:$I$25,8,FALSE)</f>
        <v>22.5</v>
      </c>
      <c r="BD283" s="7" t="str">
        <f t="shared" si="162"/>
        <v/>
      </c>
      <c r="BE283" s="7" t="str">
        <f t="shared" si="171"/>
        <v/>
      </c>
      <c r="BF283" s="7">
        <f>IFERROR(VLOOKUP(BD283,Hilfstabelle!$B$26:$M$31,12,FALSE),0)</f>
        <v>0</v>
      </c>
      <c r="BG283" s="7">
        <f>IFERROR(VLOOKUP(BD283,Hilfstabelle!$B$26:$H$31,7,FALSE),0)</f>
        <v>0</v>
      </c>
      <c r="BH283" s="7" t="str">
        <f t="shared" si="163"/>
        <v>III-II</v>
      </c>
      <c r="BI283" s="7" t="str">
        <f t="shared" si="172"/>
        <v>III-II</v>
      </c>
      <c r="BJ283" s="7">
        <f>IFERROR(VLOOKUP(BH283,Hilfstabelle!$B$26:$M$31,12,FALSE),0)</f>
        <v>1.1890788000000001</v>
      </c>
      <c r="BK283" s="7">
        <f>IFERROR(VLOOKUP(BH283,Hilfstabelle!$B$26:$H$31,7,FALSE),0)</f>
        <v>30</v>
      </c>
      <c r="BL283" s="7" t="str">
        <f t="shared" si="164"/>
        <v>III-II</v>
      </c>
      <c r="BM283" s="7" t="str">
        <f t="shared" si="173"/>
        <v>III-II</v>
      </c>
      <c r="BN283" s="7">
        <f>IFERROR(VLOOKUP(BL283,Hilfstabelle!$B$26:$M$31,12,FALSE),0)</f>
        <v>1.1890788000000001</v>
      </c>
      <c r="BO283" s="7">
        <f>IFERROR(VLOOKUP(BL283,Hilfstabelle!$B$26:$H$31,7,FALSE),0)</f>
        <v>30</v>
      </c>
      <c r="BP283" s="162" t="s">
        <v>3902</v>
      </c>
    </row>
    <row r="284" spans="1:68" ht="15" thickBot="1" x14ac:dyDescent="0.25">
      <c r="A284" s="7">
        <v>16863331077</v>
      </c>
      <c r="B284" s="160" t="s">
        <v>98</v>
      </c>
      <c r="C284" s="8">
        <v>90</v>
      </c>
      <c r="D284" s="8">
        <v>75</v>
      </c>
      <c r="E284" s="8">
        <v>75</v>
      </c>
      <c r="F284" s="8" t="str">
        <f t="shared" si="174"/>
        <v>90 - 75 - 75</v>
      </c>
      <c r="G284" s="8" t="str">
        <f t="shared" si="175"/>
        <v>90-75-75</v>
      </c>
      <c r="H284" s="8">
        <f t="shared" si="176"/>
        <v>16863331077</v>
      </c>
      <c r="I284" s="6">
        <f t="shared" si="152"/>
        <v>10.510071600000002</v>
      </c>
      <c r="J284" s="6">
        <f>VLOOKUP(LEFT(A284,8)*1,Hilfstabelle!$A$35:$E$38,5,FALSE)</f>
        <v>1</v>
      </c>
      <c r="K284" s="6">
        <f t="shared" si="153"/>
        <v>352</v>
      </c>
      <c r="L284" s="6">
        <f t="shared" si="154"/>
        <v>254</v>
      </c>
      <c r="M284" s="6">
        <f t="shared" si="155"/>
        <v>126</v>
      </c>
      <c r="N284" s="19">
        <f t="shared" si="165"/>
        <v>111</v>
      </c>
      <c r="O284" s="19">
        <f t="shared" si="166"/>
        <v>141</v>
      </c>
      <c r="P284" s="19">
        <f t="shared" si="167"/>
        <v>141</v>
      </c>
      <c r="Q284" s="6">
        <f>VLOOKUP(LEFT(A284,8)*1,Hilfstabelle!$A$35:$E$38,2,FALSE)</f>
        <v>400</v>
      </c>
      <c r="R284" s="6">
        <f>VLOOKUP(LEFT(A284,8)*1,Hilfstabelle!$A$35:$E$38,3,FALSE)</f>
        <v>285</v>
      </c>
      <c r="S284" s="6">
        <f>VLOOKUP(LEFT(A284,8)*1,Hilfstabelle!$A$35:$E$38,4,FALSE)</f>
        <v>146</v>
      </c>
      <c r="T284" s="94">
        <f>VLOOKUP(H284,Preise!A:E,4,FALSE)</f>
        <v>1145.3399999999999</v>
      </c>
      <c r="U284" s="7" t="str">
        <f>IF(V284=50,"I",VLOOKUP(V284,Hilfstabelle!$A$3:$B$6,2))</f>
        <v>III</v>
      </c>
      <c r="V284" s="7">
        <f t="shared" si="156"/>
        <v>90</v>
      </c>
      <c r="W284" s="7" t="str">
        <f>IF(U284="I","I",VLOOKUP(V284,Hilfstabelle!$A$3:$B$6,2))</f>
        <v>III</v>
      </c>
      <c r="X284" s="7">
        <f>VLOOKUP(W284,Hilfstabelle!$B$10:$M$13,12,FALSE)</f>
        <v>4.3940147999999999</v>
      </c>
      <c r="Y284" s="7">
        <f>VLOOKUP(W284,Hilfstabelle!$B$10:$D$13,3,FALSE)</f>
        <v>63</v>
      </c>
      <c r="Z284" s="7">
        <f>VLOOKUP(W284,Hilfstabelle!$B$10:$E$13,4,FALSE)</f>
        <v>89</v>
      </c>
      <c r="AA284" s="7">
        <f>VLOOKUP(W284,Hilfstabelle!$B$10:$F$13,5,FALSE)</f>
        <v>89</v>
      </c>
      <c r="AB284" s="7">
        <f>VLOOKUP(W284,Hilfstabelle!$B$10:$G$13,6,FALSE)</f>
        <v>89</v>
      </c>
      <c r="AC284" s="7" t="str">
        <f>IF(AG284="50I","I",VLOOKUP(C284,Hilfstabelle!$A$3:$B$6,2))</f>
        <v>III</v>
      </c>
      <c r="AD284" s="7" t="str">
        <f>IF(U284="I","I",VLOOKUP(C284,Hilfstabelle!$A$3:$B$6,2))</f>
        <v>III</v>
      </c>
      <c r="AE284" s="7" t="str">
        <f t="shared" si="168"/>
        <v>90III</v>
      </c>
      <c r="AF284" s="7" t="str">
        <f t="shared" si="157"/>
        <v>90III</v>
      </c>
      <c r="AG284" s="106" t="b">
        <f t="shared" si="158"/>
        <v>0</v>
      </c>
      <c r="AH284" s="7">
        <f>VLOOKUP('Grundgerüst Konfigurator'!AE284,Hilfstabelle!$B$14:$M$25,12,FALSE)</f>
        <v>1.6001664000000002</v>
      </c>
      <c r="AI284" s="7">
        <f>VLOOKUP(AE284,Hilfstabelle!$B$14:$J$25,9,FALSE)</f>
        <v>54</v>
      </c>
      <c r="AJ284" s="7">
        <f>VLOOKUP(AE284,Hilfstabelle!$B$14:$K$25,10,FALSE)</f>
        <v>72</v>
      </c>
      <c r="AK284" s="7">
        <f>VLOOKUP(AE284,Hilfstabelle!$B$14:$I$25,8,FALSE)</f>
        <v>22</v>
      </c>
      <c r="AL284" s="7" t="str">
        <f>IF(AP284="50I","I",VLOOKUP(D284,Hilfstabelle!$A$3:$B$6,2))</f>
        <v>II</v>
      </c>
      <c r="AM284" s="7" t="str">
        <f>IF(U284="I","I",VLOOKUP(D284,Hilfstabelle!$A$3:$B$6,2))</f>
        <v>II</v>
      </c>
      <c r="AN284" s="7" t="str">
        <f t="shared" si="169"/>
        <v>75II</v>
      </c>
      <c r="AO284" s="7" t="str">
        <f t="shared" si="159"/>
        <v>75II</v>
      </c>
      <c r="AP284" s="106" t="b">
        <f t="shared" si="160"/>
        <v>0</v>
      </c>
      <c r="AQ284" s="7">
        <f>VLOOKUP('Grundgerüst Konfigurator'!AN284,Hilfstabelle!$B$14:$M$25,12,FALSE)</f>
        <v>1.0688664000000001</v>
      </c>
      <c r="AR284" s="7">
        <f>VLOOKUP(AN284,Hilfstabelle!$B$14:$J$25,9,FALSE)</f>
        <v>45</v>
      </c>
      <c r="AS284" s="7">
        <f>VLOOKUP(AN284,Hilfstabelle!$B$14:$K$25,10,FALSE)</f>
        <v>72</v>
      </c>
      <c r="AT284" s="7">
        <f>VLOOKUP(AN284,Hilfstabelle!$B$14:$I$25,8,FALSE)</f>
        <v>22</v>
      </c>
      <c r="AU284" s="7" t="str">
        <f>IF(AY284="50I","I",VLOOKUP(E284,Hilfstabelle!$A$3:$B$6,2))</f>
        <v>II</v>
      </c>
      <c r="AV284" s="7" t="str">
        <f>IF(U284="I","I",VLOOKUP(E284,Hilfstabelle!$A$3:$B$6,2))</f>
        <v>II</v>
      </c>
      <c r="AW284" s="7" t="str">
        <f t="shared" si="170"/>
        <v>75II</v>
      </c>
      <c r="AX284" s="7" t="str">
        <f t="shared" si="161"/>
        <v>75II</v>
      </c>
      <c r="AY284" s="106" t="b">
        <f t="shared" si="177"/>
        <v>0</v>
      </c>
      <c r="AZ284" s="7">
        <f>VLOOKUP('Grundgerüst Konfigurator'!AW284,Hilfstabelle!$B$14:$M$25,12,FALSE)</f>
        <v>1.0688664000000001</v>
      </c>
      <c r="BA284" s="7">
        <f>VLOOKUP(AW284,Hilfstabelle!$B$14:$J$25,9,FALSE)</f>
        <v>45</v>
      </c>
      <c r="BB284" s="7">
        <f>VLOOKUP(AW284,Hilfstabelle!$B$14:$K$25,10,FALSE)</f>
        <v>72</v>
      </c>
      <c r="BC284" s="7">
        <f>VLOOKUP(AW284,Hilfstabelle!$B$14:$I$25,8,FALSE)</f>
        <v>22</v>
      </c>
      <c r="BD284" s="7" t="str">
        <f t="shared" si="162"/>
        <v/>
      </c>
      <c r="BE284" s="7" t="str">
        <f t="shared" si="171"/>
        <v/>
      </c>
      <c r="BF284" s="7">
        <f>IFERROR(VLOOKUP(BD284,Hilfstabelle!$B$26:$M$31,12,FALSE),0)</f>
        <v>0</v>
      </c>
      <c r="BG284" s="7">
        <f>IFERROR(VLOOKUP(BD284,Hilfstabelle!$B$26:$H$31,7,FALSE),0)</f>
        <v>0</v>
      </c>
      <c r="BH284" s="7" t="str">
        <f t="shared" si="163"/>
        <v>III-II</v>
      </c>
      <c r="BI284" s="7" t="str">
        <f t="shared" si="172"/>
        <v>III-II</v>
      </c>
      <c r="BJ284" s="7">
        <f>IFERROR(VLOOKUP(BH284,Hilfstabelle!$B$26:$M$31,12,FALSE),0)</f>
        <v>1.1890788000000001</v>
      </c>
      <c r="BK284" s="7">
        <f>IFERROR(VLOOKUP(BH284,Hilfstabelle!$B$26:$H$31,7,FALSE),0)</f>
        <v>30</v>
      </c>
      <c r="BL284" s="7" t="str">
        <f t="shared" si="164"/>
        <v>III-II</v>
      </c>
      <c r="BM284" s="7" t="str">
        <f t="shared" si="173"/>
        <v>III-II</v>
      </c>
      <c r="BN284" s="7">
        <f>IFERROR(VLOOKUP(BL284,Hilfstabelle!$B$26:$M$31,12,FALSE),0)</f>
        <v>1.1890788000000001</v>
      </c>
      <c r="BO284" s="7">
        <f>IFERROR(VLOOKUP(BL284,Hilfstabelle!$B$26:$H$31,7,FALSE),0)</f>
        <v>30</v>
      </c>
      <c r="BP284" s="162" t="s">
        <v>3902</v>
      </c>
    </row>
    <row r="285" spans="1:68" ht="15" thickBot="1" x14ac:dyDescent="0.25">
      <c r="A285" s="7">
        <v>16863331078</v>
      </c>
      <c r="B285" s="160" t="s">
        <v>98</v>
      </c>
      <c r="C285" s="8">
        <v>110</v>
      </c>
      <c r="D285" s="8">
        <v>25</v>
      </c>
      <c r="E285" s="8">
        <v>25</v>
      </c>
      <c r="F285" s="8" t="str">
        <f t="shared" si="174"/>
        <v>110 - 25 - 25</v>
      </c>
      <c r="G285" s="8" t="str">
        <f t="shared" si="175"/>
        <v>110-25-25</v>
      </c>
      <c r="H285" s="8">
        <f t="shared" si="176"/>
        <v>16863331078</v>
      </c>
      <c r="I285" s="6">
        <f t="shared" si="152"/>
        <v>9.0393576000000007</v>
      </c>
      <c r="J285" s="6">
        <f>VLOOKUP(LEFT(A285,8)*1,Hilfstabelle!$A$35:$E$38,5,FALSE)</f>
        <v>1</v>
      </c>
      <c r="K285" s="6">
        <f t="shared" si="153"/>
        <v>295.5</v>
      </c>
      <c r="L285" s="6">
        <f t="shared" si="154"/>
        <v>199.5</v>
      </c>
      <c r="M285" s="6">
        <f t="shared" si="155"/>
        <v>130</v>
      </c>
      <c r="N285" s="19">
        <f t="shared" si="165"/>
        <v>111</v>
      </c>
      <c r="O285" s="19">
        <f t="shared" si="166"/>
        <v>113</v>
      </c>
      <c r="P285" s="19">
        <f t="shared" si="167"/>
        <v>113</v>
      </c>
      <c r="Q285" s="6">
        <f>VLOOKUP(LEFT(A285,8)*1,Hilfstabelle!$A$35:$E$38,2,FALSE)</f>
        <v>400</v>
      </c>
      <c r="R285" s="6">
        <f>VLOOKUP(LEFT(A285,8)*1,Hilfstabelle!$A$35:$E$38,3,FALSE)</f>
        <v>285</v>
      </c>
      <c r="S285" s="6">
        <f>VLOOKUP(LEFT(A285,8)*1,Hilfstabelle!$A$35:$E$38,4,FALSE)</f>
        <v>146</v>
      </c>
      <c r="T285" s="94">
        <f>VLOOKUP(H285,Preise!A:E,4,FALSE)</f>
        <v>1068.06</v>
      </c>
      <c r="U285" s="7" t="str">
        <f>IF(V285=50,"I",VLOOKUP(V285,Hilfstabelle!$A$3:$B$6,2))</f>
        <v>III</v>
      </c>
      <c r="V285" s="7">
        <f t="shared" si="156"/>
        <v>110</v>
      </c>
      <c r="W285" s="7" t="str">
        <f>IF(U285="I","I",VLOOKUP(V285,Hilfstabelle!$A$3:$B$6,2))</f>
        <v>III</v>
      </c>
      <c r="X285" s="7">
        <f>VLOOKUP(W285,Hilfstabelle!$B$10:$M$13,12,FALSE)</f>
        <v>4.3940147999999999</v>
      </c>
      <c r="Y285" s="7">
        <f>VLOOKUP(W285,Hilfstabelle!$B$10:$D$13,3,FALSE)</f>
        <v>63</v>
      </c>
      <c r="Z285" s="7">
        <f>VLOOKUP(W285,Hilfstabelle!$B$10:$E$13,4,FALSE)</f>
        <v>89</v>
      </c>
      <c r="AA285" s="7">
        <f>VLOOKUP(W285,Hilfstabelle!$B$10:$F$13,5,FALSE)</f>
        <v>89</v>
      </c>
      <c r="AB285" s="7">
        <f>VLOOKUP(W285,Hilfstabelle!$B$10:$G$13,6,FALSE)</f>
        <v>89</v>
      </c>
      <c r="AC285" s="7" t="str">
        <f>IF(AG285="50I","I",VLOOKUP(C285,Hilfstabelle!$A$3:$B$6,2))</f>
        <v>III</v>
      </c>
      <c r="AD285" s="7" t="str">
        <f>IF(U285="I","I",VLOOKUP(C285,Hilfstabelle!$A$3:$B$6,2))</f>
        <v>III</v>
      </c>
      <c r="AE285" s="7" t="str">
        <f t="shared" si="168"/>
        <v>110III</v>
      </c>
      <c r="AF285" s="7" t="str">
        <f t="shared" si="157"/>
        <v>110III</v>
      </c>
      <c r="AG285" s="106" t="b">
        <f t="shared" si="158"/>
        <v>0</v>
      </c>
      <c r="AH285" s="7">
        <f>VLOOKUP('Grundgerüst Konfigurator'!AE285,Hilfstabelle!$B$14:$M$25,12,FALSE)</f>
        <v>2.1127092000000003</v>
      </c>
      <c r="AI285" s="7">
        <f>VLOOKUP(AE285,Hilfstabelle!$B$14:$J$25,9,FALSE)</f>
        <v>65</v>
      </c>
      <c r="AJ285" s="7">
        <f>VLOOKUP(AE285,Hilfstabelle!$B$14:$K$25,10,FALSE)</f>
        <v>72</v>
      </c>
      <c r="AK285" s="7">
        <f>VLOOKUP(AE285,Hilfstabelle!$B$14:$I$25,8,FALSE)</f>
        <v>22</v>
      </c>
      <c r="AL285" s="7" t="str">
        <f>IF(AP285="50I","I",VLOOKUP(D285,Hilfstabelle!$A$3:$B$6,2))</f>
        <v>I</v>
      </c>
      <c r="AM285" s="7" t="str">
        <f>IF(U285="I","I",VLOOKUP(D285,Hilfstabelle!$A$3:$B$6,2))</f>
        <v>I</v>
      </c>
      <c r="AN285" s="7" t="str">
        <f t="shared" si="169"/>
        <v>25I</v>
      </c>
      <c r="AO285" s="7" t="str">
        <f t="shared" si="159"/>
        <v>25I</v>
      </c>
      <c r="AP285" s="106" t="b">
        <f t="shared" si="160"/>
        <v>0</v>
      </c>
      <c r="AQ285" s="7">
        <f>VLOOKUP('Grundgerüst Konfigurator'!AN285,Hilfstabelle!$B$14:$M$25,12,FALSE)</f>
        <v>0.171486</v>
      </c>
      <c r="AR285" s="7">
        <f>VLOOKUP(AN285,Hilfstabelle!$B$14:$J$25,9,FALSE)</f>
        <v>15.25</v>
      </c>
      <c r="AS285" s="7">
        <f>VLOOKUP(AN285,Hilfstabelle!$B$14:$K$25,10,FALSE)</f>
        <v>40.5</v>
      </c>
      <c r="AT285" s="7">
        <f>VLOOKUP(AN285,Hilfstabelle!$B$14:$I$25,8,FALSE)</f>
        <v>19</v>
      </c>
      <c r="AU285" s="7" t="str">
        <f>IF(AY285="50I","I",VLOOKUP(E285,Hilfstabelle!$A$3:$B$6,2))</f>
        <v>I</v>
      </c>
      <c r="AV285" s="7" t="str">
        <f>IF(U285="I","I",VLOOKUP(E285,Hilfstabelle!$A$3:$B$6,2))</f>
        <v>I</v>
      </c>
      <c r="AW285" s="7" t="str">
        <f t="shared" si="170"/>
        <v>25I</v>
      </c>
      <c r="AX285" s="7" t="str">
        <f t="shared" si="161"/>
        <v>25I</v>
      </c>
      <c r="AY285" s="106" t="b">
        <f t="shared" si="177"/>
        <v>0</v>
      </c>
      <c r="AZ285" s="7">
        <f>VLOOKUP('Grundgerüst Konfigurator'!AW285,Hilfstabelle!$B$14:$M$25,12,FALSE)</f>
        <v>0.171486</v>
      </c>
      <c r="BA285" s="7">
        <f>VLOOKUP(AW285,Hilfstabelle!$B$14:$J$25,9,FALSE)</f>
        <v>15.25</v>
      </c>
      <c r="BB285" s="7">
        <f>VLOOKUP(AW285,Hilfstabelle!$B$14:$K$25,10,FALSE)</f>
        <v>40.5</v>
      </c>
      <c r="BC285" s="7">
        <f>VLOOKUP(AW285,Hilfstabelle!$B$14:$I$25,8,FALSE)</f>
        <v>19</v>
      </c>
      <c r="BD285" s="7" t="str">
        <f t="shared" si="162"/>
        <v/>
      </c>
      <c r="BE285" s="7" t="str">
        <f t="shared" si="171"/>
        <v/>
      </c>
      <c r="BF285" s="7">
        <f>IFERROR(VLOOKUP(BD285,Hilfstabelle!$B$26:$M$31,12,FALSE),0)</f>
        <v>0</v>
      </c>
      <c r="BG285" s="7">
        <f>IFERROR(VLOOKUP(BD285,Hilfstabelle!$B$26:$H$31,7,FALSE),0)</f>
        <v>0</v>
      </c>
      <c r="BH285" s="7" t="str">
        <f t="shared" si="163"/>
        <v>III-I</v>
      </c>
      <c r="BI285" s="7" t="str">
        <f t="shared" si="172"/>
        <v>III-I</v>
      </c>
      <c r="BJ285" s="7">
        <f>IFERROR(VLOOKUP(BH285,Hilfstabelle!$B$26:$M$31,12,FALSE),0)</f>
        <v>1.0948308</v>
      </c>
      <c r="BK285" s="7">
        <f>IFERROR(VLOOKUP(BH285,Hilfstabelle!$B$26:$H$31,7,FALSE),0)</f>
        <v>5</v>
      </c>
      <c r="BL285" s="7" t="str">
        <f t="shared" si="164"/>
        <v>III-I</v>
      </c>
      <c r="BM285" s="7" t="str">
        <f t="shared" si="173"/>
        <v>III-I</v>
      </c>
      <c r="BN285" s="7">
        <f>IFERROR(VLOOKUP(BL285,Hilfstabelle!$B$26:$M$31,12,FALSE),0)</f>
        <v>1.0948308</v>
      </c>
      <c r="BO285" s="7">
        <f>IFERROR(VLOOKUP(BL285,Hilfstabelle!$B$26:$H$31,7,FALSE),0)</f>
        <v>5</v>
      </c>
      <c r="BP285" s="162" t="s">
        <v>3902</v>
      </c>
    </row>
    <row r="286" spans="1:68" ht="15" thickBot="1" x14ac:dyDescent="0.25">
      <c r="A286" s="7">
        <v>16863331079</v>
      </c>
      <c r="B286" s="160" t="s">
        <v>98</v>
      </c>
      <c r="C286" s="8">
        <v>110</v>
      </c>
      <c r="D286" s="8">
        <v>25</v>
      </c>
      <c r="E286" s="8">
        <v>32</v>
      </c>
      <c r="F286" s="8" t="str">
        <f t="shared" si="174"/>
        <v>110 - 25 - 32</v>
      </c>
      <c r="G286" s="8" t="str">
        <f t="shared" si="175"/>
        <v>110-25-32</v>
      </c>
      <c r="H286" s="8">
        <f t="shared" si="176"/>
        <v>16863331079</v>
      </c>
      <c r="I286" s="6">
        <f t="shared" si="152"/>
        <v>9.0917568000000006</v>
      </c>
      <c r="J286" s="6">
        <f>VLOOKUP(LEFT(A286,8)*1,Hilfstabelle!$A$35:$E$38,5,FALSE)</f>
        <v>1</v>
      </c>
      <c r="K286" s="6">
        <f t="shared" si="153"/>
        <v>302</v>
      </c>
      <c r="L286" s="6">
        <f t="shared" si="154"/>
        <v>199.5</v>
      </c>
      <c r="M286" s="6">
        <f t="shared" si="155"/>
        <v>130</v>
      </c>
      <c r="N286" s="19">
        <f t="shared" si="165"/>
        <v>111</v>
      </c>
      <c r="O286" s="19">
        <f t="shared" si="166"/>
        <v>113</v>
      </c>
      <c r="P286" s="19">
        <f t="shared" si="167"/>
        <v>114</v>
      </c>
      <c r="Q286" s="6">
        <f>VLOOKUP(LEFT(A286,8)*1,Hilfstabelle!$A$35:$E$38,2,FALSE)</f>
        <v>400</v>
      </c>
      <c r="R286" s="6">
        <f>VLOOKUP(LEFT(A286,8)*1,Hilfstabelle!$A$35:$E$38,3,FALSE)</f>
        <v>285</v>
      </c>
      <c r="S286" s="6">
        <f>VLOOKUP(LEFT(A286,8)*1,Hilfstabelle!$A$35:$E$38,4,FALSE)</f>
        <v>146</v>
      </c>
      <c r="T286" s="94">
        <f>VLOOKUP(H286,Preise!A:E,4,FALSE)</f>
        <v>1073.4100000000001</v>
      </c>
      <c r="U286" s="7" t="str">
        <f>IF(V286=50,"I",VLOOKUP(V286,Hilfstabelle!$A$3:$B$6,2))</f>
        <v>III</v>
      </c>
      <c r="V286" s="7">
        <f t="shared" si="156"/>
        <v>110</v>
      </c>
      <c r="W286" s="7" t="str">
        <f>IF(U286="I","I",VLOOKUP(V286,Hilfstabelle!$A$3:$B$6,2))</f>
        <v>III</v>
      </c>
      <c r="X286" s="7">
        <f>VLOOKUP(W286,Hilfstabelle!$B$10:$M$13,12,FALSE)</f>
        <v>4.3940147999999999</v>
      </c>
      <c r="Y286" s="7">
        <f>VLOOKUP(W286,Hilfstabelle!$B$10:$D$13,3,FALSE)</f>
        <v>63</v>
      </c>
      <c r="Z286" s="7">
        <f>VLOOKUP(W286,Hilfstabelle!$B$10:$E$13,4,FALSE)</f>
        <v>89</v>
      </c>
      <c r="AA286" s="7">
        <f>VLOOKUP(W286,Hilfstabelle!$B$10:$F$13,5,FALSE)</f>
        <v>89</v>
      </c>
      <c r="AB286" s="7">
        <f>VLOOKUP(W286,Hilfstabelle!$B$10:$G$13,6,FALSE)</f>
        <v>89</v>
      </c>
      <c r="AC286" s="7" t="str">
        <f>IF(AG286="50I","I",VLOOKUP(C286,Hilfstabelle!$A$3:$B$6,2))</f>
        <v>III</v>
      </c>
      <c r="AD286" s="7" t="str">
        <f>IF(U286="I","I",VLOOKUP(C286,Hilfstabelle!$A$3:$B$6,2))</f>
        <v>III</v>
      </c>
      <c r="AE286" s="7" t="str">
        <f t="shared" si="168"/>
        <v>110III</v>
      </c>
      <c r="AF286" s="7" t="str">
        <f t="shared" si="157"/>
        <v>110III</v>
      </c>
      <c r="AG286" s="106" t="b">
        <f t="shared" si="158"/>
        <v>0</v>
      </c>
      <c r="AH286" s="7">
        <f>VLOOKUP('Grundgerüst Konfigurator'!AE286,Hilfstabelle!$B$14:$M$25,12,FALSE)</f>
        <v>2.1127092000000003</v>
      </c>
      <c r="AI286" s="7">
        <f>VLOOKUP(AE286,Hilfstabelle!$B$14:$J$25,9,FALSE)</f>
        <v>65</v>
      </c>
      <c r="AJ286" s="7">
        <f>VLOOKUP(AE286,Hilfstabelle!$B$14:$K$25,10,FALSE)</f>
        <v>72</v>
      </c>
      <c r="AK286" s="7">
        <f>VLOOKUP(AE286,Hilfstabelle!$B$14:$I$25,8,FALSE)</f>
        <v>22</v>
      </c>
      <c r="AL286" s="7" t="str">
        <f>IF(AP286="50I","I",VLOOKUP(D286,Hilfstabelle!$A$3:$B$6,2))</f>
        <v>I</v>
      </c>
      <c r="AM286" s="7" t="str">
        <f>IF(U286="I","I",VLOOKUP(D286,Hilfstabelle!$A$3:$B$6,2))</f>
        <v>I</v>
      </c>
      <c r="AN286" s="7" t="str">
        <f t="shared" si="169"/>
        <v>25I</v>
      </c>
      <c r="AO286" s="7" t="str">
        <f t="shared" si="159"/>
        <v>25I</v>
      </c>
      <c r="AP286" s="106" t="b">
        <f t="shared" si="160"/>
        <v>0</v>
      </c>
      <c r="AQ286" s="7">
        <f>VLOOKUP('Grundgerüst Konfigurator'!AN286,Hilfstabelle!$B$14:$M$25,12,FALSE)</f>
        <v>0.171486</v>
      </c>
      <c r="AR286" s="7">
        <f>VLOOKUP(AN286,Hilfstabelle!$B$14:$J$25,9,FALSE)</f>
        <v>15.25</v>
      </c>
      <c r="AS286" s="7">
        <f>VLOOKUP(AN286,Hilfstabelle!$B$14:$K$25,10,FALSE)</f>
        <v>40.5</v>
      </c>
      <c r="AT286" s="7">
        <f>VLOOKUP(AN286,Hilfstabelle!$B$14:$I$25,8,FALSE)</f>
        <v>19</v>
      </c>
      <c r="AU286" s="7" t="str">
        <f>IF(AY286="50I","I",VLOOKUP(E286,Hilfstabelle!$A$3:$B$6,2))</f>
        <v>I</v>
      </c>
      <c r="AV286" s="7" t="str">
        <f>IF(U286="I","I",VLOOKUP(E286,Hilfstabelle!$A$3:$B$6,2))</f>
        <v>I</v>
      </c>
      <c r="AW286" s="7" t="str">
        <f t="shared" si="170"/>
        <v>32I</v>
      </c>
      <c r="AX286" s="7" t="str">
        <f t="shared" si="161"/>
        <v>32I</v>
      </c>
      <c r="AY286" s="106" t="b">
        <f t="shared" si="177"/>
        <v>0</v>
      </c>
      <c r="AZ286" s="7">
        <f>VLOOKUP('Grundgerüst Konfigurator'!AW286,Hilfstabelle!$B$14:$M$25,12,FALSE)</f>
        <v>0.22388520000000001</v>
      </c>
      <c r="BA286" s="7">
        <f>VLOOKUP(AW286,Hilfstabelle!$B$14:$J$25,9,FALSE)</f>
        <v>20</v>
      </c>
      <c r="BB286" s="7">
        <f>VLOOKUP(AW286,Hilfstabelle!$B$14:$K$25,10,FALSE)</f>
        <v>47</v>
      </c>
      <c r="BC286" s="7">
        <f>VLOOKUP(AW286,Hilfstabelle!$B$14:$I$25,8,FALSE)</f>
        <v>20</v>
      </c>
      <c r="BD286" s="7" t="str">
        <f t="shared" si="162"/>
        <v/>
      </c>
      <c r="BE286" s="7" t="str">
        <f t="shared" si="171"/>
        <v/>
      </c>
      <c r="BF286" s="7">
        <f>IFERROR(VLOOKUP(BD286,Hilfstabelle!$B$26:$M$31,12,FALSE),0)</f>
        <v>0</v>
      </c>
      <c r="BG286" s="7">
        <f>IFERROR(VLOOKUP(BD286,Hilfstabelle!$B$26:$H$31,7,FALSE),0)</f>
        <v>0</v>
      </c>
      <c r="BH286" s="7" t="str">
        <f t="shared" si="163"/>
        <v>III-I</v>
      </c>
      <c r="BI286" s="7" t="str">
        <f t="shared" si="172"/>
        <v>III-I</v>
      </c>
      <c r="BJ286" s="7">
        <f>IFERROR(VLOOKUP(BH286,Hilfstabelle!$B$26:$M$31,12,FALSE),0)</f>
        <v>1.0948308</v>
      </c>
      <c r="BK286" s="7">
        <f>IFERROR(VLOOKUP(BH286,Hilfstabelle!$B$26:$H$31,7,FALSE),0)</f>
        <v>5</v>
      </c>
      <c r="BL286" s="7" t="str">
        <f t="shared" si="164"/>
        <v>III-I</v>
      </c>
      <c r="BM286" s="7" t="str">
        <f t="shared" si="173"/>
        <v>III-I</v>
      </c>
      <c r="BN286" s="7">
        <f>IFERROR(VLOOKUP(BL286,Hilfstabelle!$B$26:$M$31,12,FALSE),0)</f>
        <v>1.0948308</v>
      </c>
      <c r="BO286" s="7">
        <f>IFERROR(VLOOKUP(BL286,Hilfstabelle!$B$26:$H$31,7,FALSE),0)</f>
        <v>5</v>
      </c>
      <c r="BP286" s="162" t="s">
        <v>3902</v>
      </c>
    </row>
    <row r="287" spans="1:68" ht="15" thickBot="1" x14ac:dyDescent="0.25">
      <c r="A287" s="7">
        <v>16863331080</v>
      </c>
      <c r="B287" s="160" t="s">
        <v>98</v>
      </c>
      <c r="C287" s="8">
        <v>110</v>
      </c>
      <c r="D287" s="8">
        <v>25</v>
      </c>
      <c r="E287" s="8">
        <v>40</v>
      </c>
      <c r="F287" s="8" t="str">
        <f t="shared" si="174"/>
        <v>110 - 25 - 40</v>
      </c>
      <c r="G287" s="8" t="str">
        <f t="shared" si="175"/>
        <v>110-25-40</v>
      </c>
      <c r="H287" s="8">
        <f t="shared" si="176"/>
        <v>16863331080</v>
      </c>
      <c r="I287" s="6">
        <f t="shared" si="152"/>
        <v>9.2013600000000011</v>
      </c>
      <c r="J287" s="6">
        <f>VLOOKUP(LEFT(A287,8)*1,Hilfstabelle!$A$35:$E$38,5,FALSE)</f>
        <v>1</v>
      </c>
      <c r="K287" s="6">
        <f t="shared" si="153"/>
        <v>309</v>
      </c>
      <c r="L287" s="6">
        <f t="shared" si="154"/>
        <v>199.5</v>
      </c>
      <c r="M287" s="6">
        <f t="shared" si="155"/>
        <v>130</v>
      </c>
      <c r="N287" s="19">
        <f t="shared" si="165"/>
        <v>111</v>
      </c>
      <c r="O287" s="19">
        <f t="shared" si="166"/>
        <v>113</v>
      </c>
      <c r="P287" s="19">
        <f t="shared" si="167"/>
        <v>116</v>
      </c>
      <c r="Q287" s="6">
        <f>VLOOKUP(LEFT(A287,8)*1,Hilfstabelle!$A$35:$E$38,2,FALSE)</f>
        <v>400</v>
      </c>
      <c r="R287" s="6">
        <f>VLOOKUP(LEFT(A287,8)*1,Hilfstabelle!$A$35:$E$38,3,FALSE)</f>
        <v>285</v>
      </c>
      <c r="S287" s="6">
        <f>VLOOKUP(LEFT(A287,8)*1,Hilfstabelle!$A$35:$E$38,4,FALSE)</f>
        <v>146</v>
      </c>
      <c r="T287" s="94">
        <f>VLOOKUP(H287,Preise!A:E,4,FALSE)</f>
        <v>1080.79</v>
      </c>
      <c r="U287" s="7" t="str">
        <f>IF(V287=50,"I",VLOOKUP(V287,Hilfstabelle!$A$3:$B$6,2))</f>
        <v>III</v>
      </c>
      <c r="V287" s="7">
        <f t="shared" si="156"/>
        <v>110</v>
      </c>
      <c r="W287" s="7" t="str">
        <f>IF(U287="I","I",VLOOKUP(V287,Hilfstabelle!$A$3:$B$6,2))</f>
        <v>III</v>
      </c>
      <c r="X287" s="7">
        <f>VLOOKUP(W287,Hilfstabelle!$B$10:$M$13,12,FALSE)</f>
        <v>4.3940147999999999</v>
      </c>
      <c r="Y287" s="7">
        <f>VLOOKUP(W287,Hilfstabelle!$B$10:$D$13,3,FALSE)</f>
        <v>63</v>
      </c>
      <c r="Z287" s="7">
        <f>VLOOKUP(W287,Hilfstabelle!$B$10:$E$13,4,FALSE)</f>
        <v>89</v>
      </c>
      <c r="AA287" s="7">
        <f>VLOOKUP(W287,Hilfstabelle!$B$10:$F$13,5,FALSE)</f>
        <v>89</v>
      </c>
      <c r="AB287" s="7">
        <f>VLOOKUP(W287,Hilfstabelle!$B$10:$G$13,6,FALSE)</f>
        <v>89</v>
      </c>
      <c r="AC287" s="7" t="str">
        <f>IF(AG287="50I","I",VLOOKUP(C287,Hilfstabelle!$A$3:$B$6,2))</f>
        <v>III</v>
      </c>
      <c r="AD287" s="7" t="str">
        <f>IF(U287="I","I",VLOOKUP(C287,Hilfstabelle!$A$3:$B$6,2))</f>
        <v>III</v>
      </c>
      <c r="AE287" s="7" t="str">
        <f t="shared" si="168"/>
        <v>110III</v>
      </c>
      <c r="AF287" s="7" t="str">
        <f t="shared" si="157"/>
        <v>110III</v>
      </c>
      <c r="AG287" s="106" t="b">
        <f t="shared" si="158"/>
        <v>0</v>
      </c>
      <c r="AH287" s="7">
        <f>VLOOKUP('Grundgerüst Konfigurator'!AE287,Hilfstabelle!$B$14:$M$25,12,FALSE)</f>
        <v>2.1127092000000003</v>
      </c>
      <c r="AI287" s="7">
        <f>VLOOKUP(AE287,Hilfstabelle!$B$14:$J$25,9,FALSE)</f>
        <v>65</v>
      </c>
      <c r="AJ287" s="7">
        <f>VLOOKUP(AE287,Hilfstabelle!$B$14:$K$25,10,FALSE)</f>
        <v>72</v>
      </c>
      <c r="AK287" s="7">
        <f>VLOOKUP(AE287,Hilfstabelle!$B$14:$I$25,8,FALSE)</f>
        <v>22</v>
      </c>
      <c r="AL287" s="7" t="str">
        <f>IF(AP287="50I","I",VLOOKUP(D287,Hilfstabelle!$A$3:$B$6,2))</f>
        <v>I</v>
      </c>
      <c r="AM287" s="7" t="str">
        <f>IF(U287="I","I",VLOOKUP(D287,Hilfstabelle!$A$3:$B$6,2))</f>
        <v>I</v>
      </c>
      <c r="AN287" s="7" t="str">
        <f t="shared" si="169"/>
        <v>25I</v>
      </c>
      <c r="AO287" s="7" t="str">
        <f t="shared" si="159"/>
        <v>25I</v>
      </c>
      <c r="AP287" s="106" t="b">
        <f t="shared" si="160"/>
        <v>0</v>
      </c>
      <c r="AQ287" s="7">
        <f>VLOOKUP('Grundgerüst Konfigurator'!AN287,Hilfstabelle!$B$14:$M$25,12,FALSE)</f>
        <v>0.171486</v>
      </c>
      <c r="AR287" s="7">
        <f>VLOOKUP(AN287,Hilfstabelle!$B$14:$J$25,9,FALSE)</f>
        <v>15.25</v>
      </c>
      <c r="AS287" s="7">
        <f>VLOOKUP(AN287,Hilfstabelle!$B$14:$K$25,10,FALSE)</f>
        <v>40.5</v>
      </c>
      <c r="AT287" s="7">
        <f>VLOOKUP(AN287,Hilfstabelle!$B$14:$I$25,8,FALSE)</f>
        <v>19</v>
      </c>
      <c r="AU287" s="7" t="str">
        <f>IF(AY287="50I","I",VLOOKUP(E287,Hilfstabelle!$A$3:$B$6,2))</f>
        <v>I</v>
      </c>
      <c r="AV287" s="7" t="str">
        <f>IF(U287="I","I",VLOOKUP(E287,Hilfstabelle!$A$3:$B$6,2))</f>
        <v>I</v>
      </c>
      <c r="AW287" s="7" t="str">
        <f t="shared" si="170"/>
        <v>40I</v>
      </c>
      <c r="AX287" s="7" t="str">
        <f t="shared" si="161"/>
        <v>40I</v>
      </c>
      <c r="AY287" s="106" t="b">
        <f t="shared" si="177"/>
        <v>0</v>
      </c>
      <c r="AZ287" s="7">
        <f>VLOOKUP('Grundgerüst Konfigurator'!AW287,Hilfstabelle!$B$14:$M$25,12,FALSE)</f>
        <v>0.33348840000000002</v>
      </c>
      <c r="BA287" s="7">
        <f>VLOOKUP(AW287,Hilfstabelle!$B$14:$J$25,9,FALSE)</f>
        <v>24.5</v>
      </c>
      <c r="BB287" s="7">
        <f>VLOOKUP(AW287,Hilfstabelle!$B$14:$K$25,10,FALSE)</f>
        <v>54</v>
      </c>
      <c r="BC287" s="7">
        <f>VLOOKUP(AW287,Hilfstabelle!$B$14:$I$25,8,FALSE)</f>
        <v>22</v>
      </c>
      <c r="BD287" s="7" t="str">
        <f t="shared" si="162"/>
        <v/>
      </c>
      <c r="BE287" s="7" t="str">
        <f t="shared" si="171"/>
        <v/>
      </c>
      <c r="BF287" s="7">
        <f>IFERROR(VLOOKUP(BD287,Hilfstabelle!$B$26:$M$31,12,FALSE),0)</f>
        <v>0</v>
      </c>
      <c r="BG287" s="7">
        <f>IFERROR(VLOOKUP(BD287,Hilfstabelle!$B$26:$H$31,7,FALSE),0)</f>
        <v>0</v>
      </c>
      <c r="BH287" s="7" t="str">
        <f t="shared" si="163"/>
        <v>III-I</v>
      </c>
      <c r="BI287" s="7" t="str">
        <f t="shared" si="172"/>
        <v>III-I</v>
      </c>
      <c r="BJ287" s="7">
        <f>IFERROR(VLOOKUP(BH287,Hilfstabelle!$B$26:$M$31,12,FALSE),0)</f>
        <v>1.0948308</v>
      </c>
      <c r="BK287" s="7">
        <f>IFERROR(VLOOKUP(BH287,Hilfstabelle!$B$26:$H$31,7,FALSE),0)</f>
        <v>5</v>
      </c>
      <c r="BL287" s="7" t="str">
        <f t="shared" si="164"/>
        <v>III-I</v>
      </c>
      <c r="BM287" s="7" t="str">
        <f t="shared" si="173"/>
        <v>III-I</v>
      </c>
      <c r="BN287" s="7">
        <f>IFERROR(VLOOKUP(BL287,Hilfstabelle!$B$26:$M$31,12,FALSE),0)</f>
        <v>1.0948308</v>
      </c>
      <c r="BO287" s="7">
        <f>IFERROR(VLOOKUP(BL287,Hilfstabelle!$B$26:$H$31,7,FALSE),0)</f>
        <v>5</v>
      </c>
      <c r="BP287" s="162" t="s">
        <v>3902</v>
      </c>
    </row>
    <row r="288" spans="1:68" ht="15" thickBot="1" x14ac:dyDescent="0.25">
      <c r="A288" s="7">
        <v>16863331081</v>
      </c>
      <c r="B288" s="160" t="s">
        <v>98</v>
      </c>
      <c r="C288" s="8">
        <v>110</v>
      </c>
      <c r="D288" s="8">
        <v>25</v>
      </c>
      <c r="E288" s="8">
        <v>50</v>
      </c>
      <c r="F288" s="8" t="str">
        <f t="shared" si="174"/>
        <v>110 - 25 - 50</v>
      </c>
      <c r="G288" s="8" t="str">
        <f t="shared" si="175"/>
        <v>110-25-50</v>
      </c>
      <c r="H288" s="8">
        <f t="shared" si="176"/>
        <v>16863331081</v>
      </c>
      <c r="I288" s="6">
        <f t="shared" si="152"/>
        <v>9.3186744000000008</v>
      </c>
      <c r="J288" s="6">
        <f>VLOOKUP(LEFT(A288,8)*1,Hilfstabelle!$A$35:$E$38,5,FALSE)</f>
        <v>1</v>
      </c>
      <c r="K288" s="6">
        <f t="shared" si="153"/>
        <v>316</v>
      </c>
      <c r="L288" s="6">
        <f t="shared" si="154"/>
        <v>199.5</v>
      </c>
      <c r="M288" s="6">
        <f t="shared" si="155"/>
        <v>130</v>
      </c>
      <c r="N288" s="19">
        <f t="shared" si="165"/>
        <v>111</v>
      </c>
      <c r="O288" s="19">
        <f t="shared" si="166"/>
        <v>113</v>
      </c>
      <c r="P288" s="19">
        <f t="shared" si="167"/>
        <v>116</v>
      </c>
      <c r="Q288" s="6">
        <f>VLOOKUP(LEFT(A288,8)*1,Hilfstabelle!$A$35:$E$38,2,FALSE)</f>
        <v>400</v>
      </c>
      <c r="R288" s="6">
        <f>VLOOKUP(LEFT(A288,8)*1,Hilfstabelle!$A$35:$E$38,3,FALSE)</f>
        <v>285</v>
      </c>
      <c r="S288" s="6">
        <f>VLOOKUP(LEFT(A288,8)*1,Hilfstabelle!$A$35:$E$38,4,FALSE)</f>
        <v>146</v>
      </c>
      <c r="T288" s="94">
        <f>VLOOKUP(H288,Preise!A:E,4,FALSE)</f>
        <v>1090.46</v>
      </c>
      <c r="U288" s="7" t="str">
        <f>IF(V288=50,"I",VLOOKUP(V288,Hilfstabelle!$A$3:$B$6,2))</f>
        <v>III</v>
      </c>
      <c r="V288" s="7">
        <f t="shared" si="156"/>
        <v>110</v>
      </c>
      <c r="W288" s="7" t="str">
        <f>IF(U288="I","I",VLOOKUP(V288,Hilfstabelle!$A$3:$B$6,2))</f>
        <v>III</v>
      </c>
      <c r="X288" s="7">
        <f>VLOOKUP(W288,Hilfstabelle!$B$10:$M$13,12,FALSE)</f>
        <v>4.3940147999999999</v>
      </c>
      <c r="Y288" s="7">
        <f>VLOOKUP(W288,Hilfstabelle!$B$10:$D$13,3,FALSE)</f>
        <v>63</v>
      </c>
      <c r="Z288" s="7">
        <f>VLOOKUP(W288,Hilfstabelle!$B$10:$E$13,4,FALSE)</f>
        <v>89</v>
      </c>
      <c r="AA288" s="7">
        <f>VLOOKUP(W288,Hilfstabelle!$B$10:$F$13,5,FALSE)</f>
        <v>89</v>
      </c>
      <c r="AB288" s="7">
        <f>VLOOKUP(W288,Hilfstabelle!$B$10:$G$13,6,FALSE)</f>
        <v>89</v>
      </c>
      <c r="AC288" s="7" t="str">
        <f>IF(AG288="50I","I",VLOOKUP(C288,Hilfstabelle!$A$3:$B$6,2))</f>
        <v>III</v>
      </c>
      <c r="AD288" s="7" t="str">
        <f>IF(U288="I","I",VLOOKUP(C288,Hilfstabelle!$A$3:$B$6,2))</f>
        <v>III</v>
      </c>
      <c r="AE288" s="7" t="str">
        <f t="shared" si="168"/>
        <v>110III</v>
      </c>
      <c r="AF288" s="7" t="str">
        <f t="shared" si="157"/>
        <v>110III</v>
      </c>
      <c r="AG288" s="106" t="b">
        <f t="shared" si="158"/>
        <v>0</v>
      </c>
      <c r="AH288" s="7">
        <f>VLOOKUP('Grundgerüst Konfigurator'!AE288,Hilfstabelle!$B$14:$M$25,12,FALSE)</f>
        <v>2.1127092000000003</v>
      </c>
      <c r="AI288" s="7">
        <f>VLOOKUP(AE288,Hilfstabelle!$B$14:$J$25,9,FALSE)</f>
        <v>65</v>
      </c>
      <c r="AJ288" s="7">
        <f>VLOOKUP(AE288,Hilfstabelle!$B$14:$K$25,10,FALSE)</f>
        <v>72</v>
      </c>
      <c r="AK288" s="7">
        <f>VLOOKUP(AE288,Hilfstabelle!$B$14:$I$25,8,FALSE)</f>
        <v>22</v>
      </c>
      <c r="AL288" s="7" t="str">
        <f>IF(AP288="50I","I",VLOOKUP(D288,Hilfstabelle!$A$3:$B$6,2))</f>
        <v>I</v>
      </c>
      <c r="AM288" s="7" t="str">
        <f>IF(U288="I","I",VLOOKUP(D288,Hilfstabelle!$A$3:$B$6,2))</f>
        <v>I</v>
      </c>
      <c r="AN288" s="7" t="str">
        <f t="shared" si="169"/>
        <v>25I</v>
      </c>
      <c r="AO288" s="7" t="str">
        <f t="shared" si="159"/>
        <v>25I</v>
      </c>
      <c r="AP288" s="106" t="b">
        <f t="shared" si="160"/>
        <v>0</v>
      </c>
      <c r="AQ288" s="7">
        <f>VLOOKUP('Grundgerüst Konfigurator'!AN288,Hilfstabelle!$B$14:$M$25,12,FALSE)</f>
        <v>0.171486</v>
      </c>
      <c r="AR288" s="7">
        <f>VLOOKUP(AN288,Hilfstabelle!$B$14:$J$25,9,FALSE)</f>
        <v>15.25</v>
      </c>
      <c r="AS288" s="7">
        <f>VLOOKUP(AN288,Hilfstabelle!$B$14:$K$25,10,FALSE)</f>
        <v>40.5</v>
      </c>
      <c r="AT288" s="7">
        <f>VLOOKUP(AN288,Hilfstabelle!$B$14:$I$25,8,FALSE)</f>
        <v>19</v>
      </c>
      <c r="AU288" s="7" t="str">
        <f>IF(AY288="50I","I",VLOOKUP(E288,Hilfstabelle!$A$3:$B$6,2))</f>
        <v>I</v>
      </c>
      <c r="AV288" s="7" t="str">
        <f>IF(U288="I","I",VLOOKUP(E288,Hilfstabelle!$A$3:$B$6,2))</f>
        <v>II</v>
      </c>
      <c r="AW288" s="7" t="str">
        <f t="shared" si="170"/>
        <v>50I</v>
      </c>
      <c r="AX288" s="7" t="str">
        <f t="shared" si="161"/>
        <v>50II</v>
      </c>
      <c r="AY288" s="106" t="str">
        <f t="shared" si="177"/>
        <v>50I</v>
      </c>
      <c r="AZ288" s="7">
        <f>VLOOKUP('Grundgerüst Konfigurator'!AW288,Hilfstabelle!$B$14:$M$25,12,FALSE)</f>
        <v>0.45080280000000006</v>
      </c>
      <c r="BA288" s="7">
        <f>VLOOKUP(AW288,Hilfstabelle!$B$14:$J$25,9,FALSE)</f>
        <v>30.5</v>
      </c>
      <c r="BB288" s="7">
        <f>VLOOKUP(AW288,Hilfstabelle!$B$14:$K$25,10,FALSE)</f>
        <v>61</v>
      </c>
      <c r="BC288" s="7">
        <f>VLOOKUP(AW288,Hilfstabelle!$B$14:$I$25,8,FALSE)</f>
        <v>22</v>
      </c>
      <c r="BD288" s="7" t="str">
        <f t="shared" si="162"/>
        <v/>
      </c>
      <c r="BE288" s="7" t="str">
        <f t="shared" si="171"/>
        <v/>
      </c>
      <c r="BF288" s="7">
        <f>IFERROR(VLOOKUP(BD288,Hilfstabelle!$B$26:$M$31,12,FALSE),0)</f>
        <v>0</v>
      </c>
      <c r="BG288" s="7">
        <f>IFERROR(VLOOKUP(BD288,Hilfstabelle!$B$26:$H$31,7,FALSE),0)</f>
        <v>0</v>
      </c>
      <c r="BH288" s="7" t="str">
        <f t="shared" si="163"/>
        <v>III-I</v>
      </c>
      <c r="BI288" s="7" t="str">
        <f t="shared" si="172"/>
        <v>III-I</v>
      </c>
      <c r="BJ288" s="7">
        <f>IFERROR(VLOOKUP(BH288,Hilfstabelle!$B$26:$M$31,12,FALSE),0)</f>
        <v>1.0948308</v>
      </c>
      <c r="BK288" s="7">
        <f>IFERROR(VLOOKUP(BH288,Hilfstabelle!$B$26:$H$31,7,FALSE),0)</f>
        <v>5</v>
      </c>
      <c r="BL288" s="7" t="str">
        <f t="shared" si="164"/>
        <v>III-I</v>
      </c>
      <c r="BM288" s="7" t="str">
        <f t="shared" si="173"/>
        <v>III-I</v>
      </c>
      <c r="BN288" s="7">
        <f>IFERROR(VLOOKUP(BL288,Hilfstabelle!$B$26:$M$31,12,FALSE),0)</f>
        <v>1.0948308</v>
      </c>
      <c r="BO288" s="7">
        <f>IFERROR(VLOOKUP(BL288,Hilfstabelle!$B$26:$H$31,7,FALSE),0)</f>
        <v>5</v>
      </c>
      <c r="BP288" s="162" t="s">
        <v>3902</v>
      </c>
    </row>
    <row r="289" spans="1:68" ht="15" thickBot="1" x14ac:dyDescent="0.25">
      <c r="A289" s="7">
        <v>16863331082</v>
      </c>
      <c r="B289" s="160" t="s">
        <v>98</v>
      </c>
      <c r="C289" s="8">
        <v>110</v>
      </c>
      <c r="D289" s="8">
        <v>25</v>
      </c>
      <c r="E289" s="8">
        <v>63</v>
      </c>
      <c r="F289" s="8" t="str">
        <f t="shared" si="174"/>
        <v>110 - 25 - 63</v>
      </c>
      <c r="G289" s="8" t="str">
        <f t="shared" si="175"/>
        <v>110-25-63</v>
      </c>
      <c r="H289" s="8">
        <f t="shared" si="176"/>
        <v>16863331082</v>
      </c>
      <c r="I289" s="6">
        <f t="shared" si="152"/>
        <v>9.8116032000000004</v>
      </c>
      <c r="J289" s="6">
        <f>VLOOKUP(LEFT(A289,8)*1,Hilfstabelle!$A$35:$E$38,5,FALSE)</f>
        <v>1</v>
      </c>
      <c r="K289" s="6">
        <f t="shared" si="153"/>
        <v>348.5</v>
      </c>
      <c r="L289" s="6">
        <f t="shared" si="154"/>
        <v>199.5</v>
      </c>
      <c r="M289" s="6">
        <f t="shared" si="155"/>
        <v>130</v>
      </c>
      <c r="N289" s="19">
        <f t="shared" si="165"/>
        <v>111</v>
      </c>
      <c r="O289" s="19">
        <f t="shared" si="166"/>
        <v>113</v>
      </c>
      <c r="P289" s="19">
        <f t="shared" si="167"/>
        <v>141.5</v>
      </c>
      <c r="Q289" s="6">
        <f>VLOOKUP(LEFT(A289,8)*1,Hilfstabelle!$A$35:$E$38,2,FALSE)</f>
        <v>400</v>
      </c>
      <c r="R289" s="6">
        <f>VLOOKUP(LEFT(A289,8)*1,Hilfstabelle!$A$35:$E$38,3,FALSE)</f>
        <v>285</v>
      </c>
      <c r="S289" s="6">
        <f>VLOOKUP(LEFT(A289,8)*1,Hilfstabelle!$A$35:$E$38,4,FALSE)</f>
        <v>146</v>
      </c>
      <c r="T289" s="94">
        <f>VLOOKUP(H289,Preise!A:E,4,FALSE)</f>
        <v>1107.4000000000001</v>
      </c>
      <c r="U289" s="7" t="str">
        <f>IF(V289=50,"I",VLOOKUP(V289,Hilfstabelle!$A$3:$B$6,2))</f>
        <v>III</v>
      </c>
      <c r="V289" s="7">
        <f t="shared" si="156"/>
        <v>110</v>
      </c>
      <c r="W289" s="7" t="str">
        <f>IF(U289="I","I",VLOOKUP(V289,Hilfstabelle!$A$3:$B$6,2))</f>
        <v>III</v>
      </c>
      <c r="X289" s="7">
        <f>VLOOKUP(W289,Hilfstabelle!$B$10:$M$13,12,FALSE)</f>
        <v>4.3940147999999999</v>
      </c>
      <c r="Y289" s="7">
        <f>VLOOKUP(W289,Hilfstabelle!$B$10:$D$13,3,FALSE)</f>
        <v>63</v>
      </c>
      <c r="Z289" s="7">
        <f>VLOOKUP(W289,Hilfstabelle!$B$10:$E$13,4,FALSE)</f>
        <v>89</v>
      </c>
      <c r="AA289" s="7">
        <f>VLOOKUP(W289,Hilfstabelle!$B$10:$F$13,5,FALSE)</f>
        <v>89</v>
      </c>
      <c r="AB289" s="7">
        <f>VLOOKUP(W289,Hilfstabelle!$B$10:$G$13,6,FALSE)</f>
        <v>89</v>
      </c>
      <c r="AC289" s="7" t="str">
        <f>IF(AG289="50I","I",VLOOKUP(C289,Hilfstabelle!$A$3:$B$6,2))</f>
        <v>III</v>
      </c>
      <c r="AD289" s="7" t="str">
        <f>IF(U289="I","I",VLOOKUP(C289,Hilfstabelle!$A$3:$B$6,2))</f>
        <v>III</v>
      </c>
      <c r="AE289" s="7" t="str">
        <f t="shared" si="168"/>
        <v>110III</v>
      </c>
      <c r="AF289" s="7" t="str">
        <f t="shared" si="157"/>
        <v>110III</v>
      </c>
      <c r="AG289" s="106" t="b">
        <f t="shared" si="158"/>
        <v>0</v>
      </c>
      <c r="AH289" s="7">
        <f>VLOOKUP('Grundgerüst Konfigurator'!AE289,Hilfstabelle!$B$14:$M$25,12,FALSE)</f>
        <v>2.1127092000000003</v>
      </c>
      <c r="AI289" s="7">
        <f>VLOOKUP(AE289,Hilfstabelle!$B$14:$J$25,9,FALSE)</f>
        <v>65</v>
      </c>
      <c r="AJ289" s="7">
        <f>VLOOKUP(AE289,Hilfstabelle!$B$14:$K$25,10,FALSE)</f>
        <v>72</v>
      </c>
      <c r="AK289" s="7">
        <f>VLOOKUP(AE289,Hilfstabelle!$B$14:$I$25,8,FALSE)</f>
        <v>22</v>
      </c>
      <c r="AL289" s="7" t="str">
        <f>IF(AP289="50I","I",VLOOKUP(D289,Hilfstabelle!$A$3:$B$6,2))</f>
        <v>I</v>
      </c>
      <c r="AM289" s="7" t="str">
        <f>IF(U289="I","I",VLOOKUP(D289,Hilfstabelle!$A$3:$B$6,2))</f>
        <v>I</v>
      </c>
      <c r="AN289" s="7" t="str">
        <f t="shared" si="169"/>
        <v>25I</v>
      </c>
      <c r="AO289" s="7" t="str">
        <f t="shared" si="159"/>
        <v>25I</v>
      </c>
      <c r="AP289" s="106" t="b">
        <f t="shared" si="160"/>
        <v>0</v>
      </c>
      <c r="AQ289" s="7">
        <f>VLOOKUP('Grundgerüst Konfigurator'!AN289,Hilfstabelle!$B$14:$M$25,12,FALSE)</f>
        <v>0.171486</v>
      </c>
      <c r="AR289" s="7">
        <f>VLOOKUP(AN289,Hilfstabelle!$B$14:$J$25,9,FALSE)</f>
        <v>15.25</v>
      </c>
      <c r="AS289" s="7">
        <f>VLOOKUP(AN289,Hilfstabelle!$B$14:$K$25,10,FALSE)</f>
        <v>40.5</v>
      </c>
      <c r="AT289" s="7">
        <f>VLOOKUP(AN289,Hilfstabelle!$B$14:$I$25,8,FALSE)</f>
        <v>19</v>
      </c>
      <c r="AU289" s="7" t="str">
        <f>IF(AY289="50I","I",VLOOKUP(E289,Hilfstabelle!$A$3:$B$6,2))</f>
        <v>II</v>
      </c>
      <c r="AV289" s="7" t="str">
        <f>IF(U289="I","I",VLOOKUP(E289,Hilfstabelle!$A$3:$B$6,2))</f>
        <v>II</v>
      </c>
      <c r="AW289" s="7" t="str">
        <f t="shared" si="170"/>
        <v>63II</v>
      </c>
      <c r="AX289" s="7" t="str">
        <f t="shared" si="161"/>
        <v>63II</v>
      </c>
      <c r="AY289" s="106" t="b">
        <f t="shared" si="177"/>
        <v>0</v>
      </c>
      <c r="AZ289" s="7">
        <f>VLOOKUP('Grundgerüst Konfigurator'!AW289,Hilfstabelle!$B$14:$M$25,12,FALSE)</f>
        <v>0.84948360000000012</v>
      </c>
      <c r="BA289" s="7">
        <f>VLOOKUP(AW289,Hilfstabelle!$B$14:$J$25,9,FALSE)</f>
        <v>37</v>
      </c>
      <c r="BB289" s="7">
        <f>VLOOKUP(AW289,Hilfstabelle!$B$14:$K$25,10,FALSE)</f>
        <v>68.5</v>
      </c>
      <c r="BC289" s="7">
        <f>VLOOKUP(AW289,Hilfstabelle!$B$14:$I$25,8,FALSE)</f>
        <v>22.5</v>
      </c>
      <c r="BD289" s="7" t="str">
        <f t="shared" si="162"/>
        <v/>
      </c>
      <c r="BE289" s="7" t="str">
        <f t="shared" si="171"/>
        <v/>
      </c>
      <c r="BF289" s="7">
        <f>IFERROR(VLOOKUP(BD289,Hilfstabelle!$B$26:$M$31,12,FALSE),0)</f>
        <v>0</v>
      </c>
      <c r="BG289" s="7">
        <f>IFERROR(VLOOKUP(BD289,Hilfstabelle!$B$26:$H$31,7,FALSE),0)</f>
        <v>0</v>
      </c>
      <c r="BH289" s="7" t="str">
        <f t="shared" si="163"/>
        <v>III-I</v>
      </c>
      <c r="BI289" s="7" t="str">
        <f t="shared" si="172"/>
        <v>III-I</v>
      </c>
      <c r="BJ289" s="7">
        <f>IFERROR(VLOOKUP(BH289,Hilfstabelle!$B$26:$M$31,12,FALSE),0)</f>
        <v>1.0948308</v>
      </c>
      <c r="BK289" s="7">
        <f>IFERROR(VLOOKUP(BH289,Hilfstabelle!$B$26:$H$31,7,FALSE),0)</f>
        <v>5</v>
      </c>
      <c r="BL289" s="7" t="str">
        <f t="shared" si="164"/>
        <v>III-II</v>
      </c>
      <c r="BM289" s="7" t="str">
        <f t="shared" si="173"/>
        <v>III-II</v>
      </c>
      <c r="BN289" s="7">
        <f>IFERROR(VLOOKUP(BL289,Hilfstabelle!$B$26:$M$31,12,FALSE),0)</f>
        <v>1.1890788000000001</v>
      </c>
      <c r="BO289" s="7">
        <f>IFERROR(VLOOKUP(BL289,Hilfstabelle!$B$26:$H$31,7,FALSE),0)</f>
        <v>30</v>
      </c>
      <c r="BP289" s="162" t="s">
        <v>3902</v>
      </c>
    </row>
    <row r="290" spans="1:68" ht="15" thickBot="1" x14ac:dyDescent="0.25">
      <c r="A290" s="7">
        <v>16863331083</v>
      </c>
      <c r="B290" s="160" t="s">
        <v>98</v>
      </c>
      <c r="C290" s="8">
        <v>110</v>
      </c>
      <c r="D290" s="8">
        <v>25</v>
      </c>
      <c r="E290" s="8">
        <v>75</v>
      </c>
      <c r="F290" s="8" t="str">
        <f t="shared" si="174"/>
        <v>110 - 25 - 75</v>
      </c>
      <c r="G290" s="8" t="str">
        <f t="shared" si="175"/>
        <v>110-25-75</v>
      </c>
      <c r="H290" s="8">
        <f t="shared" si="176"/>
        <v>16863331083</v>
      </c>
      <c r="I290" s="6">
        <f t="shared" si="152"/>
        <v>10.030986</v>
      </c>
      <c r="J290" s="6">
        <f>VLOOKUP(LEFT(A290,8)*1,Hilfstabelle!$A$35:$E$38,5,FALSE)</f>
        <v>1</v>
      </c>
      <c r="K290" s="6">
        <f t="shared" si="153"/>
        <v>352</v>
      </c>
      <c r="L290" s="6">
        <f t="shared" si="154"/>
        <v>199.5</v>
      </c>
      <c r="M290" s="6">
        <f t="shared" si="155"/>
        <v>130</v>
      </c>
      <c r="N290" s="19">
        <f t="shared" si="165"/>
        <v>111</v>
      </c>
      <c r="O290" s="19">
        <f t="shared" si="166"/>
        <v>113</v>
      </c>
      <c r="P290" s="19">
        <f t="shared" si="167"/>
        <v>141</v>
      </c>
      <c r="Q290" s="6">
        <f>VLOOKUP(LEFT(A290,8)*1,Hilfstabelle!$A$35:$E$38,2,FALSE)</f>
        <v>400</v>
      </c>
      <c r="R290" s="6">
        <f>VLOOKUP(LEFT(A290,8)*1,Hilfstabelle!$A$35:$E$38,3,FALSE)</f>
        <v>285</v>
      </c>
      <c r="S290" s="6">
        <f>VLOOKUP(LEFT(A290,8)*1,Hilfstabelle!$A$35:$E$38,4,FALSE)</f>
        <v>146</v>
      </c>
      <c r="T290" s="94">
        <f>VLOOKUP(H290,Preise!A:E,4,FALSE)</f>
        <v>1126.1199999999999</v>
      </c>
      <c r="U290" s="7" t="str">
        <f>IF(V290=50,"I",VLOOKUP(V290,Hilfstabelle!$A$3:$B$6,2))</f>
        <v>III</v>
      </c>
      <c r="V290" s="7">
        <f t="shared" si="156"/>
        <v>110</v>
      </c>
      <c r="W290" s="7" t="str">
        <f>IF(U290="I","I",VLOOKUP(V290,Hilfstabelle!$A$3:$B$6,2))</f>
        <v>III</v>
      </c>
      <c r="X290" s="7">
        <f>VLOOKUP(W290,Hilfstabelle!$B$10:$M$13,12,FALSE)</f>
        <v>4.3940147999999999</v>
      </c>
      <c r="Y290" s="7">
        <f>VLOOKUP(W290,Hilfstabelle!$B$10:$D$13,3,FALSE)</f>
        <v>63</v>
      </c>
      <c r="Z290" s="7">
        <f>VLOOKUP(W290,Hilfstabelle!$B$10:$E$13,4,FALSE)</f>
        <v>89</v>
      </c>
      <c r="AA290" s="7">
        <f>VLOOKUP(W290,Hilfstabelle!$B$10:$F$13,5,FALSE)</f>
        <v>89</v>
      </c>
      <c r="AB290" s="7">
        <f>VLOOKUP(W290,Hilfstabelle!$B$10:$G$13,6,FALSE)</f>
        <v>89</v>
      </c>
      <c r="AC290" s="7" t="str">
        <f>IF(AG290="50I","I",VLOOKUP(C290,Hilfstabelle!$A$3:$B$6,2))</f>
        <v>III</v>
      </c>
      <c r="AD290" s="7" t="str">
        <f>IF(U290="I","I",VLOOKUP(C290,Hilfstabelle!$A$3:$B$6,2))</f>
        <v>III</v>
      </c>
      <c r="AE290" s="7" t="str">
        <f t="shared" si="168"/>
        <v>110III</v>
      </c>
      <c r="AF290" s="7" t="str">
        <f t="shared" si="157"/>
        <v>110III</v>
      </c>
      <c r="AG290" s="106" t="b">
        <f t="shared" si="158"/>
        <v>0</v>
      </c>
      <c r="AH290" s="7">
        <f>VLOOKUP('Grundgerüst Konfigurator'!AE290,Hilfstabelle!$B$14:$M$25,12,FALSE)</f>
        <v>2.1127092000000003</v>
      </c>
      <c r="AI290" s="7">
        <f>VLOOKUP(AE290,Hilfstabelle!$B$14:$J$25,9,FALSE)</f>
        <v>65</v>
      </c>
      <c r="AJ290" s="7">
        <f>VLOOKUP(AE290,Hilfstabelle!$B$14:$K$25,10,FALSE)</f>
        <v>72</v>
      </c>
      <c r="AK290" s="7">
        <f>VLOOKUP(AE290,Hilfstabelle!$B$14:$I$25,8,FALSE)</f>
        <v>22</v>
      </c>
      <c r="AL290" s="7" t="str">
        <f>IF(AP290="50I","I",VLOOKUP(D290,Hilfstabelle!$A$3:$B$6,2))</f>
        <v>I</v>
      </c>
      <c r="AM290" s="7" t="str">
        <f>IF(U290="I","I",VLOOKUP(D290,Hilfstabelle!$A$3:$B$6,2))</f>
        <v>I</v>
      </c>
      <c r="AN290" s="7" t="str">
        <f t="shared" si="169"/>
        <v>25I</v>
      </c>
      <c r="AO290" s="7" t="str">
        <f t="shared" si="159"/>
        <v>25I</v>
      </c>
      <c r="AP290" s="106" t="b">
        <f t="shared" si="160"/>
        <v>0</v>
      </c>
      <c r="AQ290" s="7">
        <f>VLOOKUP('Grundgerüst Konfigurator'!AN290,Hilfstabelle!$B$14:$M$25,12,FALSE)</f>
        <v>0.171486</v>
      </c>
      <c r="AR290" s="7">
        <f>VLOOKUP(AN290,Hilfstabelle!$B$14:$J$25,9,FALSE)</f>
        <v>15.25</v>
      </c>
      <c r="AS290" s="7">
        <f>VLOOKUP(AN290,Hilfstabelle!$B$14:$K$25,10,FALSE)</f>
        <v>40.5</v>
      </c>
      <c r="AT290" s="7">
        <f>VLOOKUP(AN290,Hilfstabelle!$B$14:$I$25,8,FALSE)</f>
        <v>19</v>
      </c>
      <c r="AU290" s="7" t="str">
        <f>IF(AY290="50I","I",VLOOKUP(E290,Hilfstabelle!$A$3:$B$6,2))</f>
        <v>II</v>
      </c>
      <c r="AV290" s="7" t="str">
        <f>IF(U290="I","I",VLOOKUP(E290,Hilfstabelle!$A$3:$B$6,2))</f>
        <v>II</v>
      </c>
      <c r="AW290" s="7" t="str">
        <f t="shared" si="170"/>
        <v>75II</v>
      </c>
      <c r="AX290" s="7" t="str">
        <f t="shared" si="161"/>
        <v>75II</v>
      </c>
      <c r="AY290" s="106" t="b">
        <f t="shared" si="177"/>
        <v>0</v>
      </c>
      <c r="AZ290" s="7">
        <f>VLOOKUP('Grundgerüst Konfigurator'!AW290,Hilfstabelle!$B$14:$M$25,12,FALSE)</f>
        <v>1.0688664000000001</v>
      </c>
      <c r="BA290" s="7">
        <f>VLOOKUP(AW290,Hilfstabelle!$B$14:$J$25,9,FALSE)</f>
        <v>45</v>
      </c>
      <c r="BB290" s="7">
        <f>VLOOKUP(AW290,Hilfstabelle!$B$14:$K$25,10,FALSE)</f>
        <v>72</v>
      </c>
      <c r="BC290" s="7">
        <f>VLOOKUP(AW290,Hilfstabelle!$B$14:$I$25,8,FALSE)</f>
        <v>22</v>
      </c>
      <c r="BD290" s="7" t="str">
        <f t="shared" si="162"/>
        <v/>
      </c>
      <c r="BE290" s="7" t="str">
        <f t="shared" si="171"/>
        <v/>
      </c>
      <c r="BF290" s="7">
        <f>IFERROR(VLOOKUP(BD290,Hilfstabelle!$B$26:$M$31,12,FALSE),0)</f>
        <v>0</v>
      </c>
      <c r="BG290" s="7">
        <f>IFERROR(VLOOKUP(BD290,Hilfstabelle!$B$26:$H$31,7,FALSE),0)</f>
        <v>0</v>
      </c>
      <c r="BH290" s="7" t="str">
        <f t="shared" si="163"/>
        <v>III-I</v>
      </c>
      <c r="BI290" s="7" t="str">
        <f t="shared" si="172"/>
        <v>III-I</v>
      </c>
      <c r="BJ290" s="7">
        <f>IFERROR(VLOOKUP(BH290,Hilfstabelle!$B$26:$M$31,12,FALSE),0)</f>
        <v>1.0948308</v>
      </c>
      <c r="BK290" s="7">
        <f>IFERROR(VLOOKUP(BH290,Hilfstabelle!$B$26:$H$31,7,FALSE),0)</f>
        <v>5</v>
      </c>
      <c r="BL290" s="7" t="str">
        <f t="shared" si="164"/>
        <v>III-II</v>
      </c>
      <c r="BM290" s="7" t="str">
        <f t="shared" si="173"/>
        <v>III-II</v>
      </c>
      <c r="BN290" s="7">
        <f>IFERROR(VLOOKUP(BL290,Hilfstabelle!$B$26:$M$31,12,FALSE),0)</f>
        <v>1.1890788000000001</v>
      </c>
      <c r="BO290" s="7">
        <f>IFERROR(VLOOKUP(BL290,Hilfstabelle!$B$26:$H$31,7,FALSE),0)</f>
        <v>30</v>
      </c>
      <c r="BP290" s="162" t="s">
        <v>3902</v>
      </c>
    </row>
    <row r="291" spans="1:68" ht="15" thickBot="1" x14ac:dyDescent="0.25">
      <c r="A291" s="7">
        <v>16863331084</v>
      </c>
      <c r="B291" s="160" t="s">
        <v>98</v>
      </c>
      <c r="C291" s="8">
        <v>110</v>
      </c>
      <c r="D291" s="8">
        <v>25</v>
      </c>
      <c r="E291" s="8">
        <v>90</v>
      </c>
      <c r="F291" s="8" t="str">
        <f t="shared" si="174"/>
        <v>110 - 25 - 90</v>
      </c>
      <c r="G291" s="8" t="str">
        <f t="shared" si="175"/>
        <v>110-25-90</v>
      </c>
      <c r="H291" s="8">
        <f t="shared" si="176"/>
        <v>16863331084</v>
      </c>
      <c r="I291" s="6">
        <f t="shared" si="152"/>
        <v>9.3732072000000013</v>
      </c>
      <c r="J291" s="6">
        <f>VLOOKUP(LEFT(A291,8)*1,Hilfstabelle!$A$35:$E$38,5,FALSE)</f>
        <v>1</v>
      </c>
      <c r="K291" s="6">
        <f t="shared" si="153"/>
        <v>322</v>
      </c>
      <c r="L291" s="6">
        <f t="shared" si="154"/>
        <v>199.5</v>
      </c>
      <c r="M291" s="6">
        <f t="shared" si="155"/>
        <v>130</v>
      </c>
      <c r="N291" s="19">
        <f t="shared" si="165"/>
        <v>111</v>
      </c>
      <c r="O291" s="19">
        <f t="shared" si="166"/>
        <v>113</v>
      </c>
      <c r="P291" s="19">
        <f t="shared" si="167"/>
        <v>111</v>
      </c>
      <c r="Q291" s="6">
        <f>VLOOKUP(LEFT(A291,8)*1,Hilfstabelle!$A$35:$E$38,2,FALSE)</f>
        <v>400</v>
      </c>
      <c r="R291" s="6">
        <f>VLOOKUP(LEFT(A291,8)*1,Hilfstabelle!$A$35:$E$38,3,FALSE)</f>
        <v>285</v>
      </c>
      <c r="S291" s="6">
        <f>VLOOKUP(LEFT(A291,8)*1,Hilfstabelle!$A$35:$E$38,4,FALSE)</f>
        <v>146</v>
      </c>
      <c r="T291" s="94">
        <f>VLOOKUP(H291,Preise!A:E,4,FALSE)</f>
        <v>1042.3900000000001</v>
      </c>
      <c r="U291" s="7" t="str">
        <f>IF(V291=50,"I",VLOOKUP(V291,Hilfstabelle!$A$3:$B$6,2))</f>
        <v>III</v>
      </c>
      <c r="V291" s="7">
        <f t="shared" si="156"/>
        <v>110</v>
      </c>
      <c r="W291" s="7" t="str">
        <f>IF(U291="I","I",VLOOKUP(V291,Hilfstabelle!$A$3:$B$6,2))</f>
        <v>III</v>
      </c>
      <c r="X291" s="7">
        <f>VLOOKUP(W291,Hilfstabelle!$B$10:$M$13,12,FALSE)</f>
        <v>4.3940147999999999</v>
      </c>
      <c r="Y291" s="7">
        <f>VLOOKUP(W291,Hilfstabelle!$B$10:$D$13,3,FALSE)</f>
        <v>63</v>
      </c>
      <c r="Z291" s="7">
        <f>VLOOKUP(W291,Hilfstabelle!$B$10:$E$13,4,FALSE)</f>
        <v>89</v>
      </c>
      <c r="AA291" s="7">
        <f>VLOOKUP(W291,Hilfstabelle!$B$10:$F$13,5,FALSE)</f>
        <v>89</v>
      </c>
      <c r="AB291" s="7">
        <f>VLOOKUP(W291,Hilfstabelle!$B$10:$G$13,6,FALSE)</f>
        <v>89</v>
      </c>
      <c r="AC291" s="7" t="str">
        <f>IF(AG291="50I","I",VLOOKUP(C291,Hilfstabelle!$A$3:$B$6,2))</f>
        <v>III</v>
      </c>
      <c r="AD291" s="7" t="str">
        <f>IF(U291="I","I",VLOOKUP(C291,Hilfstabelle!$A$3:$B$6,2))</f>
        <v>III</v>
      </c>
      <c r="AE291" s="7" t="str">
        <f t="shared" si="168"/>
        <v>110III</v>
      </c>
      <c r="AF291" s="7" t="str">
        <f t="shared" si="157"/>
        <v>110III</v>
      </c>
      <c r="AG291" s="106" t="b">
        <f t="shared" si="158"/>
        <v>0</v>
      </c>
      <c r="AH291" s="7">
        <f>VLOOKUP('Grundgerüst Konfigurator'!AE291,Hilfstabelle!$B$14:$M$25,12,FALSE)</f>
        <v>2.1127092000000003</v>
      </c>
      <c r="AI291" s="7">
        <f>VLOOKUP(AE291,Hilfstabelle!$B$14:$J$25,9,FALSE)</f>
        <v>65</v>
      </c>
      <c r="AJ291" s="7">
        <f>VLOOKUP(AE291,Hilfstabelle!$B$14:$K$25,10,FALSE)</f>
        <v>72</v>
      </c>
      <c r="AK291" s="7">
        <f>VLOOKUP(AE291,Hilfstabelle!$B$14:$I$25,8,FALSE)</f>
        <v>22</v>
      </c>
      <c r="AL291" s="7" t="str">
        <f>IF(AP291="50I","I",VLOOKUP(D291,Hilfstabelle!$A$3:$B$6,2))</f>
        <v>I</v>
      </c>
      <c r="AM291" s="7" t="str">
        <f>IF(U291="I","I",VLOOKUP(D291,Hilfstabelle!$A$3:$B$6,2))</f>
        <v>I</v>
      </c>
      <c r="AN291" s="7" t="str">
        <f t="shared" si="169"/>
        <v>25I</v>
      </c>
      <c r="AO291" s="7" t="str">
        <f t="shared" si="159"/>
        <v>25I</v>
      </c>
      <c r="AP291" s="106" t="b">
        <f t="shared" si="160"/>
        <v>0</v>
      </c>
      <c r="AQ291" s="7">
        <f>VLOOKUP('Grundgerüst Konfigurator'!AN291,Hilfstabelle!$B$14:$M$25,12,FALSE)</f>
        <v>0.171486</v>
      </c>
      <c r="AR291" s="7">
        <f>VLOOKUP(AN291,Hilfstabelle!$B$14:$J$25,9,FALSE)</f>
        <v>15.25</v>
      </c>
      <c r="AS291" s="7">
        <f>VLOOKUP(AN291,Hilfstabelle!$B$14:$K$25,10,FALSE)</f>
        <v>40.5</v>
      </c>
      <c r="AT291" s="7">
        <f>VLOOKUP(AN291,Hilfstabelle!$B$14:$I$25,8,FALSE)</f>
        <v>19</v>
      </c>
      <c r="AU291" s="7" t="str">
        <f>IF(AY291="50I","I",VLOOKUP(E291,Hilfstabelle!$A$3:$B$6,2))</f>
        <v>III</v>
      </c>
      <c r="AV291" s="7" t="str">
        <f>IF(U291="I","I",VLOOKUP(E291,Hilfstabelle!$A$3:$B$6,2))</f>
        <v>III</v>
      </c>
      <c r="AW291" s="7" t="str">
        <f t="shared" si="170"/>
        <v>90III</v>
      </c>
      <c r="AX291" s="7" t="str">
        <f t="shared" si="161"/>
        <v>90III</v>
      </c>
      <c r="AY291" s="106" t="b">
        <f t="shared" si="177"/>
        <v>0</v>
      </c>
      <c r="AZ291" s="7">
        <f>VLOOKUP('Grundgerüst Konfigurator'!AW291,Hilfstabelle!$B$14:$M$25,12,FALSE)</f>
        <v>1.6001664000000002</v>
      </c>
      <c r="BA291" s="7">
        <f>VLOOKUP(AW291,Hilfstabelle!$B$14:$J$25,9,FALSE)</f>
        <v>54</v>
      </c>
      <c r="BB291" s="7">
        <f>VLOOKUP(AW291,Hilfstabelle!$B$14:$K$25,10,FALSE)</f>
        <v>72</v>
      </c>
      <c r="BC291" s="7">
        <f>VLOOKUP(AW291,Hilfstabelle!$B$14:$I$25,8,FALSE)</f>
        <v>22</v>
      </c>
      <c r="BD291" s="7" t="str">
        <f t="shared" si="162"/>
        <v/>
      </c>
      <c r="BE291" s="7" t="str">
        <f t="shared" si="171"/>
        <v/>
      </c>
      <c r="BF291" s="7">
        <f>IFERROR(VLOOKUP(BD291,Hilfstabelle!$B$26:$M$31,12,FALSE),0)</f>
        <v>0</v>
      </c>
      <c r="BG291" s="7">
        <f>IFERROR(VLOOKUP(BD291,Hilfstabelle!$B$26:$H$31,7,FALSE),0)</f>
        <v>0</v>
      </c>
      <c r="BH291" s="7" t="str">
        <f t="shared" si="163"/>
        <v>III-I</v>
      </c>
      <c r="BI291" s="7" t="str">
        <f t="shared" si="172"/>
        <v>III-I</v>
      </c>
      <c r="BJ291" s="7">
        <f>IFERROR(VLOOKUP(BH291,Hilfstabelle!$B$26:$M$31,12,FALSE),0)</f>
        <v>1.0948308</v>
      </c>
      <c r="BK291" s="7">
        <f>IFERROR(VLOOKUP(BH291,Hilfstabelle!$B$26:$H$31,7,FALSE),0)</f>
        <v>5</v>
      </c>
      <c r="BL291" s="7" t="str">
        <f t="shared" si="164"/>
        <v/>
      </c>
      <c r="BM291" s="7" t="str">
        <f t="shared" si="173"/>
        <v/>
      </c>
      <c r="BN291" s="7">
        <f>IFERROR(VLOOKUP(BL291,Hilfstabelle!$B$26:$M$31,12,FALSE),0)</f>
        <v>0</v>
      </c>
      <c r="BO291" s="7">
        <f>IFERROR(VLOOKUP(BL291,Hilfstabelle!$B$26:$H$31,7,FALSE),0)</f>
        <v>0</v>
      </c>
      <c r="BP291" s="162" t="s">
        <v>3902</v>
      </c>
    </row>
    <row r="292" spans="1:68" ht="15" thickBot="1" x14ac:dyDescent="0.25">
      <c r="A292" s="7">
        <v>16863331085</v>
      </c>
      <c r="B292" s="160" t="s">
        <v>98</v>
      </c>
      <c r="C292" s="8">
        <v>110</v>
      </c>
      <c r="D292" s="8">
        <v>32</v>
      </c>
      <c r="E292" s="8">
        <v>25</v>
      </c>
      <c r="F292" s="8" t="str">
        <f t="shared" si="174"/>
        <v>110 - 32 - 25</v>
      </c>
      <c r="G292" s="8" t="str">
        <f t="shared" si="175"/>
        <v>110-32-25</v>
      </c>
      <c r="H292" s="8">
        <f t="shared" si="176"/>
        <v>16863331085</v>
      </c>
      <c r="I292" s="6">
        <f t="shared" si="152"/>
        <v>9.0917568000000006</v>
      </c>
      <c r="J292" s="6">
        <f>VLOOKUP(LEFT(A292,8)*1,Hilfstabelle!$A$35:$E$38,5,FALSE)</f>
        <v>1</v>
      </c>
      <c r="K292" s="6">
        <f t="shared" si="153"/>
        <v>295.5</v>
      </c>
      <c r="L292" s="6">
        <f t="shared" si="154"/>
        <v>206</v>
      </c>
      <c r="M292" s="6">
        <f t="shared" si="155"/>
        <v>130</v>
      </c>
      <c r="N292" s="19">
        <f t="shared" si="165"/>
        <v>111</v>
      </c>
      <c r="O292" s="19">
        <f t="shared" si="166"/>
        <v>114</v>
      </c>
      <c r="P292" s="19">
        <f t="shared" si="167"/>
        <v>113</v>
      </c>
      <c r="Q292" s="6">
        <f>VLOOKUP(LEFT(A292,8)*1,Hilfstabelle!$A$35:$E$38,2,FALSE)</f>
        <v>400</v>
      </c>
      <c r="R292" s="6">
        <f>VLOOKUP(LEFT(A292,8)*1,Hilfstabelle!$A$35:$E$38,3,FALSE)</f>
        <v>285</v>
      </c>
      <c r="S292" s="6">
        <f>VLOOKUP(LEFT(A292,8)*1,Hilfstabelle!$A$35:$E$38,4,FALSE)</f>
        <v>146</v>
      </c>
      <c r="T292" s="94">
        <f>VLOOKUP(H292,Preise!A:E,4,FALSE)</f>
        <v>1073.4100000000001</v>
      </c>
      <c r="U292" s="7" t="str">
        <f>IF(V292=50,"I",VLOOKUP(V292,Hilfstabelle!$A$3:$B$6,2))</f>
        <v>III</v>
      </c>
      <c r="V292" s="7">
        <f t="shared" si="156"/>
        <v>110</v>
      </c>
      <c r="W292" s="7" t="str">
        <f>IF(U292="I","I",VLOOKUP(V292,Hilfstabelle!$A$3:$B$6,2))</f>
        <v>III</v>
      </c>
      <c r="X292" s="7">
        <f>VLOOKUP(W292,Hilfstabelle!$B$10:$M$13,12,FALSE)</f>
        <v>4.3940147999999999</v>
      </c>
      <c r="Y292" s="7">
        <f>VLOOKUP(W292,Hilfstabelle!$B$10:$D$13,3,FALSE)</f>
        <v>63</v>
      </c>
      <c r="Z292" s="7">
        <f>VLOOKUP(W292,Hilfstabelle!$B$10:$E$13,4,FALSE)</f>
        <v>89</v>
      </c>
      <c r="AA292" s="7">
        <f>VLOOKUP(W292,Hilfstabelle!$B$10:$F$13,5,FALSE)</f>
        <v>89</v>
      </c>
      <c r="AB292" s="7">
        <f>VLOOKUP(W292,Hilfstabelle!$B$10:$G$13,6,FALSE)</f>
        <v>89</v>
      </c>
      <c r="AC292" s="7" t="str">
        <f>IF(AG292="50I","I",VLOOKUP(C292,Hilfstabelle!$A$3:$B$6,2))</f>
        <v>III</v>
      </c>
      <c r="AD292" s="7" t="str">
        <f>IF(U292="I","I",VLOOKUP(C292,Hilfstabelle!$A$3:$B$6,2))</f>
        <v>III</v>
      </c>
      <c r="AE292" s="7" t="str">
        <f t="shared" si="168"/>
        <v>110III</v>
      </c>
      <c r="AF292" s="7" t="str">
        <f t="shared" si="157"/>
        <v>110III</v>
      </c>
      <c r="AG292" s="106" t="b">
        <f t="shared" si="158"/>
        <v>0</v>
      </c>
      <c r="AH292" s="7">
        <f>VLOOKUP('Grundgerüst Konfigurator'!AE292,Hilfstabelle!$B$14:$M$25,12,FALSE)</f>
        <v>2.1127092000000003</v>
      </c>
      <c r="AI292" s="7">
        <f>VLOOKUP(AE292,Hilfstabelle!$B$14:$J$25,9,FALSE)</f>
        <v>65</v>
      </c>
      <c r="AJ292" s="7">
        <f>VLOOKUP(AE292,Hilfstabelle!$B$14:$K$25,10,FALSE)</f>
        <v>72</v>
      </c>
      <c r="AK292" s="7">
        <f>VLOOKUP(AE292,Hilfstabelle!$B$14:$I$25,8,FALSE)</f>
        <v>22</v>
      </c>
      <c r="AL292" s="7" t="str">
        <f>IF(AP292="50I","I",VLOOKUP(D292,Hilfstabelle!$A$3:$B$6,2))</f>
        <v>I</v>
      </c>
      <c r="AM292" s="7" t="str">
        <f>IF(U292="I","I",VLOOKUP(D292,Hilfstabelle!$A$3:$B$6,2))</f>
        <v>I</v>
      </c>
      <c r="AN292" s="7" t="str">
        <f t="shared" si="169"/>
        <v>32I</v>
      </c>
      <c r="AO292" s="7" t="str">
        <f t="shared" si="159"/>
        <v>32I</v>
      </c>
      <c r="AP292" s="106" t="b">
        <f t="shared" si="160"/>
        <v>0</v>
      </c>
      <c r="AQ292" s="7">
        <f>VLOOKUP('Grundgerüst Konfigurator'!AN292,Hilfstabelle!$B$14:$M$25,12,FALSE)</f>
        <v>0.22388520000000001</v>
      </c>
      <c r="AR292" s="7">
        <f>VLOOKUP(AN292,Hilfstabelle!$B$14:$J$25,9,FALSE)</f>
        <v>20</v>
      </c>
      <c r="AS292" s="7">
        <f>VLOOKUP(AN292,Hilfstabelle!$B$14:$K$25,10,FALSE)</f>
        <v>47</v>
      </c>
      <c r="AT292" s="7">
        <f>VLOOKUP(AN292,Hilfstabelle!$B$14:$I$25,8,FALSE)</f>
        <v>20</v>
      </c>
      <c r="AU292" s="7" t="str">
        <f>IF(AY292="50I","I",VLOOKUP(E292,Hilfstabelle!$A$3:$B$6,2))</f>
        <v>I</v>
      </c>
      <c r="AV292" s="7" t="str">
        <f>IF(U292="I","I",VLOOKUP(E292,Hilfstabelle!$A$3:$B$6,2))</f>
        <v>I</v>
      </c>
      <c r="AW292" s="7" t="str">
        <f t="shared" si="170"/>
        <v>25I</v>
      </c>
      <c r="AX292" s="7" t="str">
        <f t="shared" si="161"/>
        <v>25I</v>
      </c>
      <c r="AY292" s="106" t="b">
        <f t="shared" si="177"/>
        <v>0</v>
      </c>
      <c r="AZ292" s="7">
        <f>VLOOKUP('Grundgerüst Konfigurator'!AW292,Hilfstabelle!$B$14:$M$25,12,FALSE)</f>
        <v>0.171486</v>
      </c>
      <c r="BA292" s="7">
        <f>VLOOKUP(AW292,Hilfstabelle!$B$14:$J$25,9,FALSE)</f>
        <v>15.25</v>
      </c>
      <c r="BB292" s="7">
        <f>VLOOKUP(AW292,Hilfstabelle!$B$14:$K$25,10,FALSE)</f>
        <v>40.5</v>
      </c>
      <c r="BC292" s="7">
        <f>VLOOKUP(AW292,Hilfstabelle!$B$14:$I$25,8,FALSE)</f>
        <v>19</v>
      </c>
      <c r="BD292" s="7" t="str">
        <f t="shared" si="162"/>
        <v/>
      </c>
      <c r="BE292" s="7" t="str">
        <f t="shared" si="171"/>
        <v/>
      </c>
      <c r="BF292" s="7">
        <f>IFERROR(VLOOKUP(BD292,Hilfstabelle!$B$26:$M$31,12,FALSE),0)</f>
        <v>0</v>
      </c>
      <c r="BG292" s="7">
        <f>IFERROR(VLOOKUP(BD292,Hilfstabelle!$B$26:$H$31,7,FALSE),0)</f>
        <v>0</v>
      </c>
      <c r="BH292" s="7" t="str">
        <f t="shared" si="163"/>
        <v>III-I</v>
      </c>
      <c r="BI292" s="7" t="str">
        <f t="shared" si="172"/>
        <v>III-I</v>
      </c>
      <c r="BJ292" s="7">
        <f>IFERROR(VLOOKUP(BH292,Hilfstabelle!$B$26:$M$31,12,FALSE),0)</f>
        <v>1.0948308</v>
      </c>
      <c r="BK292" s="7">
        <f>IFERROR(VLOOKUP(BH292,Hilfstabelle!$B$26:$H$31,7,FALSE),0)</f>
        <v>5</v>
      </c>
      <c r="BL292" s="7" t="str">
        <f t="shared" si="164"/>
        <v>III-I</v>
      </c>
      <c r="BM292" s="7" t="str">
        <f t="shared" si="173"/>
        <v>III-I</v>
      </c>
      <c r="BN292" s="7">
        <f>IFERROR(VLOOKUP(BL292,Hilfstabelle!$B$26:$M$31,12,FALSE),0)</f>
        <v>1.0948308</v>
      </c>
      <c r="BO292" s="7">
        <f>IFERROR(VLOOKUP(BL292,Hilfstabelle!$B$26:$H$31,7,FALSE),0)</f>
        <v>5</v>
      </c>
      <c r="BP292" s="162" t="s">
        <v>3902</v>
      </c>
    </row>
    <row r="293" spans="1:68" ht="15" thickBot="1" x14ac:dyDescent="0.25">
      <c r="A293" s="7">
        <v>16863331086</v>
      </c>
      <c r="B293" s="160" t="s">
        <v>98</v>
      </c>
      <c r="C293" s="8">
        <v>110</v>
      </c>
      <c r="D293" s="8">
        <v>32</v>
      </c>
      <c r="E293" s="8">
        <v>32</v>
      </c>
      <c r="F293" s="8" t="str">
        <f t="shared" si="174"/>
        <v>110 - 32 - 32</v>
      </c>
      <c r="G293" s="8" t="str">
        <f t="shared" si="175"/>
        <v>110-32-32</v>
      </c>
      <c r="H293" s="8">
        <f t="shared" si="176"/>
        <v>16863331086</v>
      </c>
      <c r="I293" s="6">
        <f t="shared" si="152"/>
        <v>9.1441560000000006</v>
      </c>
      <c r="J293" s="6">
        <f>VLOOKUP(LEFT(A293,8)*1,Hilfstabelle!$A$35:$E$38,5,FALSE)</f>
        <v>1</v>
      </c>
      <c r="K293" s="6">
        <f t="shared" si="153"/>
        <v>302</v>
      </c>
      <c r="L293" s="6">
        <f t="shared" si="154"/>
        <v>206</v>
      </c>
      <c r="M293" s="6">
        <f t="shared" si="155"/>
        <v>130</v>
      </c>
      <c r="N293" s="19">
        <f t="shared" si="165"/>
        <v>111</v>
      </c>
      <c r="O293" s="19">
        <f t="shared" si="166"/>
        <v>114</v>
      </c>
      <c r="P293" s="19">
        <f t="shared" si="167"/>
        <v>114</v>
      </c>
      <c r="Q293" s="6">
        <f>VLOOKUP(LEFT(A293,8)*1,Hilfstabelle!$A$35:$E$38,2,FALSE)</f>
        <v>400</v>
      </c>
      <c r="R293" s="6">
        <f>VLOOKUP(LEFT(A293,8)*1,Hilfstabelle!$A$35:$E$38,3,FALSE)</f>
        <v>285</v>
      </c>
      <c r="S293" s="6">
        <f>VLOOKUP(LEFT(A293,8)*1,Hilfstabelle!$A$35:$E$38,4,FALSE)</f>
        <v>146</v>
      </c>
      <c r="T293" s="94">
        <f>VLOOKUP(H293,Preise!A:E,4,FALSE)</f>
        <v>1078.74</v>
      </c>
      <c r="U293" s="7" t="str">
        <f>IF(V293=50,"I",VLOOKUP(V293,Hilfstabelle!$A$3:$B$6,2))</f>
        <v>III</v>
      </c>
      <c r="V293" s="7">
        <f t="shared" si="156"/>
        <v>110</v>
      </c>
      <c r="W293" s="7" t="str">
        <f>IF(U293="I","I",VLOOKUP(V293,Hilfstabelle!$A$3:$B$6,2))</f>
        <v>III</v>
      </c>
      <c r="X293" s="7">
        <f>VLOOKUP(W293,Hilfstabelle!$B$10:$M$13,12,FALSE)</f>
        <v>4.3940147999999999</v>
      </c>
      <c r="Y293" s="7">
        <f>VLOOKUP(W293,Hilfstabelle!$B$10:$D$13,3,FALSE)</f>
        <v>63</v>
      </c>
      <c r="Z293" s="7">
        <f>VLOOKUP(W293,Hilfstabelle!$B$10:$E$13,4,FALSE)</f>
        <v>89</v>
      </c>
      <c r="AA293" s="7">
        <f>VLOOKUP(W293,Hilfstabelle!$B$10:$F$13,5,FALSE)</f>
        <v>89</v>
      </c>
      <c r="AB293" s="7">
        <f>VLOOKUP(W293,Hilfstabelle!$B$10:$G$13,6,FALSE)</f>
        <v>89</v>
      </c>
      <c r="AC293" s="7" t="str">
        <f>IF(AG293="50I","I",VLOOKUP(C293,Hilfstabelle!$A$3:$B$6,2))</f>
        <v>III</v>
      </c>
      <c r="AD293" s="7" t="str">
        <f>IF(U293="I","I",VLOOKUP(C293,Hilfstabelle!$A$3:$B$6,2))</f>
        <v>III</v>
      </c>
      <c r="AE293" s="7" t="str">
        <f t="shared" si="168"/>
        <v>110III</v>
      </c>
      <c r="AF293" s="7" t="str">
        <f t="shared" si="157"/>
        <v>110III</v>
      </c>
      <c r="AG293" s="106" t="b">
        <f t="shared" si="158"/>
        <v>0</v>
      </c>
      <c r="AH293" s="7">
        <f>VLOOKUP('Grundgerüst Konfigurator'!AE293,Hilfstabelle!$B$14:$M$25,12,FALSE)</f>
        <v>2.1127092000000003</v>
      </c>
      <c r="AI293" s="7">
        <f>VLOOKUP(AE293,Hilfstabelle!$B$14:$J$25,9,FALSE)</f>
        <v>65</v>
      </c>
      <c r="AJ293" s="7">
        <f>VLOOKUP(AE293,Hilfstabelle!$B$14:$K$25,10,FALSE)</f>
        <v>72</v>
      </c>
      <c r="AK293" s="7">
        <f>VLOOKUP(AE293,Hilfstabelle!$B$14:$I$25,8,FALSE)</f>
        <v>22</v>
      </c>
      <c r="AL293" s="7" t="str">
        <f>IF(AP293="50I","I",VLOOKUP(D293,Hilfstabelle!$A$3:$B$6,2))</f>
        <v>I</v>
      </c>
      <c r="AM293" s="7" t="str">
        <f>IF(U293="I","I",VLOOKUP(D293,Hilfstabelle!$A$3:$B$6,2))</f>
        <v>I</v>
      </c>
      <c r="AN293" s="7" t="str">
        <f t="shared" si="169"/>
        <v>32I</v>
      </c>
      <c r="AO293" s="7" t="str">
        <f t="shared" si="159"/>
        <v>32I</v>
      </c>
      <c r="AP293" s="106" t="b">
        <f t="shared" si="160"/>
        <v>0</v>
      </c>
      <c r="AQ293" s="7">
        <f>VLOOKUP('Grundgerüst Konfigurator'!AN293,Hilfstabelle!$B$14:$M$25,12,FALSE)</f>
        <v>0.22388520000000001</v>
      </c>
      <c r="AR293" s="7">
        <f>VLOOKUP(AN293,Hilfstabelle!$B$14:$J$25,9,FALSE)</f>
        <v>20</v>
      </c>
      <c r="AS293" s="7">
        <f>VLOOKUP(AN293,Hilfstabelle!$B$14:$K$25,10,FALSE)</f>
        <v>47</v>
      </c>
      <c r="AT293" s="7">
        <f>VLOOKUP(AN293,Hilfstabelle!$B$14:$I$25,8,FALSE)</f>
        <v>20</v>
      </c>
      <c r="AU293" s="7" t="str">
        <f>IF(AY293="50I","I",VLOOKUP(E293,Hilfstabelle!$A$3:$B$6,2))</f>
        <v>I</v>
      </c>
      <c r="AV293" s="7" t="str">
        <f>IF(U293="I","I",VLOOKUP(E293,Hilfstabelle!$A$3:$B$6,2))</f>
        <v>I</v>
      </c>
      <c r="AW293" s="7" t="str">
        <f t="shared" si="170"/>
        <v>32I</v>
      </c>
      <c r="AX293" s="7" t="str">
        <f t="shared" si="161"/>
        <v>32I</v>
      </c>
      <c r="AY293" s="106" t="b">
        <f t="shared" si="177"/>
        <v>0</v>
      </c>
      <c r="AZ293" s="7">
        <f>VLOOKUP('Grundgerüst Konfigurator'!AW293,Hilfstabelle!$B$14:$M$25,12,FALSE)</f>
        <v>0.22388520000000001</v>
      </c>
      <c r="BA293" s="7">
        <f>VLOOKUP(AW293,Hilfstabelle!$B$14:$J$25,9,FALSE)</f>
        <v>20</v>
      </c>
      <c r="BB293" s="7">
        <f>VLOOKUP(AW293,Hilfstabelle!$B$14:$K$25,10,FALSE)</f>
        <v>47</v>
      </c>
      <c r="BC293" s="7">
        <f>VLOOKUP(AW293,Hilfstabelle!$B$14:$I$25,8,FALSE)</f>
        <v>20</v>
      </c>
      <c r="BD293" s="7" t="str">
        <f t="shared" si="162"/>
        <v/>
      </c>
      <c r="BE293" s="7" t="str">
        <f t="shared" si="171"/>
        <v/>
      </c>
      <c r="BF293" s="7">
        <f>IFERROR(VLOOKUP(BD293,Hilfstabelle!$B$26:$M$31,12,FALSE),0)</f>
        <v>0</v>
      </c>
      <c r="BG293" s="7">
        <f>IFERROR(VLOOKUP(BD293,Hilfstabelle!$B$26:$H$31,7,FALSE),0)</f>
        <v>0</v>
      </c>
      <c r="BH293" s="7" t="str">
        <f t="shared" si="163"/>
        <v>III-I</v>
      </c>
      <c r="BI293" s="7" t="str">
        <f t="shared" si="172"/>
        <v>III-I</v>
      </c>
      <c r="BJ293" s="7">
        <f>IFERROR(VLOOKUP(BH293,Hilfstabelle!$B$26:$M$31,12,FALSE),0)</f>
        <v>1.0948308</v>
      </c>
      <c r="BK293" s="7">
        <f>IFERROR(VLOOKUP(BH293,Hilfstabelle!$B$26:$H$31,7,FALSE),0)</f>
        <v>5</v>
      </c>
      <c r="BL293" s="7" t="str">
        <f t="shared" si="164"/>
        <v>III-I</v>
      </c>
      <c r="BM293" s="7" t="str">
        <f t="shared" si="173"/>
        <v>III-I</v>
      </c>
      <c r="BN293" s="7">
        <f>IFERROR(VLOOKUP(BL293,Hilfstabelle!$B$26:$M$31,12,FALSE),0)</f>
        <v>1.0948308</v>
      </c>
      <c r="BO293" s="7">
        <f>IFERROR(VLOOKUP(BL293,Hilfstabelle!$B$26:$H$31,7,FALSE),0)</f>
        <v>5</v>
      </c>
      <c r="BP293" s="162" t="s">
        <v>3902</v>
      </c>
    </row>
    <row r="294" spans="1:68" ht="15" thickBot="1" x14ac:dyDescent="0.25">
      <c r="A294" s="7">
        <v>16863331087</v>
      </c>
      <c r="B294" s="160" t="s">
        <v>98</v>
      </c>
      <c r="C294" s="8">
        <v>110</v>
      </c>
      <c r="D294" s="8">
        <v>32</v>
      </c>
      <c r="E294" s="8">
        <v>40</v>
      </c>
      <c r="F294" s="8" t="str">
        <f t="shared" si="174"/>
        <v>110 - 32 - 40</v>
      </c>
      <c r="G294" s="8" t="str">
        <f t="shared" si="175"/>
        <v>110-32-40</v>
      </c>
      <c r="H294" s="8">
        <f t="shared" si="176"/>
        <v>16863331087</v>
      </c>
      <c r="I294" s="6">
        <f t="shared" si="152"/>
        <v>9.2537592000000011</v>
      </c>
      <c r="J294" s="6">
        <f>VLOOKUP(LEFT(A294,8)*1,Hilfstabelle!$A$35:$E$38,5,FALSE)</f>
        <v>1</v>
      </c>
      <c r="K294" s="6">
        <f t="shared" si="153"/>
        <v>309</v>
      </c>
      <c r="L294" s="6">
        <f t="shared" si="154"/>
        <v>206</v>
      </c>
      <c r="M294" s="6">
        <f t="shared" si="155"/>
        <v>130</v>
      </c>
      <c r="N294" s="19">
        <f t="shared" si="165"/>
        <v>111</v>
      </c>
      <c r="O294" s="19">
        <f t="shared" si="166"/>
        <v>114</v>
      </c>
      <c r="P294" s="19">
        <f t="shared" si="167"/>
        <v>116</v>
      </c>
      <c r="Q294" s="6">
        <f>VLOOKUP(LEFT(A294,8)*1,Hilfstabelle!$A$35:$E$38,2,FALSE)</f>
        <v>400</v>
      </c>
      <c r="R294" s="6">
        <f>VLOOKUP(LEFT(A294,8)*1,Hilfstabelle!$A$35:$E$38,3,FALSE)</f>
        <v>285</v>
      </c>
      <c r="S294" s="6">
        <f>VLOOKUP(LEFT(A294,8)*1,Hilfstabelle!$A$35:$E$38,4,FALSE)</f>
        <v>146</v>
      </c>
      <c r="T294" s="94">
        <f>VLOOKUP(H294,Preise!A:E,4,FALSE)</f>
        <v>1086.1500000000001</v>
      </c>
      <c r="U294" s="7" t="str">
        <f>IF(V294=50,"I",VLOOKUP(V294,Hilfstabelle!$A$3:$B$6,2))</f>
        <v>III</v>
      </c>
      <c r="V294" s="7">
        <f t="shared" si="156"/>
        <v>110</v>
      </c>
      <c r="W294" s="7" t="str">
        <f>IF(U294="I","I",VLOOKUP(V294,Hilfstabelle!$A$3:$B$6,2))</f>
        <v>III</v>
      </c>
      <c r="X294" s="7">
        <f>VLOOKUP(W294,Hilfstabelle!$B$10:$M$13,12,FALSE)</f>
        <v>4.3940147999999999</v>
      </c>
      <c r="Y294" s="7">
        <f>VLOOKUP(W294,Hilfstabelle!$B$10:$D$13,3,FALSE)</f>
        <v>63</v>
      </c>
      <c r="Z294" s="7">
        <f>VLOOKUP(W294,Hilfstabelle!$B$10:$E$13,4,FALSE)</f>
        <v>89</v>
      </c>
      <c r="AA294" s="7">
        <f>VLOOKUP(W294,Hilfstabelle!$B$10:$F$13,5,FALSE)</f>
        <v>89</v>
      </c>
      <c r="AB294" s="7">
        <f>VLOOKUP(W294,Hilfstabelle!$B$10:$G$13,6,FALSE)</f>
        <v>89</v>
      </c>
      <c r="AC294" s="7" t="str">
        <f>IF(AG294="50I","I",VLOOKUP(C294,Hilfstabelle!$A$3:$B$6,2))</f>
        <v>III</v>
      </c>
      <c r="AD294" s="7" t="str">
        <f>IF(U294="I","I",VLOOKUP(C294,Hilfstabelle!$A$3:$B$6,2))</f>
        <v>III</v>
      </c>
      <c r="AE294" s="7" t="str">
        <f t="shared" si="168"/>
        <v>110III</v>
      </c>
      <c r="AF294" s="7" t="str">
        <f t="shared" si="157"/>
        <v>110III</v>
      </c>
      <c r="AG294" s="106" t="b">
        <f t="shared" si="158"/>
        <v>0</v>
      </c>
      <c r="AH294" s="7">
        <f>VLOOKUP('Grundgerüst Konfigurator'!AE294,Hilfstabelle!$B$14:$M$25,12,FALSE)</f>
        <v>2.1127092000000003</v>
      </c>
      <c r="AI294" s="7">
        <f>VLOOKUP(AE294,Hilfstabelle!$B$14:$J$25,9,FALSE)</f>
        <v>65</v>
      </c>
      <c r="AJ294" s="7">
        <f>VLOOKUP(AE294,Hilfstabelle!$B$14:$K$25,10,FALSE)</f>
        <v>72</v>
      </c>
      <c r="AK294" s="7">
        <f>VLOOKUP(AE294,Hilfstabelle!$B$14:$I$25,8,FALSE)</f>
        <v>22</v>
      </c>
      <c r="AL294" s="7" t="str">
        <f>IF(AP294="50I","I",VLOOKUP(D294,Hilfstabelle!$A$3:$B$6,2))</f>
        <v>I</v>
      </c>
      <c r="AM294" s="7" t="str">
        <f>IF(U294="I","I",VLOOKUP(D294,Hilfstabelle!$A$3:$B$6,2))</f>
        <v>I</v>
      </c>
      <c r="AN294" s="7" t="str">
        <f t="shared" si="169"/>
        <v>32I</v>
      </c>
      <c r="AO294" s="7" t="str">
        <f t="shared" si="159"/>
        <v>32I</v>
      </c>
      <c r="AP294" s="106" t="b">
        <f t="shared" si="160"/>
        <v>0</v>
      </c>
      <c r="AQ294" s="7">
        <f>VLOOKUP('Grundgerüst Konfigurator'!AN294,Hilfstabelle!$B$14:$M$25,12,FALSE)</f>
        <v>0.22388520000000001</v>
      </c>
      <c r="AR294" s="7">
        <f>VLOOKUP(AN294,Hilfstabelle!$B$14:$J$25,9,FALSE)</f>
        <v>20</v>
      </c>
      <c r="AS294" s="7">
        <f>VLOOKUP(AN294,Hilfstabelle!$B$14:$K$25,10,FALSE)</f>
        <v>47</v>
      </c>
      <c r="AT294" s="7">
        <f>VLOOKUP(AN294,Hilfstabelle!$B$14:$I$25,8,FALSE)</f>
        <v>20</v>
      </c>
      <c r="AU294" s="7" t="str">
        <f>IF(AY294="50I","I",VLOOKUP(E294,Hilfstabelle!$A$3:$B$6,2))</f>
        <v>I</v>
      </c>
      <c r="AV294" s="7" t="str">
        <f>IF(U294="I","I",VLOOKUP(E294,Hilfstabelle!$A$3:$B$6,2))</f>
        <v>I</v>
      </c>
      <c r="AW294" s="7" t="str">
        <f t="shared" si="170"/>
        <v>40I</v>
      </c>
      <c r="AX294" s="7" t="str">
        <f t="shared" si="161"/>
        <v>40I</v>
      </c>
      <c r="AY294" s="106" t="b">
        <f t="shared" si="177"/>
        <v>0</v>
      </c>
      <c r="AZ294" s="7">
        <f>VLOOKUP('Grundgerüst Konfigurator'!AW294,Hilfstabelle!$B$14:$M$25,12,FALSE)</f>
        <v>0.33348840000000002</v>
      </c>
      <c r="BA294" s="7">
        <f>VLOOKUP(AW294,Hilfstabelle!$B$14:$J$25,9,FALSE)</f>
        <v>24.5</v>
      </c>
      <c r="BB294" s="7">
        <f>VLOOKUP(AW294,Hilfstabelle!$B$14:$K$25,10,FALSE)</f>
        <v>54</v>
      </c>
      <c r="BC294" s="7">
        <f>VLOOKUP(AW294,Hilfstabelle!$B$14:$I$25,8,FALSE)</f>
        <v>22</v>
      </c>
      <c r="BD294" s="7" t="str">
        <f t="shared" si="162"/>
        <v/>
      </c>
      <c r="BE294" s="7" t="str">
        <f t="shared" si="171"/>
        <v/>
      </c>
      <c r="BF294" s="7">
        <f>IFERROR(VLOOKUP(BD294,Hilfstabelle!$B$26:$M$31,12,FALSE),0)</f>
        <v>0</v>
      </c>
      <c r="BG294" s="7">
        <f>IFERROR(VLOOKUP(BD294,Hilfstabelle!$B$26:$H$31,7,FALSE),0)</f>
        <v>0</v>
      </c>
      <c r="BH294" s="7" t="str">
        <f t="shared" si="163"/>
        <v>III-I</v>
      </c>
      <c r="BI294" s="7" t="str">
        <f t="shared" si="172"/>
        <v>III-I</v>
      </c>
      <c r="BJ294" s="7">
        <f>IFERROR(VLOOKUP(BH294,Hilfstabelle!$B$26:$M$31,12,FALSE),0)</f>
        <v>1.0948308</v>
      </c>
      <c r="BK294" s="7">
        <f>IFERROR(VLOOKUP(BH294,Hilfstabelle!$B$26:$H$31,7,FALSE),0)</f>
        <v>5</v>
      </c>
      <c r="BL294" s="7" t="str">
        <f t="shared" si="164"/>
        <v>III-I</v>
      </c>
      <c r="BM294" s="7" t="str">
        <f t="shared" si="173"/>
        <v>III-I</v>
      </c>
      <c r="BN294" s="7">
        <f>IFERROR(VLOOKUP(BL294,Hilfstabelle!$B$26:$M$31,12,FALSE),0)</f>
        <v>1.0948308</v>
      </c>
      <c r="BO294" s="7">
        <f>IFERROR(VLOOKUP(BL294,Hilfstabelle!$B$26:$H$31,7,FALSE),0)</f>
        <v>5</v>
      </c>
      <c r="BP294" s="162" t="s">
        <v>3902</v>
      </c>
    </row>
    <row r="295" spans="1:68" ht="15" thickBot="1" x14ac:dyDescent="0.25">
      <c r="A295" s="7">
        <v>16863331088</v>
      </c>
      <c r="B295" s="160" t="s">
        <v>98</v>
      </c>
      <c r="C295" s="8">
        <v>110</v>
      </c>
      <c r="D295" s="8">
        <v>32</v>
      </c>
      <c r="E295" s="8">
        <v>50</v>
      </c>
      <c r="F295" s="8" t="str">
        <f t="shared" si="174"/>
        <v>110 - 32 - 50</v>
      </c>
      <c r="G295" s="8" t="str">
        <f t="shared" si="175"/>
        <v>110-32-50</v>
      </c>
      <c r="H295" s="8">
        <f t="shared" si="176"/>
        <v>16863331088</v>
      </c>
      <c r="I295" s="6">
        <f t="shared" si="152"/>
        <v>9.3710736000000008</v>
      </c>
      <c r="J295" s="6">
        <f>VLOOKUP(LEFT(A295,8)*1,Hilfstabelle!$A$35:$E$38,5,FALSE)</f>
        <v>1</v>
      </c>
      <c r="K295" s="6">
        <f t="shared" si="153"/>
        <v>316</v>
      </c>
      <c r="L295" s="6">
        <f t="shared" si="154"/>
        <v>206</v>
      </c>
      <c r="M295" s="6">
        <f t="shared" si="155"/>
        <v>130</v>
      </c>
      <c r="N295" s="19">
        <f t="shared" si="165"/>
        <v>111</v>
      </c>
      <c r="O295" s="19">
        <f t="shared" si="166"/>
        <v>114</v>
      </c>
      <c r="P295" s="19">
        <f t="shared" si="167"/>
        <v>116</v>
      </c>
      <c r="Q295" s="6">
        <f>VLOOKUP(LEFT(A295,8)*1,Hilfstabelle!$A$35:$E$38,2,FALSE)</f>
        <v>400</v>
      </c>
      <c r="R295" s="6">
        <f>VLOOKUP(LEFT(A295,8)*1,Hilfstabelle!$A$35:$E$38,3,FALSE)</f>
        <v>285</v>
      </c>
      <c r="S295" s="6">
        <f>VLOOKUP(LEFT(A295,8)*1,Hilfstabelle!$A$35:$E$38,4,FALSE)</f>
        <v>146</v>
      </c>
      <c r="T295" s="94">
        <f>VLOOKUP(H295,Preise!A:E,4,FALSE)</f>
        <v>1095.8399999999999</v>
      </c>
      <c r="U295" s="7" t="str">
        <f>IF(V295=50,"I",VLOOKUP(V295,Hilfstabelle!$A$3:$B$6,2))</f>
        <v>III</v>
      </c>
      <c r="V295" s="7">
        <f t="shared" si="156"/>
        <v>110</v>
      </c>
      <c r="W295" s="7" t="str">
        <f>IF(U295="I","I",VLOOKUP(V295,Hilfstabelle!$A$3:$B$6,2))</f>
        <v>III</v>
      </c>
      <c r="X295" s="7">
        <f>VLOOKUP(W295,Hilfstabelle!$B$10:$M$13,12,FALSE)</f>
        <v>4.3940147999999999</v>
      </c>
      <c r="Y295" s="7">
        <f>VLOOKUP(W295,Hilfstabelle!$B$10:$D$13,3,FALSE)</f>
        <v>63</v>
      </c>
      <c r="Z295" s="7">
        <f>VLOOKUP(W295,Hilfstabelle!$B$10:$E$13,4,FALSE)</f>
        <v>89</v>
      </c>
      <c r="AA295" s="7">
        <f>VLOOKUP(W295,Hilfstabelle!$B$10:$F$13,5,FALSE)</f>
        <v>89</v>
      </c>
      <c r="AB295" s="7">
        <f>VLOOKUP(W295,Hilfstabelle!$B$10:$G$13,6,FALSE)</f>
        <v>89</v>
      </c>
      <c r="AC295" s="7" t="str">
        <f>IF(AG295="50I","I",VLOOKUP(C295,Hilfstabelle!$A$3:$B$6,2))</f>
        <v>III</v>
      </c>
      <c r="AD295" s="7" t="str">
        <f>IF(U295="I","I",VLOOKUP(C295,Hilfstabelle!$A$3:$B$6,2))</f>
        <v>III</v>
      </c>
      <c r="AE295" s="7" t="str">
        <f t="shared" si="168"/>
        <v>110III</v>
      </c>
      <c r="AF295" s="7" t="str">
        <f t="shared" si="157"/>
        <v>110III</v>
      </c>
      <c r="AG295" s="106" t="b">
        <f t="shared" si="158"/>
        <v>0</v>
      </c>
      <c r="AH295" s="7">
        <f>VLOOKUP('Grundgerüst Konfigurator'!AE295,Hilfstabelle!$B$14:$M$25,12,FALSE)</f>
        <v>2.1127092000000003</v>
      </c>
      <c r="AI295" s="7">
        <f>VLOOKUP(AE295,Hilfstabelle!$B$14:$J$25,9,FALSE)</f>
        <v>65</v>
      </c>
      <c r="AJ295" s="7">
        <f>VLOOKUP(AE295,Hilfstabelle!$B$14:$K$25,10,FALSE)</f>
        <v>72</v>
      </c>
      <c r="AK295" s="7">
        <f>VLOOKUP(AE295,Hilfstabelle!$B$14:$I$25,8,FALSE)</f>
        <v>22</v>
      </c>
      <c r="AL295" s="7" t="str">
        <f>IF(AP295="50I","I",VLOOKUP(D295,Hilfstabelle!$A$3:$B$6,2))</f>
        <v>I</v>
      </c>
      <c r="AM295" s="7" t="str">
        <f>IF(U295="I","I",VLOOKUP(D295,Hilfstabelle!$A$3:$B$6,2))</f>
        <v>I</v>
      </c>
      <c r="AN295" s="7" t="str">
        <f t="shared" si="169"/>
        <v>32I</v>
      </c>
      <c r="AO295" s="7" t="str">
        <f t="shared" si="159"/>
        <v>32I</v>
      </c>
      <c r="AP295" s="106" t="b">
        <f t="shared" si="160"/>
        <v>0</v>
      </c>
      <c r="AQ295" s="7">
        <f>VLOOKUP('Grundgerüst Konfigurator'!AN295,Hilfstabelle!$B$14:$M$25,12,FALSE)</f>
        <v>0.22388520000000001</v>
      </c>
      <c r="AR295" s="7">
        <f>VLOOKUP(AN295,Hilfstabelle!$B$14:$J$25,9,FALSE)</f>
        <v>20</v>
      </c>
      <c r="AS295" s="7">
        <f>VLOOKUP(AN295,Hilfstabelle!$B$14:$K$25,10,FALSE)</f>
        <v>47</v>
      </c>
      <c r="AT295" s="7">
        <f>VLOOKUP(AN295,Hilfstabelle!$B$14:$I$25,8,FALSE)</f>
        <v>20</v>
      </c>
      <c r="AU295" s="7" t="str">
        <f>IF(AY295="50I","I",VLOOKUP(E295,Hilfstabelle!$A$3:$B$6,2))</f>
        <v>I</v>
      </c>
      <c r="AV295" s="7" t="str">
        <f>IF(U295="I","I",VLOOKUP(E295,Hilfstabelle!$A$3:$B$6,2))</f>
        <v>II</v>
      </c>
      <c r="AW295" s="7" t="str">
        <f t="shared" si="170"/>
        <v>50I</v>
      </c>
      <c r="AX295" s="7" t="str">
        <f t="shared" si="161"/>
        <v>50II</v>
      </c>
      <c r="AY295" s="106" t="str">
        <f t="shared" si="177"/>
        <v>50I</v>
      </c>
      <c r="AZ295" s="7">
        <f>VLOOKUP('Grundgerüst Konfigurator'!AW295,Hilfstabelle!$B$14:$M$25,12,FALSE)</f>
        <v>0.45080280000000006</v>
      </c>
      <c r="BA295" s="7">
        <f>VLOOKUP(AW295,Hilfstabelle!$B$14:$J$25,9,FALSE)</f>
        <v>30.5</v>
      </c>
      <c r="BB295" s="7">
        <f>VLOOKUP(AW295,Hilfstabelle!$B$14:$K$25,10,FALSE)</f>
        <v>61</v>
      </c>
      <c r="BC295" s="7">
        <f>VLOOKUP(AW295,Hilfstabelle!$B$14:$I$25,8,FALSE)</f>
        <v>22</v>
      </c>
      <c r="BD295" s="7" t="str">
        <f t="shared" si="162"/>
        <v/>
      </c>
      <c r="BE295" s="7" t="str">
        <f t="shared" si="171"/>
        <v/>
      </c>
      <c r="BF295" s="7">
        <f>IFERROR(VLOOKUP(BD295,Hilfstabelle!$B$26:$M$31,12,FALSE),0)</f>
        <v>0</v>
      </c>
      <c r="BG295" s="7">
        <f>IFERROR(VLOOKUP(BD295,Hilfstabelle!$B$26:$H$31,7,FALSE),0)</f>
        <v>0</v>
      </c>
      <c r="BH295" s="7" t="str">
        <f t="shared" si="163"/>
        <v>III-I</v>
      </c>
      <c r="BI295" s="7" t="str">
        <f t="shared" si="172"/>
        <v>III-I</v>
      </c>
      <c r="BJ295" s="7">
        <f>IFERROR(VLOOKUP(BH295,Hilfstabelle!$B$26:$M$31,12,FALSE),0)</f>
        <v>1.0948308</v>
      </c>
      <c r="BK295" s="7">
        <f>IFERROR(VLOOKUP(BH295,Hilfstabelle!$B$26:$H$31,7,FALSE),0)</f>
        <v>5</v>
      </c>
      <c r="BL295" s="7" t="str">
        <f t="shared" si="164"/>
        <v>III-I</v>
      </c>
      <c r="BM295" s="7" t="str">
        <f t="shared" si="173"/>
        <v>III-I</v>
      </c>
      <c r="BN295" s="7">
        <f>IFERROR(VLOOKUP(BL295,Hilfstabelle!$B$26:$M$31,12,FALSE),0)</f>
        <v>1.0948308</v>
      </c>
      <c r="BO295" s="7">
        <f>IFERROR(VLOOKUP(BL295,Hilfstabelle!$B$26:$H$31,7,FALSE),0)</f>
        <v>5</v>
      </c>
      <c r="BP295" s="162" t="s">
        <v>3902</v>
      </c>
    </row>
    <row r="296" spans="1:68" ht="15" thickBot="1" x14ac:dyDescent="0.25">
      <c r="A296" s="7">
        <v>16863331089</v>
      </c>
      <c r="B296" s="160" t="s">
        <v>98</v>
      </c>
      <c r="C296" s="8">
        <v>110</v>
      </c>
      <c r="D296" s="8">
        <v>32</v>
      </c>
      <c r="E296" s="8">
        <v>63</v>
      </c>
      <c r="F296" s="8" t="str">
        <f t="shared" si="174"/>
        <v>110 - 32 - 63</v>
      </c>
      <c r="G296" s="8" t="str">
        <f t="shared" si="175"/>
        <v>110-32-63</v>
      </c>
      <c r="H296" s="8">
        <f t="shared" si="176"/>
        <v>16863331089</v>
      </c>
      <c r="I296" s="6">
        <f t="shared" si="152"/>
        <v>9.8640024000000004</v>
      </c>
      <c r="J296" s="6">
        <f>VLOOKUP(LEFT(A296,8)*1,Hilfstabelle!$A$35:$E$38,5,FALSE)</f>
        <v>1</v>
      </c>
      <c r="K296" s="6">
        <f t="shared" si="153"/>
        <v>348.5</v>
      </c>
      <c r="L296" s="6">
        <f t="shared" si="154"/>
        <v>206</v>
      </c>
      <c r="M296" s="6">
        <f t="shared" si="155"/>
        <v>130</v>
      </c>
      <c r="N296" s="19">
        <f t="shared" si="165"/>
        <v>111</v>
      </c>
      <c r="O296" s="19">
        <f t="shared" si="166"/>
        <v>114</v>
      </c>
      <c r="P296" s="19">
        <f t="shared" si="167"/>
        <v>141.5</v>
      </c>
      <c r="Q296" s="6">
        <f>VLOOKUP(LEFT(A296,8)*1,Hilfstabelle!$A$35:$E$38,2,FALSE)</f>
        <v>400</v>
      </c>
      <c r="R296" s="6">
        <f>VLOOKUP(LEFT(A296,8)*1,Hilfstabelle!$A$35:$E$38,3,FALSE)</f>
        <v>285</v>
      </c>
      <c r="S296" s="6">
        <f>VLOOKUP(LEFT(A296,8)*1,Hilfstabelle!$A$35:$E$38,4,FALSE)</f>
        <v>146</v>
      </c>
      <c r="T296" s="94">
        <f>VLOOKUP(H296,Preise!A:E,4,FALSE)</f>
        <v>1112.75</v>
      </c>
      <c r="U296" s="7" t="str">
        <f>IF(V296=50,"I",VLOOKUP(V296,Hilfstabelle!$A$3:$B$6,2))</f>
        <v>III</v>
      </c>
      <c r="V296" s="7">
        <f t="shared" si="156"/>
        <v>110</v>
      </c>
      <c r="W296" s="7" t="str">
        <f>IF(U296="I","I",VLOOKUP(V296,Hilfstabelle!$A$3:$B$6,2))</f>
        <v>III</v>
      </c>
      <c r="X296" s="7">
        <f>VLOOKUP(W296,Hilfstabelle!$B$10:$M$13,12,FALSE)</f>
        <v>4.3940147999999999</v>
      </c>
      <c r="Y296" s="7">
        <f>VLOOKUP(W296,Hilfstabelle!$B$10:$D$13,3,FALSE)</f>
        <v>63</v>
      </c>
      <c r="Z296" s="7">
        <f>VLOOKUP(W296,Hilfstabelle!$B$10:$E$13,4,FALSE)</f>
        <v>89</v>
      </c>
      <c r="AA296" s="7">
        <f>VLOOKUP(W296,Hilfstabelle!$B$10:$F$13,5,FALSE)</f>
        <v>89</v>
      </c>
      <c r="AB296" s="7">
        <f>VLOOKUP(W296,Hilfstabelle!$B$10:$G$13,6,FALSE)</f>
        <v>89</v>
      </c>
      <c r="AC296" s="7" t="str">
        <f>IF(AG296="50I","I",VLOOKUP(C296,Hilfstabelle!$A$3:$B$6,2))</f>
        <v>III</v>
      </c>
      <c r="AD296" s="7" t="str">
        <f>IF(U296="I","I",VLOOKUP(C296,Hilfstabelle!$A$3:$B$6,2))</f>
        <v>III</v>
      </c>
      <c r="AE296" s="7" t="str">
        <f t="shared" si="168"/>
        <v>110III</v>
      </c>
      <c r="AF296" s="7" t="str">
        <f t="shared" si="157"/>
        <v>110III</v>
      </c>
      <c r="AG296" s="106" t="b">
        <f t="shared" si="158"/>
        <v>0</v>
      </c>
      <c r="AH296" s="7">
        <f>VLOOKUP('Grundgerüst Konfigurator'!AE296,Hilfstabelle!$B$14:$M$25,12,FALSE)</f>
        <v>2.1127092000000003</v>
      </c>
      <c r="AI296" s="7">
        <f>VLOOKUP(AE296,Hilfstabelle!$B$14:$J$25,9,FALSE)</f>
        <v>65</v>
      </c>
      <c r="AJ296" s="7">
        <f>VLOOKUP(AE296,Hilfstabelle!$B$14:$K$25,10,FALSE)</f>
        <v>72</v>
      </c>
      <c r="AK296" s="7">
        <f>VLOOKUP(AE296,Hilfstabelle!$B$14:$I$25,8,FALSE)</f>
        <v>22</v>
      </c>
      <c r="AL296" s="7" t="str">
        <f>IF(AP296="50I","I",VLOOKUP(D296,Hilfstabelle!$A$3:$B$6,2))</f>
        <v>I</v>
      </c>
      <c r="AM296" s="7" t="str">
        <f>IF(U296="I","I",VLOOKUP(D296,Hilfstabelle!$A$3:$B$6,2))</f>
        <v>I</v>
      </c>
      <c r="AN296" s="7" t="str">
        <f t="shared" si="169"/>
        <v>32I</v>
      </c>
      <c r="AO296" s="7" t="str">
        <f t="shared" si="159"/>
        <v>32I</v>
      </c>
      <c r="AP296" s="106" t="b">
        <f t="shared" si="160"/>
        <v>0</v>
      </c>
      <c r="AQ296" s="7">
        <f>VLOOKUP('Grundgerüst Konfigurator'!AN296,Hilfstabelle!$B$14:$M$25,12,FALSE)</f>
        <v>0.22388520000000001</v>
      </c>
      <c r="AR296" s="7">
        <f>VLOOKUP(AN296,Hilfstabelle!$B$14:$J$25,9,FALSE)</f>
        <v>20</v>
      </c>
      <c r="AS296" s="7">
        <f>VLOOKUP(AN296,Hilfstabelle!$B$14:$K$25,10,FALSE)</f>
        <v>47</v>
      </c>
      <c r="AT296" s="7">
        <f>VLOOKUP(AN296,Hilfstabelle!$B$14:$I$25,8,FALSE)</f>
        <v>20</v>
      </c>
      <c r="AU296" s="7" t="str">
        <f>IF(AY296="50I","I",VLOOKUP(E296,Hilfstabelle!$A$3:$B$6,2))</f>
        <v>II</v>
      </c>
      <c r="AV296" s="7" t="str">
        <f>IF(U296="I","I",VLOOKUP(E296,Hilfstabelle!$A$3:$B$6,2))</f>
        <v>II</v>
      </c>
      <c r="AW296" s="7" t="str">
        <f t="shared" si="170"/>
        <v>63II</v>
      </c>
      <c r="AX296" s="7" t="str">
        <f t="shared" si="161"/>
        <v>63II</v>
      </c>
      <c r="AY296" s="106" t="b">
        <f t="shared" si="177"/>
        <v>0</v>
      </c>
      <c r="AZ296" s="7">
        <f>VLOOKUP('Grundgerüst Konfigurator'!AW296,Hilfstabelle!$B$14:$M$25,12,FALSE)</f>
        <v>0.84948360000000012</v>
      </c>
      <c r="BA296" s="7">
        <f>VLOOKUP(AW296,Hilfstabelle!$B$14:$J$25,9,FALSE)</f>
        <v>37</v>
      </c>
      <c r="BB296" s="7">
        <f>VLOOKUP(AW296,Hilfstabelle!$B$14:$K$25,10,FALSE)</f>
        <v>68.5</v>
      </c>
      <c r="BC296" s="7">
        <f>VLOOKUP(AW296,Hilfstabelle!$B$14:$I$25,8,FALSE)</f>
        <v>22.5</v>
      </c>
      <c r="BD296" s="7" t="str">
        <f t="shared" si="162"/>
        <v/>
      </c>
      <c r="BE296" s="7" t="str">
        <f t="shared" si="171"/>
        <v/>
      </c>
      <c r="BF296" s="7">
        <f>IFERROR(VLOOKUP(BD296,Hilfstabelle!$B$26:$M$31,12,FALSE),0)</f>
        <v>0</v>
      </c>
      <c r="BG296" s="7">
        <f>IFERROR(VLOOKUP(BD296,Hilfstabelle!$B$26:$H$31,7,FALSE),0)</f>
        <v>0</v>
      </c>
      <c r="BH296" s="7" t="str">
        <f t="shared" si="163"/>
        <v>III-I</v>
      </c>
      <c r="BI296" s="7" t="str">
        <f t="shared" si="172"/>
        <v>III-I</v>
      </c>
      <c r="BJ296" s="7">
        <f>IFERROR(VLOOKUP(BH296,Hilfstabelle!$B$26:$M$31,12,FALSE),0)</f>
        <v>1.0948308</v>
      </c>
      <c r="BK296" s="7">
        <f>IFERROR(VLOOKUP(BH296,Hilfstabelle!$B$26:$H$31,7,FALSE),0)</f>
        <v>5</v>
      </c>
      <c r="BL296" s="7" t="str">
        <f t="shared" si="164"/>
        <v>III-II</v>
      </c>
      <c r="BM296" s="7" t="str">
        <f t="shared" si="173"/>
        <v>III-II</v>
      </c>
      <c r="BN296" s="7">
        <f>IFERROR(VLOOKUP(BL296,Hilfstabelle!$B$26:$M$31,12,FALSE),0)</f>
        <v>1.1890788000000001</v>
      </c>
      <c r="BO296" s="7">
        <f>IFERROR(VLOOKUP(BL296,Hilfstabelle!$B$26:$H$31,7,FALSE),0)</f>
        <v>30</v>
      </c>
      <c r="BP296" s="162" t="s">
        <v>3902</v>
      </c>
    </row>
    <row r="297" spans="1:68" ht="15" thickBot="1" x14ac:dyDescent="0.25">
      <c r="A297" s="7">
        <v>16863331090</v>
      </c>
      <c r="B297" s="160" t="s">
        <v>98</v>
      </c>
      <c r="C297" s="8">
        <v>110</v>
      </c>
      <c r="D297" s="8">
        <v>32</v>
      </c>
      <c r="E297" s="8">
        <v>75</v>
      </c>
      <c r="F297" s="8" t="str">
        <f t="shared" si="174"/>
        <v>110 - 32 - 75</v>
      </c>
      <c r="G297" s="8" t="str">
        <f t="shared" si="175"/>
        <v>110-32-75</v>
      </c>
      <c r="H297" s="8">
        <f t="shared" si="176"/>
        <v>16863331090</v>
      </c>
      <c r="I297" s="6">
        <f t="shared" si="152"/>
        <v>10.0833852</v>
      </c>
      <c r="J297" s="6">
        <f>VLOOKUP(LEFT(A297,8)*1,Hilfstabelle!$A$35:$E$38,5,FALSE)</f>
        <v>1</v>
      </c>
      <c r="K297" s="6">
        <f t="shared" si="153"/>
        <v>352</v>
      </c>
      <c r="L297" s="6">
        <f t="shared" si="154"/>
        <v>206</v>
      </c>
      <c r="M297" s="6">
        <f t="shared" si="155"/>
        <v>130</v>
      </c>
      <c r="N297" s="19">
        <f t="shared" si="165"/>
        <v>111</v>
      </c>
      <c r="O297" s="19">
        <f t="shared" si="166"/>
        <v>114</v>
      </c>
      <c r="P297" s="19">
        <f t="shared" si="167"/>
        <v>141</v>
      </c>
      <c r="Q297" s="6">
        <f>VLOOKUP(LEFT(A297,8)*1,Hilfstabelle!$A$35:$E$38,2,FALSE)</f>
        <v>400</v>
      </c>
      <c r="R297" s="6">
        <f>VLOOKUP(LEFT(A297,8)*1,Hilfstabelle!$A$35:$E$38,3,FALSE)</f>
        <v>285</v>
      </c>
      <c r="S297" s="6">
        <f>VLOOKUP(LEFT(A297,8)*1,Hilfstabelle!$A$35:$E$38,4,FALSE)</f>
        <v>146</v>
      </c>
      <c r="T297" s="94">
        <f>VLOOKUP(H297,Preise!A:E,4,FALSE)</f>
        <v>1131.47</v>
      </c>
      <c r="U297" s="7" t="str">
        <f>IF(V297=50,"I",VLOOKUP(V297,Hilfstabelle!$A$3:$B$6,2))</f>
        <v>III</v>
      </c>
      <c r="V297" s="7">
        <f t="shared" si="156"/>
        <v>110</v>
      </c>
      <c r="W297" s="7" t="str">
        <f>IF(U297="I","I",VLOOKUP(V297,Hilfstabelle!$A$3:$B$6,2))</f>
        <v>III</v>
      </c>
      <c r="X297" s="7">
        <f>VLOOKUP(W297,Hilfstabelle!$B$10:$M$13,12,FALSE)</f>
        <v>4.3940147999999999</v>
      </c>
      <c r="Y297" s="7">
        <f>VLOOKUP(W297,Hilfstabelle!$B$10:$D$13,3,FALSE)</f>
        <v>63</v>
      </c>
      <c r="Z297" s="7">
        <f>VLOOKUP(W297,Hilfstabelle!$B$10:$E$13,4,FALSE)</f>
        <v>89</v>
      </c>
      <c r="AA297" s="7">
        <f>VLOOKUP(W297,Hilfstabelle!$B$10:$F$13,5,FALSE)</f>
        <v>89</v>
      </c>
      <c r="AB297" s="7">
        <f>VLOOKUP(W297,Hilfstabelle!$B$10:$G$13,6,FALSE)</f>
        <v>89</v>
      </c>
      <c r="AC297" s="7" t="str">
        <f>IF(AG297="50I","I",VLOOKUP(C297,Hilfstabelle!$A$3:$B$6,2))</f>
        <v>III</v>
      </c>
      <c r="AD297" s="7" t="str">
        <f>IF(U297="I","I",VLOOKUP(C297,Hilfstabelle!$A$3:$B$6,2))</f>
        <v>III</v>
      </c>
      <c r="AE297" s="7" t="str">
        <f t="shared" si="168"/>
        <v>110III</v>
      </c>
      <c r="AF297" s="7" t="str">
        <f t="shared" si="157"/>
        <v>110III</v>
      </c>
      <c r="AG297" s="106" t="b">
        <f t="shared" si="158"/>
        <v>0</v>
      </c>
      <c r="AH297" s="7">
        <f>VLOOKUP('Grundgerüst Konfigurator'!AE297,Hilfstabelle!$B$14:$M$25,12,FALSE)</f>
        <v>2.1127092000000003</v>
      </c>
      <c r="AI297" s="7">
        <f>VLOOKUP(AE297,Hilfstabelle!$B$14:$J$25,9,FALSE)</f>
        <v>65</v>
      </c>
      <c r="AJ297" s="7">
        <f>VLOOKUP(AE297,Hilfstabelle!$B$14:$K$25,10,FALSE)</f>
        <v>72</v>
      </c>
      <c r="AK297" s="7">
        <f>VLOOKUP(AE297,Hilfstabelle!$B$14:$I$25,8,FALSE)</f>
        <v>22</v>
      </c>
      <c r="AL297" s="7" t="str">
        <f>IF(AP297="50I","I",VLOOKUP(D297,Hilfstabelle!$A$3:$B$6,2))</f>
        <v>I</v>
      </c>
      <c r="AM297" s="7" t="str">
        <f>IF(U297="I","I",VLOOKUP(D297,Hilfstabelle!$A$3:$B$6,2))</f>
        <v>I</v>
      </c>
      <c r="AN297" s="7" t="str">
        <f t="shared" si="169"/>
        <v>32I</v>
      </c>
      <c r="AO297" s="7" t="str">
        <f t="shared" si="159"/>
        <v>32I</v>
      </c>
      <c r="AP297" s="106" t="b">
        <f t="shared" si="160"/>
        <v>0</v>
      </c>
      <c r="AQ297" s="7">
        <f>VLOOKUP('Grundgerüst Konfigurator'!AN297,Hilfstabelle!$B$14:$M$25,12,FALSE)</f>
        <v>0.22388520000000001</v>
      </c>
      <c r="AR297" s="7">
        <f>VLOOKUP(AN297,Hilfstabelle!$B$14:$J$25,9,FALSE)</f>
        <v>20</v>
      </c>
      <c r="AS297" s="7">
        <f>VLOOKUP(AN297,Hilfstabelle!$B$14:$K$25,10,FALSE)</f>
        <v>47</v>
      </c>
      <c r="AT297" s="7">
        <f>VLOOKUP(AN297,Hilfstabelle!$B$14:$I$25,8,FALSE)</f>
        <v>20</v>
      </c>
      <c r="AU297" s="7" t="str">
        <f>IF(AY297="50I","I",VLOOKUP(E297,Hilfstabelle!$A$3:$B$6,2))</f>
        <v>II</v>
      </c>
      <c r="AV297" s="7" t="str">
        <f>IF(U297="I","I",VLOOKUP(E297,Hilfstabelle!$A$3:$B$6,2))</f>
        <v>II</v>
      </c>
      <c r="AW297" s="7" t="str">
        <f t="shared" si="170"/>
        <v>75II</v>
      </c>
      <c r="AX297" s="7" t="str">
        <f t="shared" si="161"/>
        <v>75II</v>
      </c>
      <c r="AY297" s="106" t="b">
        <f t="shared" si="177"/>
        <v>0</v>
      </c>
      <c r="AZ297" s="7">
        <f>VLOOKUP('Grundgerüst Konfigurator'!AW297,Hilfstabelle!$B$14:$M$25,12,FALSE)</f>
        <v>1.0688664000000001</v>
      </c>
      <c r="BA297" s="7">
        <f>VLOOKUP(AW297,Hilfstabelle!$B$14:$J$25,9,FALSE)</f>
        <v>45</v>
      </c>
      <c r="BB297" s="7">
        <f>VLOOKUP(AW297,Hilfstabelle!$B$14:$K$25,10,FALSE)</f>
        <v>72</v>
      </c>
      <c r="BC297" s="7">
        <f>VLOOKUP(AW297,Hilfstabelle!$B$14:$I$25,8,FALSE)</f>
        <v>22</v>
      </c>
      <c r="BD297" s="7" t="str">
        <f t="shared" si="162"/>
        <v/>
      </c>
      <c r="BE297" s="7" t="str">
        <f t="shared" si="171"/>
        <v/>
      </c>
      <c r="BF297" s="7">
        <f>IFERROR(VLOOKUP(BD297,Hilfstabelle!$B$26:$M$31,12,FALSE),0)</f>
        <v>0</v>
      </c>
      <c r="BG297" s="7">
        <f>IFERROR(VLOOKUP(BD297,Hilfstabelle!$B$26:$H$31,7,FALSE),0)</f>
        <v>0</v>
      </c>
      <c r="BH297" s="7" t="str">
        <f t="shared" si="163"/>
        <v>III-I</v>
      </c>
      <c r="BI297" s="7" t="str">
        <f t="shared" si="172"/>
        <v>III-I</v>
      </c>
      <c r="BJ297" s="7">
        <f>IFERROR(VLOOKUP(BH297,Hilfstabelle!$B$26:$M$31,12,FALSE),0)</f>
        <v>1.0948308</v>
      </c>
      <c r="BK297" s="7">
        <f>IFERROR(VLOOKUP(BH297,Hilfstabelle!$B$26:$H$31,7,FALSE),0)</f>
        <v>5</v>
      </c>
      <c r="BL297" s="7" t="str">
        <f t="shared" si="164"/>
        <v>III-II</v>
      </c>
      <c r="BM297" s="7" t="str">
        <f t="shared" si="173"/>
        <v>III-II</v>
      </c>
      <c r="BN297" s="7">
        <f>IFERROR(VLOOKUP(BL297,Hilfstabelle!$B$26:$M$31,12,FALSE),0)</f>
        <v>1.1890788000000001</v>
      </c>
      <c r="BO297" s="7">
        <f>IFERROR(VLOOKUP(BL297,Hilfstabelle!$B$26:$H$31,7,FALSE),0)</f>
        <v>30</v>
      </c>
      <c r="BP297" s="162" t="s">
        <v>3902</v>
      </c>
    </row>
    <row r="298" spans="1:68" ht="15" thickBot="1" x14ac:dyDescent="0.25">
      <c r="A298" s="7">
        <v>16863331091</v>
      </c>
      <c r="B298" s="160" t="s">
        <v>98</v>
      </c>
      <c r="C298" s="8">
        <v>110</v>
      </c>
      <c r="D298" s="8">
        <v>32</v>
      </c>
      <c r="E298" s="8">
        <v>90</v>
      </c>
      <c r="F298" s="8" t="str">
        <f t="shared" si="174"/>
        <v>110 - 32 - 90</v>
      </c>
      <c r="G298" s="8" t="str">
        <f t="shared" si="175"/>
        <v>110-32-90</v>
      </c>
      <c r="H298" s="8">
        <f t="shared" si="176"/>
        <v>16863331091</v>
      </c>
      <c r="I298" s="6">
        <f t="shared" si="152"/>
        <v>9.4256064000000013</v>
      </c>
      <c r="J298" s="6">
        <f>VLOOKUP(LEFT(A298,8)*1,Hilfstabelle!$A$35:$E$38,5,FALSE)</f>
        <v>1</v>
      </c>
      <c r="K298" s="6">
        <f t="shared" si="153"/>
        <v>322</v>
      </c>
      <c r="L298" s="6">
        <f t="shared" si="154"/>
        <v>206</v>
      </c>
      <c r="M298" s="6">
        <f t="shared" si="155"/>
        <v>130</v>
      </c>
      <c r="N298" s="19">
        <f t="shared" si="165"/>
        <v>111</v>
      </c>
      <c r="O298" s="19">
        <f t="shared" si="166"/>
        <v>114</v>
      </c>
      <c r="P298" s="19">
        <f t="shared" si="167"/>
        <v>111</v>
      </c>
      <c r="Q298" s="6">
        <f>VLOOKUP(LEFT(A298,8)*1,Hilfstabelle!$A$35:$E$38,2,FALSE)</f>
        <v>400</v>
      </c>
      <c r="R298" s="6">
        <f>VLOOKUP(LEFT(A298,8)*1,Hilfstabelle!$A$35:$E$38,3,FALSE)</f>
        <v>285</v>
      </c>
      <c r="S298" s="6">
        <f>VLOOKUP(LEFT(A298,8)*1,Hilfstabelle!$A$35:$E$38,4,FALSE)</f>
        <v>146</v>
      </c>
      <c r="T298" s="94">
        <f>VLOOKUP(H298,Preise!A:E,4,FALSE)</f>
        <v>1047.75</v>
      </c>
      <c r="U298" s="7" t="str">
        <f>IF(V298=50,"I",VLOOKUP(V298,Hilfstabelle!$A$3:$B$6,2))</f>
        <v>III</v>
      </c>
      <c r="V298" s="7">
        <f t="shared" si="156"/>
        <v>110</v>
      </c>
      <c r="W298" s="7" t="str">
        <f>IF(U298="I","I",VLOOKUP(V298,Hilfstabelle!$A$3:$B$6,2))</f>
        <v>III</v>
      </c>
      <c r="X298" s="7">
        <f>VLOOKUP(W298,Hilfstabelle!$B$10:$M$13,12,FALSE)</f>
        <v>4.3940147999999999</v>
      </c>
      <c r="Y298" s="7">
        <f>VLOOKUP(W298,Hilfstabelle!$B$10:$D$13,3,FALSE)</f>
        <v>63</v>
      </c>
      <c r="Z298" s="7">
        <f>VLOOKUP(W298,Hilfstabelle!$B$10:$E$13,4,FALSE)</f>
        <v>89</v>
      </c>
      <c r="AA298" s="7">
        <f>VLOOKUP(W298,Hilfstabelle!$B$10:$F$13,5,FALSE)</f>
        <v>89</v>
      </c>
      <c r="AB298" s="7">
        <f>VLOOKUP(W298,Hilfstabelle!$B$10:$G$13,6,FALSE)</f>
        <v>89</v>
      </c>
      <c r="AC298" s="7" t="str">
        <f>IF(AG298="50I","I",VLOOKUP(C298,Hilfstabelle!$A$3:$B$6,2))</f>
        <v>III</v>
      </c>
      <c r="AD298" s="7" t="str">
        <f>IF(U298="I","I",VLOOKUP(C298,Hilfstabelle!$A$3:$B$6,2))</f>
        <v>III</v>
      </c>
      <c r="AE298" s="7" t="str">
        <f t="shared" si="168"/>
        <v>110III</v>
      </c>
      <c r="AF298" s="7" t="str">
        <f t="shared" si="157"/>
        <v>110III</v>
      </c>
      <c r="AG298" s="106" t="b">
        <f t="shared" si="158"/>
        <v>0</v>
      </c>
      <c r="AH298" s="7">
        <f>VLOOKUP('Grundgerüst Konfigurator'!AE298,Hilfstabelle!$B$14:$M$25,12,FALSE)</f>
        <v>2.1127092000000003</v>
      </c>
      <c r="AI298" s="7">
        <f>VLOOKUP(AE298,Hilfstabelle!$B$14:$J$25,9,FALSE)</f>
        <v>65</v>
      </c>
      <c r="AJ298" s="7">
        <f>VLOOKUP(AE298,Hilfstabelle!$B$14:$K$25,10,FALSE)</f>
        <v>72</v>
      </c>
      <c r="AK298" s="7">
        <f>VLOOKUP(AE298,Hilfstabelle!$B$14:$I$25,8,FALSE)</f>
        <v>22</v>
      </c>
      <c r="AL298" s="7" t="str">
        <f>IF(AP298="50I","I",VLOOKUP(D298,Hilfstabelle!$A$3:$B$6,2))</f>
        <v>I</v>
      </c>
      <c r="AM298" s="7" t="str">
        <f>IF(U298="I","I",VLOOKUP(D298,Hilfstabelle!$A$3:$B$6,2))</f>
        <v>I</v>
      </c>
      <c r="AN298" s="7" t="str">
        <f t="shared" si="169"/>
        <v>32I</v>
      </c>
      <c r="AO298" s="7" t="str">
        <f t="shared" si="159"/>
        <v>32I</v>
      </c>
      <c r="AP298" s="106" t="b">
        <f t="shared" si="160"/>
        <v>0</v>
      </c>
      <c r="AQ298" s="7">
        <f>VLOOKUP('Grundgerüst Konfigurator'!AN298,Hilfstabelle!$B$14:$M$25,12,FALSE)</f>
        <v>0.22388520000000001</v>
      </c>
      <c r="AR298" s="7">
        <f>VLOOKUP(AN298,Hilfstabelle!$B$14:$J$25,9,FALSE)</f>
        <v>20</v>
      </c>
      <c r="AS298" s="7">
        <f>VLOOKUP(AN298,Hilfstabelle!$B$14:$K$25,10,FALSE)</f>
        <v>47</v>
      </c>
      <c r="AT298" s="7">
        <f>VLOOKUP(AN298,Hilfstabelle!$B$14:$I$25,8,FALSE)</f>
        <v>20</v>
      </c>
      <c r="AU298" s="7" t="str">
        <f>IF(AY298="50I","I",VLOOKUP(E298,Hilfstabelle!$A$3:$B$6,2))</f>
        <v>III</v>
      </c>
      <c r="AV298" s="7" t="str">
        <f>IF(U298="I","I",VLOOKUP(E298,Hilfstabelle!$A$3:$B$6,2))</f>
        <v>III</v>
      </c>
      <c r="AW298" s="7" t="str">
        <f t="shared" si="170"/>
        <v>90III</v>
      </c>
      <c r="AX298" s="7" t="str">
        <f t="shared" si="161"/>
        <v>90III</v>
      </c>
      <c r="AY298" s="106" t="b">
        <f t="shared" si="177"/>
        <v>0</v>
      </c>
      <c r="AZ298" s="7">
        <f>VLOOKUP('Grundgerüst Konfigurator'!AW298,Hilfstabelle!$B$14:$M$25,12,FALSE)</f>
        <v>1.6001664000000002</v>
      </c>
      <c r="BA298" s="7">
        <f>VLOOKUP(AW298,Hilfstabelle!$B$14:$J$25,9,FALSE)</f>
        <v>54</v>
      </c>
      <c r="BB298" s="7">
        <f>VLOOKUP(AW298,Hilfstabelle!$B$14:$K$25,10,FALSE)</f>
        <v>72</v>
      </c>
      <c r="BC298" s="7">
        <f>VLOOKUP(AW298,Hilfstabelle!$B$14:$I$25,8,FALSE)</f>
        <v>22</v>
      </c>
      <c r="BD298" s="7" t="str">
        <f t="shared" si="162"/>
        <v/>
      </c>
      <c r="BE298" s="7" t="str">
        <f t="shared" si="171"/>
        <v/>
      </c>
      <c r="BF298" s="7">
        <f>IFERROR(VLOOKUP(BD298,Hilfstabelle!$B$26:$M$31,12,FALSE),0)</f>
        <v>0</v>
      </c>
      <c r="BG298" s="7">
        <f>IFERROR(VLOOKUP(BD298,Hilfstabelle!$B$26:$H$31,7,FALSE),0)</f>
        <v>0</v>
      </c>
      <c r="BH298" s="7" t="str">
        <f t="shared" si="163"/>
        <v>III-I</v>
      </c>
      <c r="BI298" s="7" t="str">
        <f t="shared" si="172"/>
        <v>III-I</v>
      </c>
      <c r="BJ298" s="7">
        <f>IFERROR(VLOOKUP(BH298,Hilfstabelle!$B$26:$M$31,12,FALSE),0)</f>
        <v>1.0948308</v>
      </c>
      <c r="BK298" s="7">
        <f>IFERROR(VLOOKUP(BH298,Hilfstabelle!$B$26:$H$31,7,FALSE),0)</f>
        <v>5</v>
      </c>
      <c r="BL298" s="7" t="str">
        <f t="shared" si="164"/>
        <v/>
      </c>
      <c r="BM298" s="7" t="str">
        <f t="shared" si="173"/>
        <v/>
      </c>
      <c r="BN298" s="7">
        <f>IFERROR(VLOOKUP(BL298,Hilfstabelle!$B$26:$M$31,12,FALSE),0)</f>
        <v>0</v>
      </c>
      <c r="BO298" s="7">
        <f>IFERROR(VLOOKUP(BL298,Hilfstabelle!$B$26:$H$31,7,FALSE),0)</f>
        <v>0</v>
      </c>
      <c r="BP298" s="162" t="s">
        <v>3902</v>
      </c>
    </row>
    <row r="299" spans="1:68" ht="15" thickBot="1" x14ac:dyDescent="0.25">
      <c r="A299" s="7">
        <v>16863331092</v>
      </c>
      <c r="B299" s="160" t="s">
        <v>98</v>
      </c>
      <c r="C299" s="8">
        <v>110</v>
      </c>
      <c r="D299" s="8">
        <v>40</v>
      </c>
      <c r="E299" s="8">
        <v>25</v>
      </c>
      <c r="F299" s="8" t="str">
        <f t="shared" si="174"/>
        <v>110 - 40 - 25</v>
      </c>
      <c r="G299" s="8" t="str">
        <f t="shared" si="175"/>
        <v>110-40-25</v>
      </c>
      <c r="H299" s="8">
        <f t="shared" si="176"/>
        <v>16863331092</v>
      </c>
      <c r="I299" s="6">
        <f t="shared" si="152"/>
        <v>9.2013600000000011</v>
      </c>
      <c r="J299" s="6">
        <f>VLOOKUP(LEFT(A299,8)*1,Hilfstabelle!$A$35:$E$38,5,FALSE)</f>
        <v>1</v>
      </c>
      <c r="K299" s="6">
        <f t="shared" si="153"/>
        <v>295.5</v>
      </c>
      <c r="L299" s="6">
        <f t="shared" si="154"/>
        <v>213</v>
      </c>
      <c r="M299" s="6">
        <f t="shared" si="155"/>
        <v>130</v>
      </c>
      <c r="N299" s="19">
        <f t="shared" si="165"/>
        <v>111</v>
      </c>
      <c r="O299" s="19">
        <f t="shared" si="166"/>
        <v>116</v>
      </c>
      <c r="P299" s="19">
        <f t="shared" si="167"/>
        <v>113</v>
      </c>
      <c r="Q299" s="6">
        <f>VLOOKUP(LEFT(A299,8)*1,Hilfstabelle!$A$35:$E$38,2,FALSE)</f>
        <v>400</v>
      </c>
      <c r="R299" s="6">
        <f>VLOOKUP(LEFT(A299,8)*1,Hilfstabelle!$A$35:$E$38,3,FALSE)</f>
        <v>285</v>
      </c>
      <c r="S299" s="6">
        <f>VLOOKUP(LEFT(A299,8)*1,Hilfstabelle!$A$35:$E$38,4,FALSE)</f>
        <v>146</v>
      </c>
      <c r="T299" s="94">
        <f>VLOOKUP(H299,Preise!A:E,4,FALSE)</f>
        <v>1080.79</v>
      </c>
      <c r="U299" s="7" t="str">
        <f>IF(V299=50,"I",VLOOKUP(V299,Hilfstabelle!$A$3:$B$6,2))</f>
        <v>III</v>
      </c>
      <c r="V299" s="7">
        <f t="shared" si="156"/>
        <v>110</v>
      </c>
      <c r="W299" s="7" t="str">
        <f>IF(U299="I","I",VLOOKUP(V299,Hilfstabelle!$A$3:$B$6,2))</f>
        <v>III</v>
      </c>
      <c r="X299" s="7">
        <f>VLOOKUP(W299,Hilfstabelle!$B$10:$M$13,12,FALSE)</f>
        <v>4.3940147999999999</v>
      </c>
      <c r="Y299" s="7">
        <f>VLOOKUP(W299,Hilfstabelle!$B$10:$D$13,3,FALSE)</f>
        <v>63</v>
      </c>
      <c r="Z299" s="7">
        <f>VLOOKUP(W299,Hilfstabelle!$B$10:$E$13,4,FALSE)</f>
        <v>89</v>
      </c>
      <c r="AA299" s="7">
        <f>VLOOKUP(W299,Hilfstabelle!$B$10:$F$13,5,FALSE)</f>
        <v>89</v>
      </c>
      <c r="AB299" s="7">
        <f>VLOOKUP(W299,Hilfstabelle!$B$10:$G$13,6,FALSE)</f>
        <v>89</v>
      </c>
      <c r="AC299" s="7" t="str">
        <f>IF(AG299="50I","I",VLOOKUP(C299,Hilfstabelle!$A$3:$B$6,2))</f>
        <v>III</v>
      </c>
      <c r="AD299" s="7" t="str">
        <f>IF(U299="I","I",VLOOKUP(C299,Hilfstabelle!$A$3:$B$6,2))</f>
        <v>III</v>
      </c>
      <c r="AE299" s="7" t="str">
        <f t="shared" si="168"/>
        <v>110III</v>
      </c>
      <c r="AF299" s="7" t="str">
        <f t="shared" si="157"/>
        <v>110III</v>
      </c>
      <c r="AG299" s="106" t="b">
        <f t="shared" si="158"/>
        <v>0</v>
      </c>
      <c r="AH299" s="7">
        <f>VLOOKUP('Grundgerüst Konfigurator'!AE299,Hilfstabelle!$B$14:$M$25,12,FALSE)</f>
        <v>2.1127092000000003</v>
      </c>
      <c r="AI299" s="7">
        <f>VLOOKUP(AE299,Hilfstabelle!$B$14:$J$25,9,FALSE)</f>
        <v>65</v>
      </c>
      <c r="AJ299" s="7">
        <f>VLOOKUP(AE299,Hilfstabelle!$B$14:$K$25,10,FALSE)</f>
        <v>72</v>
      </c>
      <c r="AK299" s="7">
        <f>VLOOKUP(AE299,Hilfstabelle!$B$14:$I$25,8,FALSE)</f>
        <v>22</v>
      </c>
      <c r="AL299" s="7" t="str">
        <f>IF(AP299="50I","I",VLOOKUP(D299,Hilfstabelle!$A$3:$B$6,2))</f>
        <v>I</v>
      </c>
      <c r="AM299" s="7" t="str">
        <f>IF(U299="I","I",VLOOKUP(D299,Hilfstabelle!$A$3:$B$6,2))</f>
        <v>I</v>
      </c>
      <c r="AN299" s="7" t="str">
        <f t="shared" si="169"/>
        <v>40I</v>
      </c>
      <c r="AO299" s="7" t="str">
        <f t="shared" si="159"/>
        <v>40I</v>
      </c>
      <c r="AP299" s="106" t="b">
        <f t="shared" si="160"/>
        <v>0</v>
      </c>
      <c r="AQ299" s="7">
        <f>VLOOKUP('Grundgerüst Konfigurator'!AN299,Hilfstabelle!$B$14:$M$25,12,FALSE)</f>
        <v>0.33348840000000002</v>
      </c>
      <c r="AR299" s="7">
        <f>VLOOKUP(AN299,Hilfstabelle!$B$14:$J$25,9,FALSE)</f>
        <v>24.5</v>
      </c>
      <c r="AS299" s="7">
        <f>VLOOKUP(AN299,Hilfstabelle!$B$14:$K$25,10,FALSE)</f>
        <v>54</v>
      </c>
      <c r="AT299" s="7">
        <f>VLOOKUP(AN299,Hilfstabelle!$B$14:$I$25,8,FALSE)</f>
        <v>22</v>
      </c>
      <c r="AU299" s="7" t="str">
        <f>IF(AY299="50I","I",VLOOKUP(E299,Hilfstabelle!$A$3:$B$6,2))</f>
        <v>I</v>
      </c>
      <c r="AV299" s="7" t="str">
        <f>IF(U299="I","I",VLOOKUP(E299,Hilfstabelle!$A$3:$B$6,2))</f>
        <v>I</v>
      </c>
      <c r="AW299" s="7" t="str">
        <f t="shared" si="170"/>
        <v>25I</v>
      </c>
      <c r="AX299" s="7" t="str">
        <f t="shared" si="161"/>
        <v>25I</v>
      </c>
      <c r="AY299" s="106" t="b">
        <f t="shared" si="177"/>
        <v>0</v>
      </c>
      <c r="AZ299" s="7">
        <f>VLOOKUP('Grundgerüst Konfigurator'!AW299,Hilfstabelle!$B$14:$M$25,12,FALSE)</f>
        <v>0.171486</v>
      </c>
      <c r="BA299" s="7">
        <f>VLOOKUP(AW299,Hilfstabelle!$B$14:$J$25,9,FALSE)</f>
        <v>15.25</v>
      </c>
      <c r="BB299" s="7">
        <f>VLOOKUP(AW299,Hilfstabelle!$B$14:$K$25,10,FALSE)</f>
        <v>40.5</v>
      </c>
      <c r="BC299" s="7">
        <f>VLOOKUP(AW299,Hilfstabelle!$B$14:$I$25,8,FALSE)</f>
        <v>19</v>
      </c>
      <c r="BD299" s="7" t="str">
        <f t="shared" si="162"/>
        <v/>
      </c>
      <c r="BE299" s="7" t="str">
        <f t="shared" si="171"/>
        <v/>
      </c>
      <c r="BF299" s="7">
        <f>IFERROR(VLOOKUP(BD299,Hilfstabelle!$B$26:$M$31,12,FALSE),0)</f>
        <v>0</v>
      </c>
      <c r="BG299" s="7">
        <f>IFERROR(VLOOKUP(BD299,Hilfstabelle!$B$26:$H$31,7,FALSE),0)</f>
        <v>0</v>
      </c>
      <c r="BH299" s="7" t="str">
        <f t="shared" si="163"/>
        <v>III-I</v>
      </c>
      <c r="BI299" s="7" t="str">
        <f t="shared" si="172"/>
        <v>III-I</v>
      </c>
      <c r="BJ299" s="7">
        <f>IFERROR(VLOOKUP(BH299,Hilfstabelle!$B$26:$M$31,12,FALSE),0)</f>
        <v>1.0948308</v>
      </c>
      <c r="BK299" s="7">
        <f>IFERROR(VLOOKUP(BH299,Hilfstabelle!$B$26:$H$31,7,FALSE),0)</f>
        <v>5</v>
      </c>
      <c r="BL299" s="7" t="str">
        <f t="shared" si="164"/>
        <v>III-I</v>
      </c>
      <c r="BM299" s="7" t="str">
        <f t="shared" si="173"/>
        <v>III-I</v>
      </c>
      <c r="BN299" s="7">
        <f>IFERROR(VLOOKUP(BL299,Hilfstabelle!$B$26:$M$31,12,FALSE),0)</f>
        <v>1.0948308</v>
      </c>
      <c r="BO299" s="7">
        <f>IFERROR(VLOOKUP(BL299,Hilfstabelle!$B$26:$H$31,7,FALSE),0)</f>
        <v>5</v>
      </c>
      <c r="BP299" s="162" t="s">
        <v>3902</v>
      </c>
    </row>
    <row r="300" spans="1:68" ht="15" thickBot="1" x14ac:dyDescent="0.25">
      <c r="A300" s="7">
        <v>16863331093</v>
      </c>
      <c r="B300" s="160" t="s">
        <v>98</v>
      </c>
      <c r="C300" s="8">
        <v>110</v>
      </c>
      <c r="D300" s="8">
        <v>40</v>
      </c>
      <c r="E300" s="8">
        <v>32</v>
      </c>
      <c r="F300" s="8" t="str">
        <f t="shared" si="174"/>
        <v>110 - 40 - 32</v>
      </c>
      <c r="G300" s="8" t="str">
        <f t="shared" si="175"/>
        <v>110-40-32</v>
      </c>
      <c r="H300" s="8">
        <f t="shared" si="176"/>
        <v>16863331093</v>
      </c>
      <c r="I300" s="6">
        <f t="shared" si="152"/>
        <v>9.2537592000000011</v>
      </c>
      <c r="J300" s="6">
        <f>VLOOKUP(LEFT(A300,8)*1,Hilfstabelle!$A$35:$E$38,5,FALSE)</f>
        <v>1</v>
      </c>
      <c r="K300" s="6">
        <f t="shared" si="153"/>
        <v>302</v>
      </c>
      <c r="L300" s="6">
        <f t="shared" si="154"/>
        <v>213</v>
      </c>
      <c r="M300" s="6">
        <f t="shared" si="155"/>
        <v>130</v>
      </c>
      <c r="N300" s="19">
        <f t="shared" si="165"/>
        <v>111</v>
      </c>
      <c r="O300" s="19">
        <f t="shared" si="166"/>
        <v>116</v>
      </c>
      <c r="P300" s="19">
        <f t="shared" si="167"/>
        <v>114</v>
      </c>
      <c r="Q300" s="6">
        <f>VLOOKUP(LEFT(A300,8)*1,Hilfstabelle!$A$35:$E$38,2,FALSE)</f>
        <v>400</v>
      </c>
      <c r="R300" s="6">
        <f>VLOOKUP(LEFT(A300,8)*1,Hilfstabelle!$A$35:$E$38,3,FALSE)</f>
        <v>285</v>
      </c>
      <c r="S300" s="6">
        <f>VLOOKUP(LEFT(A300,8)*1,Hilfstabelle!$A$35:$E$38,4,FALSE)</f>
        <v>146</v>
      </c>
      <c r="T300" s="94">
        <f>VLOOKUP(H300,Preise!A:E,4,FALSE)</f>
        <v>1086.1500000000001</v>
      </c>
      <c r="U300" s="7" t="str">
        <f>IF(V300=50,"I",VLOOKUP(V300,Hilfstabelle!$A$3:$B$6,2))</f>
        <v>III</v>
      </c>
      <c r="V300" s="7">
        <f t="shared" si="156"/>
        <v>110</v>
      </c>
      <c r="W300" s="7" t="str">
        <f>IF(U300="I","I",VLOOKUP(V300,Hilfstabelle!$A$3:$B$6,2))</f>
        <v>III</v>
      </c>
      <c r="X300" s="7">
        <f>VLOOKUP(W300,Hilfstabelle!$B$10:$M$13,12,FALSE)</f>
        <v>4.3940147999999999</v>
      </c>
      <c r="Y300" s="7">
        <f>VLOOKUP(W300,Hilfstabelle!$B$10:$D$13,3,FALSE)</f>
        <v>63</v>
      </c>
      <c r="Z300" s="7">
        <f>VLOOKUP(W300,Hilfstabelle!$B$10:$E$13,4,FALSE)</f>
        <v>89</v>
      </c>
      <c r="AA300" s="7">
        <f>VLOOKUP(W300,Hilfstabelle!$B$10:$F$13,5,FALSE)</f>
        <v>89</v>
      </c>
      <c r="AB300" s="7">
        <f>VLOOKUP(W300,Hilfstabelle!$B$10:$G$13,6,FALSE)</f>
        <v>89</v>
      </c>
      <c r="AC300" s="7" t="str">
        <f>IF(AG300="50I","I",VLOOKUP(C300,Hilfstabelle!$A$3:$B$6,2))</f>
        <v>III</v>
      </c>
      <c r="AD300" s="7" t="str">
        <f>IF(U300="I","I",VLOOKUP(C300,Hilfstabelle!$A$3:$B$6,2))</f>
        <v>III</v>
      </c>
      <c r="AE300" s="7" t="str">
        <f t="shared" si="168"/>
        <v>110III</v>
      </c>
      <c r="AF300" s="7" t="str">
        <f t="shared" si="157"/>
        <v>110III</v>
      </c>
      <c r="AG300" s="106" t="b">
        <f t="shared" si="158"/>
        <v>0</v>
      </c>
      <c r="AH300" s="7">
        <f>VLOOKUP('Grundgerüst Konfigurator'!AE300,Hilfstabelle!$B$14:$M$25,12,FALSE)</f>
        <v>2.1127092000000003</v>
      </c>
      <c r="AI300" s="7">
        <f>VLOOKUP(AE300,Hilfstabelle!$B$14:$J$25,9,FALSE)</f>
        <v>65</v>
      </c>
      <c r="AJ300" s="7">
        <f>VLOOKUP(AE300,Hilfstabelle!$B$14:$K$25,10,FALSE)</f>
        <v>72</v>
      </c>
      <c r="AK300" s="7">
        <f>VLOOKUP(AE300,Hilfstabelle!$B$14:$I$25,8,FALSE)</f>
        <v>22</v>
      </c>
      <c r="AL300" s="7" t="str">
        <f>IF(AP300="50I","I",VLOOKUP(D300,Hilfstabelle!$A$3:$B$6,2))</f>
        <v>I</v>
      </c>
      <c r="AM300" s="7" t="str">
        <f>IF(U300="I","I",VLOOKUP(D300,Hilfstabelle!$A$3:$B$6,2))</f>
        <v>I</v>
      </c>
      <c r="AN300" s="7" t="str">
        <f t="shared" si="169"/>
        <v>40I</v>
      </c>
      <c r="AO300" s="7" t="str">
        <f t="shared" si="159"/>
        <v>40I</v>
      </c>
      <c r="AP300" s="106" t="b">
        <f t="shared" si="160"/>
        <v>0</v>
      </c>
      <c r="AQ300" s="7">
        <f>VLOOKUP('Grundgerüst Konfigurator'!AN300,Hilfstabelle!$B$14:$M$25,12,FALSE)</f>
        <v>0.33348840000000002</v>
      </c>
      <c r="AR300" s="7">
        <f>VLOOKUP(AN300,Hilfstabelle!$B$14:$J$25,9,FALSE)</f>
        <v>24.5</v>
      </c>
      <c r="AS300" s="7">
        <f>VLOOKUP(AN300,Hilfstabelle!$B$14:$K$25,10,FALSE)</f>
        <v>54</v>
      </c>
      <c r="AT300" s="7">
        <f>VLOOKUP(AN300,Hilfstabelle!$B$14:$I$25,8,FALSE)</f>
        <v>22</v>
      </c>
      <c r="AU300" s="7" t="str">
        <f>IF(AY300="50I","I",VLOOKUP(E300,Hilfstabelle!$A$3:$B$6,2))</f>
        <v>I</v>
      </c>
      <c r="AV300" s="7" t="str">
        <f>IF(U300="I","I",VLOOKUP(E300,Hilfstabelle!$A$3:$B$6,2))</f>
        <v>I</v>
      </c>
      <c r="AW300" s="7" t="str">
        <f t="shared" si="170"/>
        <v>32I</v>
      </c>
      <c r="AX300" s="7" t="str">
        <f t="shared" si="161"/>
        <v>32I</v>
      </c>
      <c r="AY300" s="106" t="b">
        <f t="shared" si="177"/>
        <v>0</v>
      </c>
      <c r="AZ300" s="7">
        <f>VLOOKUP('Grundgerüst Konfigurator'!AW300,Hilfstabelle!$B$14:$M$25,12,FALSE)</f>
        <v>0.22388520000000001</v>
      </c>
      <c r="BA300" s="7">
        <f>VLOOKUP(AW300,Hilfstabelle!$B$14:$J$25,9,FALSE)</f>
        <v>20</v>
      </c>
      <c r="BB300" s="7">
        <f>VLOOKUP(AW300,Hilfstabelle!$B$14:$K$25,10,FALSE)</f>
        <v>47</v>
      </c>
      <c r="BC300" s="7">
        <f>VLOOKUP(AW300,Hilfstabelle!$B$14:$I$25,8,FALSE)</f>
        <v>20</v>
      </c>
      <c r="BD300" s="7" t="str">
        <f t="shared" si="162"/>
        <v/>
      </c>
      <c r="BE300" s="7" t="str">
        <f t="shared" si="171"/>
        <v/>
      </c>
      <c r="BF300" s="7">
        <f>IFERROR(VLOOKUP(BD300,Hilfstabelle!$B$26:$M$31,12,FALSE),0)</f>
        <v>0</v>
      </c>
      <c r="BG300" s="7">
        <f>IFERROR(VLOOKUP(BD300,Hilfstabelle!$B$26:$H$31,7,FALSE),0)</f>
        <v>0</v>
      </c>
      <c r="BH300" s="7" t="str">
        <f t="shared" si="163"/>
        <v>III-I</v>
      </c>
      <c r="BI300" s="7" t="str">
        <f t="shared" si="172"/>
        <v>III-I</v>
      </c>
      <c r="BJ300" s="7">
        <f>IFERROR(VLOOKUP(BH300,Hilfstabelle!$B$26:$M$31,12,FALSE),0)</f>
        <v>1.0948308</v>
      </c>
      <c r="BK300" s="7">
        <f>IFERROR(VLOOKUP(BH300,Hilfstabelle!$B$26:$H$31,7,FALSE),0)</f>
        <v>5</v>
      </c>
      <c r="BL300" s="7" t="str">
        <f t="shared" si="164"/>
        <v>III-I</v>
      </c>
      <c r="BM300" s="7" t="str">
        <f t="shared" si="173"/>
        <v>III-I</v>
      </c>
      <c r="BN300" s="7">
        <f>IFERROR(VLOOKUP(BL300,Hilfstabelle!$B$26:$M$31,12,FALSE),0)</f>
        <v>1.0948308</v>
      </c>
      <c r="BO300" s="7">
        <f>IFERROR(VLOOKUP(BL300,Hilfstabelle!$B$26:$H$31,7,FALSE),0)</f>
        <v>5</v>
      </c>
      <c r="BP300" s="162" t="s">
        <v>3902</v>
      </c>
    </row>
    <row r="301" spans="1:68" ht="15" thickBot="1" x14ac:dyDescent="0.25">
      <c r="A301" s="7">
        <v>16863331094</v>
      </c>
      <c r="B301" s="160" t="s">
        <v>98</v>
      </c>
      <c r="C301" s="8">
        <v>110</v>
      </c>
      <c r="D301" s="8">
        <v>40</v>
      </c>
      <c r="E301" s="8">
        <v>40</v>
      </c>
      <c r="F301" s="8" t="str">
        <f t="shared" si="174"/>
        <v>110 - 40 - 40</v>
      </c>
      <c r="G301" s="8" t="str">
        <f t="shared" si="175"/>
        <v>110-40-40</v>
      </c>
      <c r="H301" s="8">
        <f t="shared" si="176"/>
        <v>16863331094</v>
      </c>
      <c r="I301" s="6">
        <f t="shared" si="152"/>
        <v>9.3633624000000015</v>
      </c>
      <c r="J301" s="6">
        <f>VLOOKUP(LEFT(A301,8)*1,Hilfstabelle!$A$35:$E$38,5,FALSE)</f>
        <v>1</v>
      </c>
      <c r="K301" s="6">
        <f t="shared" si="153"/>
        <v>309</v>
      </c>
      <c r="L301" s="6">
        <f t="shared" si="154"/>
        <v>213</v>
      </c>
      <c r="M301" s="6">
        <f t="shared" si="155"/>
        <v>130</v>
      </c>
      <c r="N301" s="19">
        <f t="shared" si="165"/>
        <v>111</v>
      </c>
      <c r="O301" s="19">
        <f t="shared" si="166"/>
        <v>116</v>
      </c>
      <c r="P301" s="19">
        <f t="shared" si="167"/>
        <v>116</v>
      </c>
      <c r="Q301" s="6">
        <f>VLOOKUP(LEFT(A301,8)*1,Hilfstabelle!$A$35:$E$38,2,FALSE)</f>
        <v>400</v>
      </c>
      <c r="R301" s="6">
        <f>VLOOKUP(LEFT(A301,8)*1,Hilfstabelle!$A$35:$E$38,3,FALSE)</f>
        <v>285</v>
      </c>
      <c r="S301" s="6">
        <f>VLOOKUP(LEFT(A301,8)*1,Hilfstabelle!$A$35:$E$38,4,FALSE)</f>
        <v>146</v>
      </c>
      <c r="T301" s="94">
        <f>VLOOKUP(H301,Preise!A:E,4,FALSE)</f>
        <v>1093.51</v>
      </c>
      <c r="U301" s="7" t="str">
        <f>IF(V301=50,"I",VLOOKUP(V301,Hilfstabelle!$A$3:$B$6,2))</f>
        <v>III</v>
      </c>
      <c r="V301" s="7">
        <f t="shared" si="156"/>
        <v>110</v>
      </c>
      <c r="W301" s="7" t="str">
        <f>IF(U301="I","I",VLOOKUP(V301,Hilfstabelle!$A$3:$B$6,2))</f>
        <v>III</v>
      </c>
      <c r="X301" s="7">
        <f>VLOOKUP(W301,Hilfstabelle!$B$10:$M$13,12,FALSE)</f>
        <v>4.3940147999999999</v>
      </c>
      <c r="Y301" s="7">
        <f>VLOOKUP(W301,Hilfstabelle!$B$10:$D$13,3,FALSE)</f>
        <v>63</v>
      </c>
      <c r="Z301" s="7">
        <f>VLOOKUP(W301,Hilfstabelle!$B$10:$E$13,4,FALSE)</f>
        <v>89</v>
      </c>
      <c r="AA301" s="7">
        <f>VLOOKUP(W301,Hilfstabelle!$B$10:$F$13,5,FALSE)</f>
        <v>89</v>
      </c>
      <c r="AB301" s="7">
        <f>VLOOKUP(W301,Hilfstabelle!$B$10:$G$13,6,FALSE)</f>
        <v>89</v>
      </c>
      <c r="AC301" s="7" t="str">
        <f>IF(AG301="50I","I",VLOOKUP(C301,Hilfstabelle!$A$3:$B$6,2))</f>
        <v>III</v>
      </c>
      <c r="AD301" s="7" t="str">
        <f>IF(U301="I","I",VLOOKUP(C301,Hilfstabelle!$A$3:$B$6,2))</f>
        <v>III</v>
      </c>
      <c r="AE301" s="7" t="str">
        <f t="shared" si="168"/>
        <v>110III</v>
      </c>
      <c r="AF301" s="7" t="str">
        <f t="shared" si="157"/>
        <v>110III</v>
      </c>
      <c r="AG301" s="106" t="b">
        <f t="shared" si="158"/>
        <v>0</v>
      </c>
      <c r="AH301" s="7">
        <f>VLOOKUP('Grundgerüst Konfigurator'!AE301,Hilfstabelle!$B$14:$M$25,12,FALSE)</f>
        <v>2.1127092000000003</v>
      </c>
      <c r="AI301" s="7">
        <f>VLOOKUP(AE301,Hilfstabelle!$B$14:$J$25,9,FALSE)</f>
        <v>65</v>
      </c>
      <c r="AJ301" s="7">
        <f>VLOOKUP(AE301,Hilfstabelle!$B$14:$K$25,10,FALSE)</f>
        <v>72</v>
      </c>
      <c r="AK301" s="7">
        <f>VLOOKUP(AE301,Hilfstabelle!$B$14:$I$25,8,FALSE)</f>
        <v>22</v>
      </c>
      <c r="AL301" s="7" t="str">
        <f>IF(AP301="50I","I",VLOOKUP(D301,Hilfstabelle!$A$3:$B$6,2))</f>
        <v>I</v>
      </c>
      <c r="AM301" s="7" t="str">
        <f>IF(U301="I","I",VLOOKUP(D301,Hilfstabelle!$A$3:$B$6,2))</f>
        <v>I</v>
      </c>
      <c r="AN301" s="7" t="str">
        <f t="shared" si="169"/>
        <v>40I</v>
      </c>
      <c r="AO301" s="7" t="str">
        <f t="shared" si="159"/>
        <v>40I</v>
      </c>
      <c r="AP301" s="106" t="b">
        <f t="shared" si="160"/>
        <v>0</v>
      </c>
      <c r="AQ301" s="7">
        <f>VLOOKUP('Grundgerüst Konfigurator'!AN301,Hilfstabelle!$B$14:$M$25,12,FALSE)</f>
        <v>0.33348840000000002</v>
      </c>
      <c r="AR301" s="7">
        <f>VLOOKUP(AN301,Hilfstabelle!$B$14:$J$25,9,FALSE)</f>
        <v>24.5</v>
      </c>
      <c r="AS301" s="7">
        <f>VLOOKUP(AN301,Hilfstabelle!$B$14:$K$25,10,FALSE)</f>
        <v>54</v>
      </c>
      <c r="AT301" s="7">
        <f>VLOOKUP(AN301,Hilfstabelle!$B$14:$I$25,8,FALSE)</f>
        <v>22</v>
      </c>
      <c r="AU301" s="7" t="str">
        <f>IF(AY301="50I","I",VLOOKUP(E301,Hilfstabelle!$A$3:$B$6,2))</f>
        <v>I</v>
      </c>
      <c r="AV301" s="7" t="str">
        <f>IF(U301="I","I",VLOOKUP(E301,Hilfstabelle!$A$3:$B$6,2))</f>
        <v>I</v>
      </c>
      <c r="AW301" s="7" t="str">
        <f t="shared" si="170"/>
        <v>40I</v>
      </c>
      <c r="AX301" s="7" t="str">
        <f t="shared" si="161"/>
        <v>40I</v>
      </c>
      <c r="AY301" s="106" t="b">
        <f t="shared" si="177"/>
        <v>0</v>
      </c>
      <c r="AZ301" s="7">
        <f>VLOOKUP('Grundgerüst Konfigurator'!AW301,Hilfstabelle!$B$14:$M$25,12,FALSE)</f>
        <v>0.33348840000000002</v>
      </c>
      <c r="BA301" s="7">
        <f>VLOOKUP(AW301,Hilfstabelle!$B$14:$J$25,9,FALSE)</f>
        <v>24.5</v>
      </c>
      <c r="BB301" s="7">
        <f>VLOOKUP(AW301,Hilfstabelle!$B$14:$K$25,10,FALSE)</f>
        <v>54</v>
      </c>
      <c r="BC301" s="7">
        <f>VLOOKUP(AW301,Hilfstabelle!$B$14:$I$25,8,FALSE)</f>
        <v>22</v>
      </c>
      <c r="BD301" s="7" t="str">
        <f t="shared" si="162"/>
        <v/>
      </c>
      <c r="BE301" s="7" t="str">
        <f t="shared" si="171"/>
        <v/>
      </c>
      <c r="BF301" s="7">
        <f>IFERROR(VLOOKUP(BD301,Hilfstabelle!$B$26:$M$31,12,FALSE),0)</f>
        <v>0</v>
      </c>
      <c r="BG301" s="7">
        <f>IFERROR(VLOOKUP(BD301,Hilfstabelle!$B$26:$H$31,7,FALSE),0)</f>
        <v>0</v>
      </c>
      <c r="BH301" s="7" t="str">
        <f t="shared" si="163"/>
        <v>III-I</v>
      </c>
      <c r="BI301" s="7" t="str">
        <f t="shared" si="172"/>
        <v>III-I</v>
      </c>
      <c r="BJ301" s="7">
        <f>IFERROR(VLOOKUP(BH301,Hilfstabelle!$B$26:$M$31,12,FALSE),0)</f>
        <v>1.0948308</v>
      </c>
      <c r="BK301" s="7">
        <f>IFERROR(VLOOKUP(BH301,Hilfstabelle!$B$26:$H$31,7,FALSE),0)</f>
        <v>5</v>
      </c>
      <c r="BL301" s="7" t="str">
        <f t="shared" si="164"/>
        <v>III-I</v>
      </c>
      <c r="BM301" s="7" t="str">
        <f t="shared" si="173"/>
        <v>III-I</v>
      </c>
      <c r="BN301" s="7">
        <f>IFERROR(VLOOKUP(BL301,Hilfstabelle!$B$26:$M$31,12,FALSE),0)</f>
        <v>1.0948308</v>
      </c>
      <c r="BO301" s="7">
        <f>IFERROR(VLOOKUP(BL301,Hilfstabelle!$B$26:$H$31,7,FALSE),0)</f>
        <v>5</v>
      </c>
      <c r="BP301" s="162" t="s">
        <v>3902</v>
      </c>
    </row>
    <row r="302" spans="1:68" ht="15" thickBot="1" x14ac:dyDescent="0.25">
      <c r="A302" s="7">
        <v>16863331095</v>
      </c>
      <c r="B302" s="160" t="s">
        <v>98</v>
      </c>
      <c r="C302" s="8">
        <v>110</v>
      </c>
      <c r="D302" s="8">
        <v>40</v>
      </c>
      <c r="E302" s="8">
        <v>50</v>
      </c>
      <c r="F302" s="8" t="str">
        <f t="shared" si="174"/>
        <v>110 - 40 - 50</v>
      </c>
      <c r="G302" s="8" t="str">
        <f t="shared" si="175"/>
        <v>110-40-50</v>
      </c>
      <c r="H302" s="8">
        <f t="shared" si="176"/>
        <v>16863331095</v>
      </c>
      <c r="I302" s="6">
        <f t="shared" si="152"/>
        <v>9.4806768000000012</v>
      </c>
      <c r="J302" s="6">
        <f>VLOOKUP(LEFT(A302,8)*1,Hilfstabelle!$A$35:$E$38,5,FALSE)</f>
        <v>1</v>
      </c>
      <c r="K302" s="6">
        <f t="shared" si="153"/>
        <v>316</v>
      </c>
      <c r="L302" s="6">
        <f t="shared" si="154"/>
        <v>213</v>
      </c>
      <c r="M302" s="6">
        <f t="shared" si="155"/>
        <v>130</v>
      </c>
      <c r="N302" s="19">
        <f t="shared" si="165"/>
        <v>111</v>
      </c>
      <c r="O302" s="19">
        <f t="shared" si="166"/>
        <v>116</v>
      </c>
      <c r="P302" s="19">
        <f t="shared" si="167"/>
        <v>116</v>
      </c>
      <c r="Q302" s="6">
        <f>VLOOKUP(LEFT(A302,8)*1,Hilfstabelle!$A$35:$E$38,2,FALSE)</f>
        <v>400</v>
      </c>
      <c r="R302" s="6">
        <f>VLOOKUP(LEFT(A302,8)*1,Hilfstabelle!$A$35:$E$38,3,FALSE)</f>
        <v>285</v>
      </c>
      <c r="S302" s="6">
        <f>VLOOKUP(LEFT(A302,8)*1,Hilfstabelle!$A$35:$E$38,4,FALSE)</f>
        <v>146</v>
      </c>
      <c r="T302" s="94">
        <f>VLOOKUP(H302,Preise!A:E,4,FALSE)</f>
        <v>1103.2</v>
      </c>
      <c r="U302" s="7" t="str">
        <f>IF(V302=50,"I",VLOOKUP(V302,Hilfstabelle!$A$3:$B$6,2))</f>
        <v>III</v>
      </c>
      <c r="V302" s="7">
        <f t="shared" si="156"/>
        <v>110</v>
      </c>
      <c r="W302" s="7" t="str">
        <f>IF(U302="I","I",VLOOKUP(V302,Hilfstabelle!$A$3:$B$6,2))</f>
        <v>III</v>
      </c>
      <c r="X302" s="7">
        <f>VLOOKUP(W302,Hilfstabelle!$B$10:$M$13,12,FALSE)</f>
        <v>4.3940147999999999</v>
      </c>
      <c r="Y302" s="7">
        <f>VLOOKUP(W302,Hilfstabelle!$B$10:$D$13,3,FALSE)</f>
        <v>63</v>
      </c>
      <c r="Z302" s="7">
        <f>VLOOKUP(W302,Hilfstabelle!$B$10:$E$13,4,FALSE)</f>
        <v>89</v>
      </c>
      <c r="AA302" s="7">
        <f>VLOOKUP(W302,Hilfstabelle!$B$10:$F$13,5,FALSE)</f>
        <v>89</v>
      </c>
      <c r="AB302" s="7">
        <f>VLOOKUP(W302,Hilfstabelle!$B$10:$G$13,6,FALSE)</f>
        <v>89</v>
      </c>
      <c r="AC302" s="7" t="str">
        <f>IF(AG302="50I","I",VLOOKUP(C302,Hilfstabelle!$A$3:$B$6,2))</f>
        <v>III</v>
      </c>
      <c r="AD302" s="7" t="str">
        <f>IF(U302="I","I",VLOOKUP(C302,Hilfstabelle!$A$3:$B$6,2))</f>
        <v>III</v>
      </c>
      <c r="AE302" s="7" t="str">
        <f t="shared" si="168"/>
        <v>110III</v>
      </c>
      <c r="AF302" s="7" t="str">
        <f t="shared" si="157"/>
        <v>110III</v>
      </c>
      <c r="AG302" s="106" t="b">
        <f t="shared" si="158"/>
        <v>0</v>
      </c>
      <c r="AH302" s="7">
        <f>VLOOKUP('Grundgerüst Konfigurator'!AE302,Hilfstabelle!$B$14:$M$25,12,FALSE)</f>
        <v>2.1127092000000003</v>
      </c>
      <c r="AI302" s="7">
        <f>VLOOKUP(AE302,Hilfstabelle!$B$14:$J$25,9,FALSE)</f>
        <v>65</v>
      </c>
      <c r="AJ302" s="7">
        <f>VLOOKUP(AE302,Hilfstabelle!$B$14:$K$25,10,FALSE)</f>
        <v>72</v>
      </c>
      <c r="AK302" s="7">
        <f>VLOOKUP(AE302,Hilfstabelle!$B$14:$I$25,8,FALSE)</f>
        <v>22</v>
      </c>
      <c r="AL302" s="7" t="str">
        <f>IF(AP302="50I","I",VLOOKUP(D302,Hilfstabelle!$A$3:$B$6,2))</f>
        <v>I</v>
      </c>
      <c r="AM302" s="7" t="str">
        <f>IF(U302="I","I",VLOOKUP(D302,Hilfstabelle!$A$3:$B$6,2))</f>
        <v>I</v>
      </c>
      <c r="AN302" s="7" t="str">
        <f t="shared" si="169"/>
        <v>40I</v>
      </c>
      <c r="AO302" s="7" t="str">
        <f t="shared" si="159"/>
        <v>40I</v>
      </c>
      <c r="AP302" s="106" t="b">
        <f t="shared" si="160"/>
        <v>0</v>
      </c>
      <c r="AQ302" s="7">
        <f>VLOOKUP('Grundgerüst Konfigurator'!AN302,Hilfstabelle!$B$14:$M$25,12,FALSE)</f>
        <v>0.33348840000000002</v>
      </c>
      <c r="AR302" s="7">
        <f>VLOOKUP(AN302,Hilfstabelle!$B$14:$J$25,9,FALSE)</f>
        <v>24.5</v>
      </c>
      <c r="AS302" s="7">
        <f>VLOOKUP(AN302,Hilfstabelle!$B$14:$K$25,10,FALSE)</f>
        <v>54</v>
      </c>
      <c r="AT302" s="7">
        <f>VLOOKUP(AN302,Hilfstabelle!$B$14:$I$25,8,FALSE)</f>
        <v>22</v>
      </c>
      <c r="AU302" s="7" t="str">
        <f>IF(AY302="50I","I",VLOOKUP(E302,Hilfstabelle!$A$3:$B$6,2))</f>
        <v>I</v>
      </c>
      <c r="AV302" s="7" t="str">
        <f>IF(U302="I","I",VLOOKUP(E302,Hilfstabelle!$A$3:$B$6,2))</f>
        <v>II</v>
      </c>
      <c r="AW302" s="7" t="str">
        <f t="shared" si="170"/>
        <v>50I</v>
      </c>
      <c r="AX302" s="7" t="str">
        <f t="shared" si="161"/>
        <v>50II</v>
      </c>
      <c r="AY302" s="106" t="str">
        <f t="shared" si="177"/>
        <v>50I</v>
      </c>
      <c r="AZ302" s="7">
        <f>VLOOKUP('Grundgerüst Konfigurator'!AW302,Hilfstabelle!$B$14:$M$25,12,FALSE)</f>
        <v>0.45080280000000006</v>
      </c>
      <c r="BA302" s="7">
        <f>VLOOKUP(AW302,Hilfstabelle!$B$14:$J$25,9,FALSE)</f>
        <v>30.5</v>
      </c>
      <c r="BB302" s="7">
        <f>VLOOKUP(AW302,Hilfstabelle!$B$14:$K$25,10,FALSE)</f>
        <v>61</v>
      </c>
      <c r="BC302" s="7">
        <f>VLOOKUP(AW302,Hilfstabelle!$B$14:$I$25,8,FALSE)</f>
        <v>22</v>
      </c>
      <c r="BD302" s="7" t="str">
        <f t="shared" si="162"/>
        <v/>
      </c>
      <c r="BE302" s="7" t="str">
        <f t="shared" si="171"/>
        <v/>
      </c>
      <c r="BF302" s="7">
        <f>IFERROR(VLOOKUP(BD302,Hilfstabelle!$B$26:$M$31,12,FALSE),0)</f>
        <v>0</v>
      </c>
      <c r="BG302" s="7">
        <f>IFERROR(VLOOKUP(BD302,Hilfstabelle!$B$26:$H$31,7,FALSE),0)</f>
        <v>0</v>
      </c>
      <c r="BH302" s="7" t="str">
        <f t="shared" si="163"/>
        <v>III-I</v>
      </c>
      <c r="BI302" s="7" t="str">
        <f t="shared" si="172"/>
        <v>III-I</v>
      </c>
      <c r="BJ302" s="7">
        <f>IFERROR(VLOOKUP(BH302,Hilfstabelle!$B$26:$M$31,12,FALSE),0)</f>
        <v>1.0948308</v>
      </c>
      <c r="BK302" s="7">
        <f>IFERROR(VLOOKUP(BH302,Hilfstabelle!$B$26:$H$31,7,FALSE),0)</f>
        <v>5</v>
      </c>
      <c r="BL302" s="7" t="str">
        <f t="shared" si="164"/>
        <v>III-I</v>
      </c>
      <c r="BM302" s="7" t="str">
        <f t="shared" si="173"/>
        <v>III-I</v>
      </c>
      <c r="BN302" s="7">
        <f>IFERROR(VLOOKUP(BL302,Hilfstabelle!$B$26:$M$31,12,FALSE),0)</f>
        <v>1.0948308</v>
      </c>
      <c r="BO302" s="7">
        <f>IFERROR(VLOOKUP(BL302,Hilfstabelle!$B$26:$H$31,7,FALSE),0)</f>
        <v>5</v>
      </c>
      <c r="BP302" s="162" t="s">
        <v>3902</v>
      </c>
    </row>
    <row r="303" spans="1:68" ht="15" thickBot="1" x14ac:dyDescent="0.25">
      <c r="A303" s="7">
        <v>16863331096</v>
      </c>
      <c r="B303" s="160" t="s">
        <v>98</v>
      </c>
      <c r="C303" s="8">
        <v>110</v>
      </c>
      <c r="D303" s="8">
        <v>40</v>
      </c>
      <c r="E303" s="8">
        <v>63</v>
      </c>
      <c r="F303" s="8" t="str">
        <f t="shared" si="174"/>
        <v>110 - 40 - 63</v>
      </c>
      <c r="G303" s="8" t="str">
        <f t="shared" si="175"/>
        <v>110-40-63</v>
      </c>
      <c r="H303" s="8">
        <f t="shared" si="176"/>
        <v>16863331096</v>
      </c>
      <c r="I303" s="6">
        <f t="shared" si="152"/>
        <v>9.9736056000000008</v>
      </c>
      <c r="J303" s="6">
        <f>VLOOKUP(LEFT(A303,8)*1,Hilfstabelle!$A$35:$E$38,5,FALSE)</f>
        <v>1</v>
      </c>
      <c r="K303" s="6">
        <f t="shared" si="153"/>
        <v>348.5</v>
      </c>
      <c r="L303" s="6">
        <f t="shared" si="154"/>
        <v>213</v>
      </c>
      <c r="M303" s="6">
        <f t="shared" si="155"/>
        <v>130</v>
      </c>
      <c r="N303" s="19">
        <f t="shared" si="165"/>
        <v>111</v>
      </c>
      <c r="O303" s="19">
        <f t="shared" si="166"/>
        <v>116</v>
      </c>
      <c r="P303" s="19">
        <f t="shared" si="167"/>
        <v>141.5</v>
      </c>
      <c r="Q303" s="6">
        <f>VLOOKUP(LEFT(A303,8)*1,Hilfstabelle!$A$35:$E$38,2,FALSE)</f>
        <v>400</v>
      </c>
      <c r="R303" s="6">
        <f>VLOOKUP(LEFT(A303,8)*1,Hilfstabelle!$A$35:$E$38,3,FALSE)</f>
        <v>285</v>
      </c>
      <c r="S303" s="6">
        <f>VLOOKUP(LEFT(A303,8)*1,Hilfstabelle!$A$35:$E$38,4,FALSE)</f>
        <v>146</v>
      </c>
      <c r="T303" s="94">
        <f>VLOOKUP(H303,Preise!A:E,4,FALSE)</f>
        <v>1120.1300000000001</v>
      </c>
      <c r="U303" s="7" t="str">
        <f>IF(V303=50,"I",VLOOKUP(V303,Hilfstabelle!$A$3:$B$6,2))</f>
        <v>III</v>
      </c>
      <c r="V303" s="7">
        <f t="shared" si="156"/>
        <v>110</v>
      </c>
      <c r="W303" s="7" t="str">
        <f>IF(U303="I","I",VLOOKUP(V303,Hilfstabelle!$A$3:$B$6,2))</f>
        <v>III</v>
      </c>
      <c r="X303" s="7">
        <f>VLOOKUP(W303,Hilfstabelle!$B$10:$M$13,12,FALSE)</f>
        <v>4.3940147999999999</v>
      </c>
      <c r="Y303" s="7">
        <f>VLOOKUP(W303,Hilfstabelle!$B$10:$D$13,3,FALSE)</f>
        <v>63</v>
      </c>
      <c r="Z303" s="7">
        <f>VLOOKUP(W303,Hilfstabelle!$B$10:$E$13,4,FALSE)</f>
        <v>89</v>
      </c>
      <c r="AA303" s="7">
        <f>VLOOKUP(W303,Hilfstabelle!$B$10:$F$13,5,FALSE)</f>
        <v>89</v>
      </c>
      <c r="AB303" s="7">
        <f>VLOOKUP(W303,Hilfstabelle!$B$10:$G$13,6,FALSE)</f>
        <v>89</v>
      </c>
      <c r="AC303" s="7" t="str">
        <f>IF(AG303="50I","I",VLOOKUP(C303,Hilfstabelle!$A$3:$B$6,2))</f>
        <v>III</v>
      </c>
      <c r="AD303" s="7" t="str">
        <f>IF(U303="I","I",VLOOKUP(C303,Hilfstabelle!$A$3:$B$6,2))</f>
        <v>III</v>
      </c>
      <c r="AE303" s="7" t="str">
        <f t="shared" si="168"/>
        <v>110III</v>
      </c>
      <c r="AF303" s="7" t="str">
        <f t="shared" si="157"/>
        <v>110III</v>
      </c>
      <c r="AG303" s="106" t="b">
        <f t="shared" si="158"/>
        <v>0</v>
      </c>
      <c r="AH303" s="7">
        <f>VLOOKUP('Grundgerüst Konfigurator'!AE303,Hilfstabelle!$B$14:$M$25,12,FALSE)</f>
        <v>2.1127092000000003</v>
      </c>
      <c r="AI303" s="7">
        <f>VLOOKUP(AE303,Hilfstabelle!$B$14:$J$25,9,FALSE)</f>
        <v>65</v>
      </c>
      <c r="AJ303" s="7">
        <f>VLOOKUP(AE303,Hilfstabelle!$B$14:$K$25,10,FALSE)</f>
        <v>72</v>
      </c>
      <c r="AK303" s="7">
        <f>VLOOKUP(AE303,Hilfstabelle!$B$14:$I$25,8,FALSE)</f>
        <v>22</v>
      </c>
      <c r="AL303" s="7" t="str">
        <f>IF(AP303="50I","I",VLOOKUP(D303,Hilfstabelle!$A$3:$B$6,2))</f>
        <v>I</v>
      </c>
      <c r="AM303" s="7" t="str">
        <f>IF(U303="I","I",VLOOKUP(D303,Hilfstabelle!$A$3:$B$6,2))</f>
        <v>I</v>
      </c>
      <c r="AN303" s="7" t="str">
        <f t="shared" si="169"/>
        <v>40I</v>
      </c>
      <c r="AO303" s="7" t="str">
        <f t="shared" si="159"/>
        <v>40I</v>
      </c>
      <c r="AP303" s="106" t="b">
        <f t="shared" si="160"/>
        <v>0</v>
      </c>
      <c r="AQ303" s="7">
        <f>VLOOKUP('Grundgerüst Konfigurator'!AN303,Hilfstabelle!$B$14:$M$25,12,FALSE)</f>
        <v>0.33348840000000002</v>
      </c>
      <c r="AR303" s="7">
        <f>VLOOKUP(AN303,Hilfstabelle!$B$14:$J$25,9,FALSE)</f>
        <v>24.5</v>
      </c>
      <c r="AS303" s="7">
        <f>VLOOKUP(AN303,Hilfstabelle!$B$14:$K$25,10,FALSE)</f>
        <v>54</v>
      </c>
      <c r="AT303" s="7">
        <f>VLOOKUP(AN303,Hilfstabelle!$B$14:$I$25,8,FALSE)</f>
        <v>22</v>
      </c>
      <c r="AU303" s="7" t="str">
        <f>IF(AY303="50I","I",VLOOKUP(E303,Hilfstabelle!$A$3:$B$6,2))</f>
        <v>II</v>
      </c>
      <c r="AV303" s="7" t="str">
        <f>IF(U303="I","I",VLOOKUP(E303,Hilfstabelle!$A$3:$B$6,2))</f>
        <v>II</v>
      </c>
      <c r="AW303" s="7" t="str">
        <f t="shared" si="170"/>
        <v>63II</v>
      </c>
      <c r="AX303" s="7" t="str">
        <f t="shared" si="161"/>
        <v>63II</v>
      </c>
      <c r="AY303" s="106" t="b">
        <f t="shared" si="177"/>
        <v>0</v>
      </c>
      <c r="AZ303" s="7">
        <f>VLOOKUP('Grundgerüst Konfigurator'!AW303,Hilfstabelle!$B$14:$M$25,12,FALSE)</f>
        <v>0.84948360000000012</v>
      </c>
      <c r="BA303" s="7">
        <f>VLOOKUP(AW303,Hilfstabelle!$B$14:$J$25,9,FALSE)</f>
        <v>37</v>
      </c>
      <c r="BB303" s="7">
        <f>VLOOKUP(AW303,Hilfstabelle!$B$14:$K$25,10,FALSE)</f>
        <v>68.5</v>
      </c>
      <c r="BC303" s="7">
        <f>VLOOKUP(AW303,Hilfstabelle!$B$14:$I$25,8,FALSE)</f>
        <v>22.5</v>
      </c>
      <c r="BD303" s="7" t="str">
        <f t="shared" si="162"/>
        <v/>
      </c>
      <c r="BE303" s="7" t="str">
        <f t="shared" si="171"/>
        <v/>
      </c>
      <c r="BF303" s="7">
        <f>IFERROR(VLOOKUP(BD303,Hilfstabelle!$B$26:$M$31,12,FALSE),0)</f>
        <v>0</v>
      </c>
      <c r="BG303" s="7">
        <f>IFERROR(VLOOKUP(BD303,Hilfstabelle!$B$26:$H$31,7,FALSE),0)</f>
        <v>0</v>
      </c>
      <c r="BH303" s="7" t="str">
        <f t="shared" si="163"/>
        <v>III-I</v>
      </c>
      <c r="BI303" s="7" t="str">
        <f t="shared" si="172"/>
        <v>III-I</v>
      </c>
      <c r="BJ303" s="7">
        <f>IFERROR(VLOOKUP(BH303,Hilfstabelle!$B$26:$M$31,12,FALSE),0)</f>
        <v>1.0948308</v>
      </c>
      <c r="BK303" s="7">
        <f>IFERROR(VLOOKUP(BH303,Hilfstabelle!$B$26:$H$31,7,FALSE),0)</f>
        <v>5</v>
      </c>
      <c r="BL303" s="7" t="str">
        <f t="shared" si="164"/>
        <v>III-II</v>
      </c>
      <c r="BM303" s="7" t="str">
        <f t="shared" si="173"/>
        <v>III-II</v>
      </c>
      <c r="BN303" s="7">
        <f>IFERROR(VLOOKUP(BL303,Hilfstabelle!$B$26:$M$31,12,FALSE),0)</f>
        <v>1.1890788000000001</v>
      </c>
      <c r="BO303" s="7">
        <f>IFERROR(VLOOKUP(BL303,Hilfstabelle!$B$26:$H$31,7,FALSE),0)</f>
        <v>30</v>
      </c>
      <c r="BP303" s="162" t="s">
        <v>3902</v>
      </c>
    </row>
    <row r="304" spans="1:68" ht="15" thickBot="1" x14ac:dyDescent="0.25">
      <c r="A304" s="7">
        <v>16863331097</v>
      </c>
      <c r="B304" s="160" t="s">
        <v>98</v>
      </c>
      <c r="C304" s="8">
        <v>110</v>
      </c>
      <c r="D304" s="8">
        <v>40</v>
      </c>
      <c r="E304" s="8">
        <v>75</v>
      </c>
      <c r="F304" s="8" t="str">
        <f t="shared" si="174"/>
        <v>110 - 40 - 75</v>
      </c>
      <c r="G304" s="8" t="str">
        <f t="shared" si="175"/>
        <v>110-40-75</v>
      </c>
      <c r="H304" s="8">
        <f t="shared" si="176"/>
        <v>16863331097</v>
      </c>
      <c r="I304" s="6">
        <f t="shared" si="152"/>
        <v>10.192988400000001</v>
      </c>
      <c r="J304" s="6">
        <f>VLOOKUP(LEFT(A304,8)*1,Hilfstabelle!$A$35:$E$38,5,FALSE)</f>
        <v>1</v>
      </c>
      <c r="K304" s="6">
        <f t="shared" si="153"/>
        <v>352</v>
      </c>
      <c r="L304" s="6">
        <f t="shared" si="154"/>
        <v>213</v>
      </c>
      <c r="M304" s="6">
        <f t="shared" si="155"/>
        <v>130</v>
      </c>
      <c r="N304" s="19">
        <f t="shared" si="165"/>
        <v>111</v>
      </c>
      <c r="O304" s="19">
        <f t="shared" si="166"/>
        <v>116</v>
      </c>
      <c r="P304" s="19">
        <f t="shared" si="167"/>
        <v>141</v>
      </c>
      <c r="Q304" s="6">
        <f>VLOOKUP(LEFT(A304,8)*1,Hilfstabelle!$A$35:$E$38,2,FALSE)</f>
        <v>400</v>
      </c>
      <c r="R304" s="6">
        <f>VLOOKUP(LEFT(A304,8)*1,Hilfstabelle!$A$35:$E$38,3,FALSE)</f>
        <v>285</v>
      </c>
      <c r="S304" s="6">
        <f>VLOOKUP(LEFT(A304,8)*1,Hilfstabelle!$A$35:$E$38,4,FALSE)</f>
        <v>146</v>
      </c>
      <c r="T304" s="94">
        <f>VLOOKUP(H304,Preise!A:E,4,FALSE)</f>
        <v>1138.8399999999999</v>
      </c>
      <c r="U304" s="7" t="str">
        <f>IF(V304=50,"I",VLOOKUP(V304,Hilfstabelle!$A$3:$B$6,2))</f>
        <v>III</v>
      </c>
      <c r="V304" s="7">
        <f t="shared" si="156"/>
        <v>110</v>
      </c>
      <c r="W304" s="7" t="str">
        <f>IF(U304="I","I",VLOOKUP(V304,Hilfstabelle!$A$3:$B$6,2))</f>
        <v>III</v>
      </c>
      <c r="X304" s="7">
        <f>VLOOKUP(W304,Hilfstabelle!$B$10:$M$13,12,FALSE)</f>
        <v>4.3940147999999999</v>
      </c>
      <c r="Y304" s="7">
        <f>VLOOKUP(W304,Hilfstabelle!$B$10:$D$13,3,FALSE)</f>
        <v>63</v>
      </c>
      <c r="Z304" s="7">
        <f>VLOOKUP(W304,Hilfstabelle!$B$10:$E$13,4,FALSE)</f>
        <v>89</v>
      </c>
      <c r="AA304" s="7">
        <f>VLOOKUP(W304,Hilfstabelle!$B$10:$F$13,5,FALSE)</f>
        <v>89</v>
      </c>
      <c r="AB304" s="7">
        <f>VLOOKUP(W304,Hilfstabelle!$B$10:$G$13,6,FALSE)</f>
        <v>89</v>
      </c>
      <c r="AC304" s="7" t="str">
        <f>IF(AG304="50I","I",VLOOKUP(C304,Hilfstabelle!$A$3:$B$6,2))</f>
        <v>III</v>
      </c>
      <c r="AD304" s="7" t="str">
        <f>IF(U304="I","I",VLOOKUP(C304,Hilfstabelle!$A$3:$B$6,2))</f>
        <v>III</v>
      </c>
      <c r="AE304" s="7" t="str">
        <f t="shared" si="168"/>
        <v>110III</v>
      </c>
      <c r="AF304" s="7" t="str">
        <f t="shared" si="157"/>
        <v>110III</v>
      </c>
      <c r="AG304" s="106" t="b">
        <f t="shared" si="158"/>
        <v>0</v>
      </c>
      <c r="AH304" s="7">
        <f>VLOOKUP('Grundgerüst Konfigurator'!AE304,Hilfstabelle!$B$14:$M$25,12,FALSE)</f>
        <v>2.1127092000000003</v>
      </c>
      <c r="AI304" s="7">
        <f>VLOOKUP(AE304,Hilfstabelle!$B$14:$J$25,9,FALSE)</f>
        <v>65</v>
      </c>
      <c r="AJ304" s="7">
        <f>VLOOKUP(AE304,Hilfstabelle!$B$14:$K$25,10,FALSE)</f>
        <v>72</v>
      </c>
      <c r="AK304" s="7">
        <f>VLOOKUP(AE304,Hilfstabelle!$B$14:$I$25,8,FALSE)</f>
        <v>22</v>
      </c>
      <c r="AL304" s="7" t="str">
        <f>IF(AP304="50I","I",VLOOKUP(D304,Hilfstabelle!$A$3:$B$6,2))</f>
        <v>I</v>
      </c>
      <c r="AM304" s="7" t="str">
        <f>IF(U304="I","I",VLOOKUP(D304,Hilfstabelle!$A$3:$B$6,2))</f>
        <v>I</v>
      </c>
      <c r="AN304" s="7" t="str">
        <f t="shared" si="169"/>
        <v>40I</v>
      </c>
      <c r="AO304" s="7" t="str">
        <f t="shared" si="159"/>
        <v>40I</v>
      </c>
      <c r="AP304" s="106" t="b">
        <f t="shared" si="160"/>
        <v>0</v>
      </c>
      <c r="AQ304" s="7">
        <f>VLOOKUP('Grundgerüst Konfigurator'!AN304,Hilfstabelle!$B$14:$M$25,12,FALSE)</f>
        <v>0.33348840000000002</v>
      </c>
      <c r="AR304" s="7">
        <f>VLOOKUP(AN304,Hilfstabelle!$B$14:$J$25,9,FALSE)</f>
        <v>24.5</v>
      </c>
      <c r="AS304" s="7">
        <f>VLOOKUP(AN304,Hilfstabelle!$B$14:$K$25,10,FALSE)</f>
        <v>54</v>
      </c>
      <c r="AT304" s="7">
        <f>VLOOKUP(AN304,Hilfstabelle!$B$14:$I$25,8,FALSE)</f>
        <v>22</v>
      </c>
      <c r="AU304" s="7" t="str">
        <f>IF(AY304="50I","I",VLOOKUP(E304,Hilfstabelle!$A$3:$B$6,2))</f>
        <v>II</v>
      </c>
      <c r="AV304" s="7" t="str">
        <f>IF(U304="I","I",VLOOKUP(E304,Hilfstabelle!$A$3:$B$6,2))</f>
        <v>II</v>
      </c>
      <c r="AW304" s="7" t="str">
        <f t="shared" si="170"/>
        <v>75II</v>
      </c>
      <c r="AX304" s="7" t="str">
        <f t="shared" si="161"/>
        <v>75II</v>
      </c>
      <c r="AY304" s="106" t="b">
        <f t="shared" si="177"/>
        <v>0</v>
      </c>
      <c r="AZ304" s="7">
        <f>VLOOKUP('Grundgerüst Konfigurator'!AW304,Hilfstabelle!$B$14:$M$25,12,FALSE)</f>
        <v>1.0688664000000001</v>
      </c>
      <c r="BA304" s="7">
        <f>VLOOKUP(AW304,Hilfstabelle!$B$14:$J$25,9,FALSE)</f>
        <v>45</v>
      </c>
      <c r="BB304" s="7">
        <f>VLOOKUP(AW304,Hilfstabelle!$B$14:$K$25,10,FALSE)</f>
        <v>72</v>
      </c>
      <c r="BC304" s="7">
        <f>VLOOKUP(AW304,Hilfstabelle!$B$14:$I$25,8,FALSE)</f>
        <v>22</v>
      </c>
      <c r="BD304" s="7" t="str">
        <f t="shared" si="162"/>
        <v/>
      </c>
      <c r="BE304" s="7" t="str">
        <f t="shared" si="171"/>
        <v/>
      </c>
      <c r="BF304" s="7">
        <f>IFERROR(VLOOKUP(BD304,Hilfstabelle!$B$26:$M$31,12,FALSE),0)</f>
        <v>0</v>
      </c>
      <c r="BG304" s="7">
        <f>IFERROR(VLOOKUP(BD304,Hilfstabelle!$B$26:$H$31,7,FALSE),0)</f>
        <v>0</v>
      </c>
      <c r="BH304" s="7" t="str">
        <f t="shared" si="163"/>
        <v>III-I</v>
      </c>
      <c r="BI304" s="7" t="str">
        <f t="shared" si="172"/>
        <v>III-I</v>
      </c>
      <c r="BJ304" s="7">
        <f>IFERROR(VLOOKUP(BH304,Hilfstabelle!$B$26:$M$31,12,FALSE),0)</f>
        <v>1.0948308</v>
      </c>
      <c r="BK304" s="7">
        <f>IFERROR(VLOOKUP(BH304,Hilfstabelle!$B$26:$H$31,7,FALSE),0)</f>
        <v>5</v>
      </c>
      <c r="BL304" s="7" t="str">
        <f t="shared" si="164"/>
        <v>III-II</v>
      </c>
      <c r="BM304" s="7" t="str">
        <f t="shared" si="173"/>
        <v>III-II</v>
      </c>
      <c r="BN304" s="7">
        <f>IFERROR(VLOOKUP(BL304,Hilfstabelle!$B$26:$M$31,12,FALSE),0)</f>
        <v>1.1890788000000001</v>
      </c>
      <c r="BO304" s="7">
        <f>IFERROR(VLOOKUP(BL304,Hilfstabelle!$B$26:$H$31,7,FALSE),0)</f>
        <v>30</v>
      </c>
      <c r="BP304" s="162" t="s">
        <v>3902</v>
      </c>
    </row>
    <row r="305" spans="1:68" ht="15" thickBot="1" x14ac:dyDescent="0.25">
      <c r="A305" s="7">
        <v>16863331098</v>
      </c>
      <c r="B305" s="160" t="s">
        <v>98</v>
      </c>
      <c r="C305" s="8">
        <v>110</v>
      </c>
      <c r="D305" s="8">
        <v>40</v>
      </c>
      <c r="E305" s="8">
        <v>90</v>
      </c>
      <c r="F305" s="8" t="str">
        <f t="shared" si="174"/>
        <v>110 - 40 - 90</v>
      </c>
      <c r="G305" s="8" t="str">
        <f t="shared" si="175"/>
        <v>110-40-90</v>
      </c>
      <c r="H305" s="8">
        <f t="shared" si="176"/>
        <v>16863331098</v>
      </c>
      <c r="I305" s="6">
        <f t="shared" si="152"/>
        <v>9.5352096000000017</v>
      </c>
      <c r="J305" s="6">
        <f>VLOOKUP(LEFT(A305,8)*1,Hilfstabelle!$A$35:$E$38,5,FALSE)</f>
        <v>1</v>
      </c>
      <c r="K305" s="6">
        <f t="shared" si="153"/>
        <v>322</v>
      </c>
      <c r="L305" s="6">
        <f t="shared" si="154"/>
        <v>213</v>
      </c>
      <c r="M305" s="6">
        <f t="shared" si="155"/>
        <v>130</v>
      </c>
      <c r="N305" s="19">
        <f t="shared" si="165"/>
        <v>111</v>
      </c>
      <c r="O305" s="19">
        <f t="shared" si="166"/>
        <v>116</v>
      </c>
      <c r="P305" s="19">
        <f t="shared" si="167"/>
        <v>111</v>
      </c>
      <c r="Q305" s="6">
        <f>VLOOKUP(LEFT(A305,8)*1,Hilfstabelle!$A$35:$E$38,2,FALSE)</f>
        <v>400</v>
      </c>
      <c r="R305" s="6">
        <f>VLOOKUP(LEFT(A305,8)*1,Hilfstabelle!$A$35:$E$38,3,FALSE)</f>
        <v>285</v>
      </c>
      <c r="S305" s="6">
        <f>VLOOKUP(LEFT(A305,8)*1,Hilfstabelle!$A$35:$E$38,4,FALSE)</f>
        <v>146</v>
      </c>
      <c r="T305" s="94">
        <f>VLOOKUP(H305,Preise!A:E,4,FALSE)</f>
        <v>1055.1199999999999</v>
      </c>
      <c r="U305" s="7" t="str">
        <f>IF(V305=50,"I",VLOOKUP(V305,Hilfstabelle!$A$3:$B$6,2))</f>
        <v>III</v>
      </c>
      <c r="V305" s="7">
        <f t="shared" si="156"/>
        <v>110</v>
      </c>
      <c r="W305" s="7" t="str">
        <f>IF(U305="I","I",VLOOKUP(V305,Hilfstabelle!$A$3:$B$6,2))</f>
        <v>III</v>
      </c>
      <c r="X305" s="7">
        <f>VLOOKUP(W305,Hilfstabelle!$B$10:$M$13,12,FALSE)</f>
        <v>4.3940147999999999</v>
      </c>
      <c r="Y305" s="7">
        <f>VLOOKUP(W305,Hilfstabelle!$B$10:$D$13,3,FALSE)</f>
        <v>63</v>
      </c>
      <c r="Z305" s="7">
        <f>VLOOKUP(W305,Hilfstabelle!$B$10:$E$13,4,FALSE)</f>
        <v>89</v>
      </c>
      <c r="AA305" s="7">
        <f>VLOOKUP(W305,Hilfstabelle!$B$10:$F$13,5,FALSE)</f>
        <v>89</v>
      </c>
      <c r="AB305" s="7">
        <f>VLOOKUP(W305,Hilfstabelle!$B$10:$G$13,6,FALSE)</f>
        <v>89</v>
      </c>
      <c r="AC305" s="7" t="str">
        <f>IF(AG305="50I","I",VLOOKUP(C305,Hilfstabelle!$A$3:$B$6,2))</f>
        <v>III</v>
      </c>
      <c r="AD305" s="7" t="str">
        <f>IF(U305="I","I",VLOOKUP(C305,Hilfstabelle!$A$3:$B$6,2))</f>
        <v>III</v>
      </c>
      <c r="AE305" s="7" t="str">
        <f t="shared" si="168"/>
        <v>110III</v>
      </c>
      <c r="AF305" s="7" t="str">
        <f t="shared" si="157"/>
        <v>110III</v>
      </c>
      <c r="AG305" s="106" t="b">
        <f t="shared" si="158"/>
        <v>0</v>
      </c>
      <c r="AH305" s="7">
        <f>VLOOKUP('Grundgerüst Konfigurator'!AE305,Hilfstabelle!$B$14:$M$25,12,FALSE)</f>
        <v>2.1127092000000003</v>
      </c>
      <c r="AI305" s="7">
        <f>VLOOKUP(AE305,Hilfstabelle!$B$14:$J$25,9,FALSE)</f>
        <v>65</v>
      </c>
      <c r="AJ305" s="7">
        <f>VLOOKUP(AE305,Hilfstabelle!$B$14:$K$25,10,FALSE)</f>
        <v>72</v>
      </c>
      <c r="AK305" s="7">
        <f>VLOOKUP(AE305,Hilfstabelle!$B$14:$I$25,8,FALSE)</f>
        <v>22</v>
      </c>
      <c r="AL305" s="7" t="str">
        <f>IF(AP305="50I","I",VLOOKUP(D305,Hilfstabelle!$A$3:$B$6,2))</f>
        <v>I</v>
      </c>
      <c r="AM305" s="7" t="str">
        <f>IF(U305="I","I",VLOOKUP(D305,Hilfstabelle!$A$3:$B$6,2))</f>
        <v>I</v>
      </c>
      <c r="AN305" s="7" t="str">
        <f t="shared" si="169"/>
        <v>40I</v>
      </c>
      <c r="AO305" s="7" t="str">
        <f t="shared" si="159"/>
        <v>40I</v>
      </c>
      <c r="AP305" s="106" t="b">
        <f t="shared" si="160"/>
        <v>0</v>
      </c>
      <c r="AQ305" s="7">
        <f>VLOOKUP('Grundgerüst Konfigurator'!AN305,Hilfstabelle!$B$14:$M$25,12,FALSE)</f>
        <v>0.33348840000000002</v>
      </c>
      <c r="AR305" s="7">
        <f>VLOOKUP(AN305,Hilfstabelle!$B$14:$J$25,9,FALSE)</f>
        <v>24.5</v>
      </c>
      <c r="AS305" s="7">
        <f>VLOOKUP(AN305,Hilfstabelle!$B$14:$K$25,10,FALSE)</f>
        <v>54</v>
      </c>
      <c r="AT305" s="7">
        <f>VLOOKUP(AN305,Hilfstabelle!$B$14:$I$25,8,FALSE)</f>
        <v>22</v>
      </c>
      <c r="AU305" s="7" t="str">
        <f>IF(AY305="50I","I",VLOOKUP(E305,Hilfstabelle!$A$3:$B$6,2))</f>
        <v>III</v>
      </c>
      <c r="AV305" s="7" t="str">
        <f>IF(U305="I","I",VLOOKUP(E305,Hilfstabelle!$A$3:$B$6,2))</f>
        <v>III</v>
      </c>
      <c r="AW305" s="7" t="str">
        <f t="shared" si="170"/>
        <v>90III</v>
      </c>
      <c r="AX305" s="7" t="str">
        <f t="shared" si="161"/>
        <v>90III</v>
      </c>
      <c r="AY305" s="106" t="b">
        <f t="shared" si="177"/>
        <v>0</v>
      </c>
      <c r="AZ305" s="7">
        <f>VLOOKUP('Grundgerüst Konfigurator'!AW305,Hilfstabelle!$B$14:$M$25,12,FALSE)</f>
        <v>1.6001664000000002</v>
      </c>
      <c r="BA305" s="7">
        <f>VLOOKUP(AW305,Hilfstabelle!$B$14:$J$25,9,FALSE)</f>
        <v>54</v>
      </c>
      <c r="BB305" s="7">
        <f>VLOOKUP(AW305,Hilfstabelle!$B$14:$K$25,10,FALSE)</f>
        <v>72</v>
      </c>
      <c r="BC305" s="7">
        <f>VLOOKUP(AW305,Hilfstabelle!$B$14:$I$25,8,FALSE)</f>
        <v>22</v>
      </c>
      <c r="BD305" s="7" t="str">
        <f t="shared" si="162"/>
        <v/>
      </c>
      <c r="BE305" s="7" t="str">
        <f t="shared" si="171"/>
        <v/>
      </c>
      <c r="BF305" s="7">
        <f>IFERROR(VLOOKUP(BD305,Hilfstabelle!$B$26:$M$31,12,FALSE),0)</f>
        <v>0</v>
      </c>
      <c r="BG305" s="7">
        <f>IFERROR(VLOOKUP(BD305,Hilfstabelle!$B$26:$H$31,7,FALSE),0)</f>
        <v>0</v>
      </c>
      <c r="BH305" s="7" t="str">
        <f t="shared" si="163"/>
        <v>III-I</v>
      </c>
      <c r="BI305" s="7" t="str">
        <f t="shared" si="172"/>
        <v>III-I</v>
      </c>
      <c r="BJ305" s="7">
        <f>IFERROR(VLOOKUP(BH305,Hilfstabelle!$B$26:$M$31,12,FALSE),0)</f>
        <v>1.0948308</v>
      </c>
      <c r="BK305" s="7">
        <f>IFERROR(VLOOKUP(BH305,Hilfstabelle!$B$26:$H$31,7,FALSE),0)</f>
        <v>5</v>
      </c>
      <c r="BL305" s="7" t="str">
        <f t="shared" si="164"/>
        <v/>
      </c>
      <c r="BM305" s="7" t="str">
        <f t="shared" si="173"/>
        <v/>
      </c>
      <c r="BN305" s="7">
        <f>IFERROR(VLOOKUP(BL305,Hilfstabelle!$B$26:$M$31,12,FALSE),0)</f>
        <v>0</v>
      </c>
      <c r="BO305" s="7">
        <f>IFERROR(VLOOKUP(BL305,Hilfstabelle!$B$26:$H$31,7,FALSE),0)</f>
        <v>0</v>
      </c>
      <c r="BP305" s="162" t="s">
        <v>3902</v>
      </c>
    </row>
    <row r="306" spans="1:68" ht="15" thickBot="1" x14ac:dyDescent="0.25">
      <c r="A306" s="7">
        <v>16863331099</v>
      </c>
      <c r="B306" s="160" t="s">
        <v>98</v>
      </c>
      <c r="C306" s="8">
        <v>110</v>
      </c>
      <c r="D306" s="8">
        <v>50</v>
      </c>
      <c r="E306" s="8">
        <v>25</v>
      </c>
      <c r="F306" s="8" t="str">
        <f t="shared" si="174"/>
        <v>110 - 50 - 25</v>
      </c>
      <c r="G306" s="8" t="str">
        <f t="shared" si="175"/>
        <v>110-50-25</v>
      </c>
      <c r="H306" s="8">
        <f t="shared" si="176"/>
        <v>16863331099</v>
      </c>
      <c r="I306" s="6">
        <f t="shared" si="152"/>
        <v>9.3186744000000008</v>
      </c>
      <c r="J306" s="6">
        <f>VLOOKUP(LEFT(A306,8)*1,Hilfstabelle!$A$35:$E$38,5,FALSE)</f>
        <v>1</v>
      </c>
      <c r="K306" s="6">
        <f t="shared" si="153"/>
        <v>295.5</v>
      </c>
      <c r="L306" s="6">
        <f t="shared" si="154"/>
        <v>220</v>
      </c>
      <c r="M306" s="6">
        <f t="shared" si="155"/>
        <v>130</v>
      </c>
      <c r="N306" s="19">
        <f t="shared" si="165"/>
        <v>111</v>
      </c>
      <c r="O306" s="19">
        <f t="shared" si="166"/>
        <v>116</v>
      </c>
      <c r="P306" s="19">
        <f t="shared" si="167"/>
        <v>113</v>
      </c>
      <c r="Q306" s="6">
        <f>VLOOKUP(LEFT(A306,8)*1,Hilfstabelle!$A$35:$E$38,2,FALSE)</f>
        <v>400</v>
      </c>
      <c r="R306" s="6">
        <f>VLOOKUP(LEFT(A306,8)*1,Hilfstabelle!$A$35:$E$38,3,FALSE)</f>
        <v>285</v>
      </c>
      <c r="S306" s="6">
        <f>VLOOKUP(LEFT(A306,8)*1,Hilfstabelle!$A$35:$E$38,4,FALSE)</f>
        <v>146</v>
      </c>
      <c r="T306" s="94">
        <f>VLOOKUP(H306,Preise!A:E,4,FALSE)</f>
        <v>1090.46</v>
      </c>
      <c r="U306" s="7" t="str">
        <f>IF(V306=50,"I",VLOOKUP(V306,Hilfstabelle!$A$3:$B$6,2))</f>
        <v>III</v>
      </c>
      <c r="V306" s="7">
        <f t="shared" si="156"/>
        <v>110</v>
      </c>
      <c r="W306" s="7" t="str">
        <f>IF(U306="I","I",VLOOKUP(V306,Hilfstabelle!$A$3:$B$6,2))</f>
        <v>III</v>
      </c>
      <c r="X306" s="7">
        <f>VLOOKUP(W306,Hilfstabelle!$B$10:$M$13,12,FALSE)</f>
        <v>4.3940147999999999</v>
      </c>
      <c r="Y306" s="7">
        <f>VLOOKUP(W306,Hilfstabelle!$B$10:$D$13,3,FALSE)</f>
        <v>63</v>
      </c>
      <c r="Z306" s="7">
        <f>VLOOKUP(W306,Hilfstabelle!$B$10:$E$13,4,FALSE)</f>
        <v>89</v>
      </c>
      <c r="AA306" s="7">
        <f>VLOOKUP(W306,Hilfstabelle!$B$10:$F$13,5,FALSE)</f>
        <v>89</v>
      </c>
      <c r="AB306" s="7">
        <f>VLOOKUP(W306,Hilfstabelle!$B$10:$G$13,6,FALSE)</f>
        <v>89</v>
      </c>
      <c r="AC306" s="7" t="str">
        <f>IF(AG306="50I","I",VLOOKUP(C306,Hilfstabelle!$A$3:$B$6,2))</f>
        <v>III</v>
      </c>
      <c r="AD306" s="7" t="str">
        <f>IF(U306="I","I",VLOOKUP(C306,Hilfstabelle!$A$3:$B$6,2))</f>
        <v>III</v>
      </c>
      <c r="AE306" s="7" t="str">
        <f t="shared" si="168"/>
        <v>110III</v>
      </c>
      <c r="AF306" s="7" t="str">
        <f t="shared" si="157"/>
        <v>110III</v>
      </c>
      <c r="AG306" s="106" t="b">
        <f t="shared" si="158"/>
        <v>0</v>
      </c>
      <c r="AH306" s="7">
        <f>VLOOKUP('Grundgerüst Konfigurator'!AE306,Hilfstabelle!$B$14:$M$25,12,FALSE)</f>
        <v>2.1127092000000003</v>
      </c>
      <c r="AI306" s="7">
        <f>VLOOKUP(AE306,Hilfstabelle!$B$14:$J$25,9,FALSE)</f>
        <v>65</v>
      </c>
      <c r="AJ306" s="7">
        <f>VLOOKUP(AE306,Hilfstabelle!$B$14:$K$25,10,FALSE)</f>
        <v>72</v>
      </c>
      <c r="AK306" s="7">
        <f>VLOOKUP(AE306,Hilfstabelle!$B$14:$I$25,8,FALSE)</f>
        <v>22</v>
      </c>
      <c r="AL306" s="7" t="str">
        <f>IF(AP306="50I","I",VLOOKUP(D306,Hilfstabelle!$A$3:$B$6,2))</f>
        <v>I</v>
      </c>
      <c r="AM306" s="7" t="str">
        <f>IF(U306="I","I",VLOOKUP(D306,Hilfstabelle!$A$3:$B$6,2))</f>
        <v>II</v>
      </c>
      <c r="AN306" s="7" t="str">
        <f t="shared" si="169"/>
        <v>50I</v>
      </c>
      <c r="AO306" s="7" t="str">
        <f t="shared" si="159"/>
        <v>50II</v>
      </c>
      <c r="AP306" s="106" t="str">
        <f t="shared" si="160"/>
        <v>50I</v>
      </c>
      <c r="AQ306" s="7">
        <f>VLOOKUP('Grundgerüst Konfigurator'!AN306,Hilfstabelle!$B$14:$M$25,12,FALSE)</f>
        <v>0.45080280000000006</v>
      </c>
      <c r="AR306" s="7">
        <f>VLOOKUP(AN306,Hilfstabelle!$B$14:$J$25,9,FALSE)</f>
        <v>30.5</v>
      </c>
      <c r="AS306" s="7">
        <f>VLOOKUP(AN306,Hilfstabelle!$B$14:$K$25,10,FALSE)</f>
        <v>61</v>
      </c>
      <c r="AT306" s="7">
        <f>VLOOKUP(AN306,Hilfstabelle!$B$14:$I$25,8,FALSE)</f>
        <v>22</v>
      </c>
      <c r="AU306" s="7" t="str">
        <f>IF(AY306="50I","I",VLOOKUP(E306,Hilfstabelle!$A$3:$B$6,2))</f>
        <v>I</v>
      </c>
      <c r="AV306" s="7" t="str">
        <f>IF(U306="I","I",VLOOKUP(E306,Hilfstabelle!$A$3:$B$6,2))</f>
        <v>I</v>
      </c>
      <c r="AW306" s="7" t="str">
        <f t="shared" si="170"/>
        <v>25I</v>
      </c>
      <c r="AX306" s="7" t="str">
        <f t="shared" si="161"/>
        <v>25I</v>
      </c>
      <c r="AY306" s="106" t="b">
        <f t="shared" si="177"/>
        <v>0</v>
      </c>
      <c r="AZ306" s="7">
        <f>VLOOKUP('Grundgerüst Konfigurator'!AW306,Hilfstabelle!$B$14:$M$25,12,FALSE)</f>
        <v>0.171486</v>
      </c>
      <c r="BA306" s="7">
        <f>VLOOKUP(AW306,Hilfstabelle!$B$14:$J$25,9,FALSE)</f>
        <v>15.25</v>
      </c>
      <c r="BB306" s="7">
        <f>VLOOKUP(AW306,Hilfstabelle!$B$14:$K$25,10,FALSE)</f>
        <v>40.5</v>
      </c>
      <c r="BC306" s="7">
        <f>VLOOKUP(AW306,Hilfstabelle!$B$14:$I$25,8,FALSE)</f>
        <v>19</v>
      </c>
      <c r="BD306" s="7" t="str">
        <f t="shared" si="162"/>
        <v/>
      </c>
      <c r="BE306" s="7" t="str">
        <f t="shared" si="171"/>
        <v/>
      </c>
      <c r="BF306" s="7">
        <f>IFERROR(VLOOKUP(BD306,Hilfstabelle!$B$26:$M$31,12,FALSE),0)</f>
        <v>0</v>
      </c>
      <c r="BG306" s="7">
        <f>IFERROR(VLOOKUP(BD306,Hilfstabelle!$B$26:$H$31,7,FALSE),0)</f>
        <v>0</v>
      </c>
      <c r="BH306" s="7" t="str">
        <f t="shared" si="163"/>
        <v>III-I</v>
      </c>
      <c r="BI306" s="7" t="str">
        <f t="shared" si="172"/>
        <v>III-I</v>
      </c>
      <c r="BJ306" s="7">
        <f>IFERROR(VLOOKUP(BH306,Hilfstabelle!$B$26:$M$31,12,FALSE),0)</f>
        <v>1.0948308</v>
      </c>
      <c r="BK306" s="7">
        <f>IFERROR(VLOOKUP(BH306,Hilfstabelle!$B$26:$H$31,7,FALSE),0)</f>
        <v>5</v>
      </c>
      <c r="BL306" s="7" t="str">
        <f t="shared" si="164"/>
        <v>III-I</v>
      </c>
      <c r="BM306" s="7" t="str">
        <f t="shared" si="173"/>
        <v>III-I</v>
      </c>
      <c r="BN306" s="7">
        <f>IFERROR(VLOOKUP(BL306,Hilfstabelle!$B$26:$M$31,12,FALSE),0)</f>
        <v>1.0948308</v>
      </c>
      <c r="BO306" s="7">
        <f>IFERROR(VLOOKUP(BL306,Hilfstabelle!$B$26:$H$31,7,FALSE),0)</f>
        <v>5</v>
      </c>
      <c r="BP306" s="162" t="s">
        <v>3902</v>
      </c>
    </row>
    <row r="307" spans="1:68" ht="15" thickBot="1" x14ac:dyDescent="0.25">
      <c r="A307" s="7">
        <v>16863331100</v>
      </c>
      <c r="B307" s="160" t="s">
        <v>98</v>
      </c>
      <c r="C307" s="8">
        <v>110</v>
      </c>
      <c r="D307" s="8">
        <v>50</v>
      </c>
      <c r="E307" s="8">
        <v>32</v>
      </c>
      <c r="F307" s="8" t="str">
        <f t="shared" si="174"/>
        <v>110 - 50 - 32</v>
      </c>
      <c r="G307" s="8" t="str">
        <f t="shared" si="175"/>
        <v>110-50-32</v>
      </c>
      <c r="H307" s="8">
        <f t="shared" si="176"/>
        <v>16863331100</v>
      </c>
      <c r="I307" s="6">
        <f t="shared" si="152"/>
        <v>9.3710736000000008</v>
      </c>
      <c r="J307" s="6">
        <f>VLOOKUP(LEFT(A307,8)*1,Hilfstabelle!$A$35:$E$38,5,FALSE)</f>
        <v>1</v>
      </c>
      <c r="K307" s="6">
        <f t="shared" si="153"/>
        <v>302</v>
      </c>
      <c r="L307" s="6">
        <f t="shared" si="154"/>
        <v>220</v>
      </c>
      <c r="M307" s="6">
        <f t="shared" si="155"/>
        <v>130</v>
      </c>
      <c r="N307" s="19">
        <f t="shared" si="165"/>
        <v>111</v>
      </c>
      <c r="O307" s="19">
        <f t="shared" si="166"/>
        <v>116</v>
      </c>
      <c r="P307" s="19">
        <f t="shared" si="167"/>
        <v>114</v>
      </c>
      <c r="Q307" s="6">
        <f>VLOOKUP(LEFT(A307,8)*1,Hilfstabelle!$A$35:$E$38,2,FALSE)</f>
        <v>400</v>
      </c>
      <c r="R307" s="6">
        <f>VLOOKUP(LEFT(A307,8)*1,Hilfstabelle!$A$35:$E$38,3,FALSE)</f>
        <v>285</v>
      </c>
      <c r="S307" s="6">
        <f>VLOOKUP(LEFT(A307,8)*1,Hilfstabelle!$A$35:$E$38,4,FALSE)</f>
        <v>146</v>
      </c>
      <c r="T307" s="94">
        <f>VLOOKUP(H307,Preise!A:E,4,FALSE)</f>
        <v>1095.8399999999999</v>
      </c>
      <c r="U307" s="7" t="str">
        <f>IF(V307=50,"I",VLOOKUP(V307,Hilfstabelle!$A$3:$B$6,2))</f>
        <v>III</v>
      </c>
      <c r="V307" s="7">
        <f t="shared" si="156"/>
        <v>110</v>
      </c>
      <c r="W307" s="7" t="str">
        <f>IF(U307="I","I",VLOOKUP(V307,Hilfstabelle!$A$3:$B$6,2))</f>
        <v>III</v>
      </c>
      <c r="X307" s="7">
        <f>VLOOKUP(W307,Hilfstabelle!$B$10:$M$13,12,FALSE)</f>
        <v>4.3940147999999999</v>
      </c>
      <c r="Y307" s="7">
        <f>VLOOKUP(W307,Hilfstabelle!$B$10:$D$13,3,FALSE)</f>
        <v>63</v>
      </c>
      <c r="Z307" s="7">
        <f>VLOOKUP(W307,Hilfstabelle!$B$10:$E$13,4,FALSE)</f>
        <v>89</v>
      </c>
      <c r="AA307" s="7">
        <f>VLOOKUP(W307,Hilfstabelle!$B$10:$F$13,5,FALSE)</f>
        <v>89</v>
      </c>
      <c r="AB307" s="7">
        <f>VLOOKUP(W307,Hilfstabelle!$B$10:$G$13,6,FALSE)</f>
        <v>89</v>
      </c>
      <c r="AC307" s="7" t="str">
        <f>IF(AG307="50I","I",VLOOKUP(C307,Hilfstabelle!$A$3:$B$6,2))</f>
        <v>III</v>
      </c>
      <c r="AD307" s="7" t="str">
        <f>IF(U307="I","I",VLOOKUP(C307,Hilfstabelle!$A$3:$B$6,2))</f>
        <v>III</v>
      </c>
      <c r="AE307" s="7" t="str">
        <f t="shared" si="168"/>
        <v>110III</v>
      </c>
      <c r="AF307" s="7" t="str">
        <f t="shared" si="157"/>
        <v>110III</v>
      </c>
      <c r="AG307" s="106" t="b">
        <f t="shared" si="158"/>
        <v>0</v>
      </c>
      <c r="AH307" s="7">
        <f>VLOOKUP('Grundgerüst Konfigurator'!AE307,Hilfstabelle!$B$14:$M$25,12,FALSE)</f>
        <v>2.1127092000000003</v>
      </c>
      <c r="AI307" s="7">
        <f>VLOOKUP(AE307,Hilfstabelle!$B$14:$J$25,9,FALSE)</f>
        <v>65</v>
      </c>
      <c r="AJ307" s="7">
        <f>VLOOKUP(AE307,Hilfstabelle!$B$14:$K$25,10,FALSE)</f>
        <v>72</v>
      </c>
      <c r="AK307" s="7">
        <f>VLOOKUP(AE307,Hilfstabelle!$B$14:$I$25,8,FALSE)</f>
        <v>22</v>
      </c>
      <c r="AL307" s="7" t="str">
        <f>IF(AP307="50I","I",VLOOKUP(D307,Hilfstabelle!$A$3:$B$6,2))</f>
        <v>I</v>
      </c>
      <c r="AM307" s="7" t="str">
        <f>IF(U307="I","I",VLOOKUP(D307,Hilfstabelle!$A$3:$B$6,2))</f>
        <v>II</v>
      </c>
      <c r="AN307" s="7" t="str">
        <f t="shared" si="169"/>
        <v>50I</v>
      </c>
      <c r="AO307" s="7" t="str">
        <f t="shared" si="159"/>
        <v>50II</v>
      </c>
      <c r="AP307" s="106" t="str">
        <f t="shared" si="160"/>
        <v>50I</v>
      </c>
      <c r="AQ307" s="7">
        <f>VLOOKUP('Grundgerüst Konfigurator'!AN307,Hilfstabelle!$B$14:$M$25,12,FALSE)</f>
        <v>0.45080280000000006</v>
      </c>
      <c r="AR307" s="7">
        <f>VLOOKUP(AN307,Hilfstabelle!$B$14:$J$25,9,FALSE)</f>
        <v>30.5</v>
      </c>
      <c r="AS307" s="7">
        <f>VLOOKUP(AN307,Hilfstabelle!$B$14:$K$25,10,FALSE)</f>
        <v>61</v>
      </c>
      <c r="AT307" s="7">
        <f>VLOOKUP(AN307,Hilfstabelle!$B$14:$I$25,8,FALSE)</f>
        <v>22</v>
      </c>
      <c r="AU307" s="7" t="str">
        <f>IF(AY307="50I","I",VLOOKUP(E307,Hilfstabelle!$A$3:$B$6,2))</f>
        <v>I</v>
      </c>
      <c r="AV307" s="7" t="str">
        <f>IF(U307="I","I",VLOOKUP(E307,Hilfstabelle!$A$3:$B$6,2))</f>
        <v>I</v>
      </c>
      <c r="AW307" s="7" t="str">
        <f t="shared" si="170"/>
        <v>32I</v>
      </c>
      <c r="AX307" s="7" t="str">
        <f t="shared" si="161"/>
        <v>32I</v>
      </c>
      <c r="AY307" s="106" t="b">
        <f t="shared" si="177"/>
        <v>0</v>
      </c>
      <c r="AZ307" s="7">
        <f>VLOOKUP('Grundgerüst Konfigurator'!AW307,Hilfstabelle!$B$14:$M$25,12,FALSE)</f>
        <v>0.22388520000000001</v>
      </c>
      <c r="BA307" s="7">
        <f>VLOOKUP(AW307,Hilfstabelle!$B$14:$J$25,9,FALSE)</f>
        <v>20</v>
      </c>
      <c r="BB307" s="7">
        <f>VLOOKUP(AW307,Hilfstabelle!$B$14:$K$25,10,FALSE)</f>
        <v>47</v>
      </c>
      <c r="BC307" s="7">
        <f>VLOOKUP(AW307,Hilfstabelle!$B$14:$I$25,8,FALSE)</f>
        <v>20</v>
      </c>
      <c r="BD307" s="7" t="str">
        <f t="shared" si="162"/>
        <v/>
      </c>
      <c r="BE307" s="7" t="str">
        <f t="shared" si="171"/>
        <v/>
      </c>
      <c r="BF307" s="7">
        <f>IFERROR(VLOOKUP(BD307,Hilfstabelle!$B$26:$M$31,12,FALSE),0)</f>
        <v>0</v>
      </c>
      <c r="BG307" s="7">
        <f>IFERROR(VLOOKUP(BD307,Hilfstabelle!$B$26:$H$31,7,FALSE),0)</f>
        <v>0</v>
      </c>
      <c r="BH307" s="7" t="str">
        <f t="shared" si="163"/>
        <v>III-I</v>
      </c>
      <c r="BI307" s="7" t="str">
        <f t="shared" si="172"/>
        <v>III-I</v>
      </c>
      <c r="BJ307" s="7">
        <f>IFERROR(VLOOKUP(BH307,Hilfstabelle!$B$26:$M$31,12,FALSE),0)</f>
        <v>1.0948308</v>
      </c>
      <c r="BK307" s="7">
        <f>IFERROR(VLOOKUP(BH307,Hilfstabelle!$B$26:$H$31,7,FALSE),0)</f>
        <v>5</v>
      </c>
      <c r="BL307" s="7" t="str">
        <f t="shared" si="164"/>
        <v>III-I</v>
      </c>
      <c r="BM307" s="7" t="str">
        <f t="shared" si="173"/>
        <v>III-I</v>
      </c>
      <c r="BN307" s="7">
        <f>IFERROR(VLOOKUP(BL307,Hilfstabelle!$B$26:$M$31,12,FALSE),0)</f>
        <v>1.0948308</v>
      </c>
      <c r="BO307" s="7">
        <f>IFERROR(VLOOKUP(BL307,Hilfstabelle!$B$26:$H$31,7,FALSE),0)</f>
        <v>5</v>
      </c>
      <c r="BP307" s="162" t="s">
        <v>3902</v>
      </c>
    </row>
    <row r="308" spans="1:68" ht="15" thickBot="1" x14ac:dyDescent="0.25">
      <c r="A308" s="7">
        <v>16863331101</v>
      </c>
      <c r="B308" s="160" t="s">
        <v>98</v>
      </c>
      <c r="C308" s="8">
        <v>110</v>
      </c>
      <c r="D308" s="8">
        <v>50</v>
      </c>
      <c r="E308" s="8">
        <v>40</v>
      </c>
      <c r="F308" s="8" t="str">
        <f t="shared" si="174"/>
        <v>110 - 50 - 40</v>
      </c>
      <c r="G308" s="8" t="str">
        <f t="shared" si="175"/>
        <v>110-50-40</v>
      </c>
      <c r="H308" s="8">
        <f t="shared" si="176"/>
        <v>16863331101</v>
      </c>
      <c r="I308" s="6">
        <f t="shared" si="152"/>
        <v>9.4806768000000012</v>
      </c>
      <c r="J308" s="6">
        <f>VLOOKUP(LEFT(A308,8)*1,Hilfstabelle!$A$35:$E$38,5,FALSE)</f>
        <v>1</v>
      </c>
      <c r="K308" s="6">
        <f t="shared" si="153"/>
        <v>309</v>
      </c>
      <c r="L308" s="6">
        <f t="shared" si="154"/>
        <v>220</v>
      </c>
      <c r="M308" s="6">
        <f t="shared" si="155"/>
        <v>130</v>
      </c>
      <c r="N308" s="19">
        <f t="shared" si="165"/>
        <v>111</v>
      </c>
      <c r="O308" s="19">
        <f t="shared" si="166"/>
        <v>116</v>
      </c>
      <c r="P308" s="19">
        <f t="shared" si="167"/>
        <v>116</v>
      </c>
      <c r="Q308" s="6">
        <f>VLOOKUP(LEFT(A308,8)*1,Hilfstabelle!$A$35:$E$38,2,FALSE)</f>
        <v>400</v>
      </c>
      <c r="R308" s="6">
        <f>VLOOKUP(LEFT(A308,8)*1,Hilfstabelle!$A$35:$E$38,3,FALSE)</f>
        <v>285</v>
      </c>
      <c r="S308" s="6">
        <f>VLOOKUP(LEFT(A308,8)*1,Hilfstabelle!$A$35:$E$38,4,FALSE)</f>
        <v>146</v>
      </c>
      <c r="T308" s="94">
        <f>VLOOKUP(H308,Preise!A:E,4,FALSE)</f>
        <v>1103.2</v>
      </c>
      <c r="U308" s="7" t="str">
        <f>IF(V308=50,"I",VLOOKUP(V308,Hilfstabelle!$A$3:$B$6,2))</f>
        <v>III</v>
      </c>
      <c r="V308" s="7">
        <f t="shared" si="156"/>
        <v>110</v>
      </c>
      <c r="W308" s="7" t="str">
        <f>IF(U308="I","I",VLOOKUP(V308,Hilfstabelle!$A$3:$B$6,2))</f>
        <v>III</v>
      </c>
      <c r="X308" s="7">
        <f>VLOOKUP(W308,Hilfstabelle!$B$10:$M$13,12,FALSE)</f>
        <v>4.3940147999999999</v>
      </c>
      <c r="Y308" s="7">
        <f>VLOOKUP(W308,Hilfstabelle!$B$10:$D$13,3,FALSE)</f>
        <v>63</v>
      </c>
      <c r="Z308" s="7">
        <f>VLOOKUP(W308,Hilfstabelle!$B$10:$E$13,4,FALSE)</f>
        <v>89</v>
      </c>
      <c r="AA308" s="7">
        <f>VLOOKUP(W308,Hilfstabelle!$B$10:$F$13,5,FALSE)</f>
        <v>89</v>
      </c>
      <c r="AB308" s="7">
        <f>VLOOKUP(W308,Hilfstabelle!$B$10:$G$13,6,FALSE)</f>
        <v>89</v>
      </c>
      <c r="AC308" s="7" t="str">
        <f>IF(AG308="50I","I",VLOOKUP(C308,Hilfstabelle!$A$3:$B$6,2))</f>
        <v>III</v>
      </c>
      <c r="AD308" s="7" t="str">
        <f>IF(U308="I","I",VLOOKUP(C308,Hilfstabelle!$A$3:$B$6,2))</f>
        <v>III</v>
      </c>
      <c r="AE308" s="7" t="str">
        <f t="shared" si="168"/>
        <v>110III</v>
      </c>
      <c r="AF308" s="7" t="str">
        <f t="shared" si="157"/>
        <v>110III</v>
      </c>
      <c r="AG308" s="106" t="b">
        <f t="shared" si="158"/>
        <v>0</v>
      </c>
      <c r="AH308" s="7">
        <f>VLOOKUP('Grundgerüst Konfigurator'!AE308,Hilfstabelle!$B$14:$M$25,12,FALSE)</f>
        <v>2.1127092000000003</v>
      </c>
      <c r="AI308" s="7">
        <f>VLOOKUP(AE308,Hilfstabelle!$B$14:$J$25,9,FALSE)</f>
        <v>65</v>
      </c>
      <c r="AJ308" s="7">
        <f>VLOOKUP(AE308,Hilfstabelle!$B$14:$K$25,10,FALSE)</f>
        <v>72</v>
      </c>
      <c r="AK308" s="7">
        <f>VLOOKUP(AE308,Hilfstabelle!$B$14:$I$25,8,FALSE)</f>
        <v>22</v>
      </c>
      <c r="AL308" s="7" t="str">
        <f>IF(AP308="50I","I",VLOOKUP(D308,Hilfstabelle!$A$3:$B$6,2))</f>
        <v>I</v>
      </c>
      <c r="AM308" s="7" t="str">
        <f>IF(U308="I","I",VLOOKUP(D308,Hilfstabelle!$A$3:$B$6,2))</f>
        <v>II</v>
      </c>
      <c r="AN308" s="7" t="str">
        <f t="shared" si="169"/>
        <v>50I</v>
      </c>
      <c r="AO308" s="7" t="str">
        <f t="shared" si="159"/>
        <v>50II</v>
      </c>
      <c r="AP308" s="106" t="str">
        <f t="shared" si="160"/>
        <v>50I</v>
      </c>
      <c r="AQ308" s="7">
        <f>VLOOKUP('Grundgerüst Konfigurator'!AN308,Hilfstabelle!$B$14:$M$25,12,FALSE)</f>
        <v>0.45080280000000006</v>
      </c>
      <c r="AR308" s="7">
        <f>VLOOKUP(AN308,Hilfstabelle!$B$14:$J$25,9,FALSE)</f>
        <v>30.5</v>
      </c>
      <c r="AS308" s="7">
        <f>VLOOKUP(AN308,Hilfstabelle!$B$14:$K$25,10,FALSE)</f>
        <v>61</v>
      </c>
      <c r="AT308" s="7">
        <f>VLOOKUP(AN308,Hilfstabelle!$B$14:$I$25,8,FALSE)</f>
        <v>22</v>
      </c>
      <c r="AU308" s="7" t="str">
        <f>IF(AY308="50I","I",VLOOKUP(E308,Hilfstabelle!$A$3:$B$6,2))</f>
        <v>I</v>
      </c>
      <c r="AV308" s="7" t="str">
        <f>IF(U308="I","I",VLOOKUP(E308,Hilfstabelle!$A$3:$B$6,2))</f>
        <v>I</v>
      </c>
      <c r="AW308" s="7" t="str">
        <f t="shared" si="170"/>
        <v>40I</v>
      </c>
      <c r="AX308" s="7" t="str">
        <f t="shared" si="161"/>
        <v>40I</v>
      </c>
      <c r="AY308" s="106" t="b">
        <f t="shared" si="177"/>
        <v>0</v>
      </c>
      <c r="AZ308" s="7">
        <f>VLOOKUP('Grundgerüst Konfigurator'!AW308,Hilfstabelle!$B$14:$M$25,12,FALSE)</f>
        <v>0.33348840000000002</v>
      </c>
      <c r="BA308" s="7">
        <f>VLOOKUP(AW308,Hilfstabelle!$B$14:$J$25,9,FALSE)</f>
        <v>24.5</v>
      </c>
      <c r="BB308" s="7">
        <f>VLOOKUP(AW308,Hilfstabelle!$B$14:$K$25,10,FALSE)</f>
        <v>54</v>
      </c>
      <c r="BC308" s="7">
        <f>VLOOKUP(AW308,Hilfstabelle!$B$14:$I$25,8,FALSE)</f>
        <v>22</v>
      </c>
      <c r="BD308" s="7" t="str">
        <f t="shared" si="162"/>
        <v/>
      </c>
      <c r="BE308" s="7" t="str">
        <f t="shared" si="171"/>
        <v/>
      </c>
      <c r="BF308" s="7">
        <f>IFERROR(VLOOKUP(BD308,Hilfstabelle!$B$26:$M$31,12,FALSE),0)</f>
        <v>0</v>
      </c>
      <c r="BG308" s="7">
        <f>IFERROR(VLOOKUP(BD308,Hilfstabelle!$B$26:$H$31,7,FALSE),0)</f>
        <v>0</v>
      </c>
      <c r="BH308" s="7" t="str">
        <f t="shared" si="163"/>
        <v>III-I</v>
      </c>
      <c r="BI308" s="7" t="str">
        <f t="shared" si="172"/>
        <v>III-I</v>
      </c>
      <c r="BJ308" s="7">
        <f>IFERROR(VLOOKUP(BH308,Hilfstabelle!$B$26:$M$31,12,FALSE),0)</f>
        <v>1.0948308</v>
      </c>
      <c r="BK308" s="7">
        <f>IFERROR(VLOOKUP(BH308,Hilfstabelle!$B$26:$H$31,7,FALSE),0)</f>
        <v>5</v>
      </c>
      <c r="BL308" s="7" t="str">
        <f t="shared" si="164"/>
        <v>III-I</v>
      </c>
      <c r="BM308" s="7" t="str">
        <f t="shared" si="173"/>
        <v>III-I</v>
      </c>
      <c r="BN308" s="7">
        <f>IFERROR(VLOOKUP(BL308,Hilfstabelle!$B$26:$M$31,12,FALSE),0)</f>
        <v>1.0948308</v>
      </c>
      <c r="BO308" s="7">
        <f>IFERROR(VLOOKUP(BL308,Hilfstabelle!$B$26:$H$31,7,FALSE),0)</f>
        <v>5</v>
      </c>
      <c r="BP308" s="162" t="s">
        <v>3902</v>
      </c>
    </row>
    <row r="309" spans="1:68" ht="15" thickBot="1" x14ac:dyDescent="0.25">
      <c r="A309" s="7">
        <v>16863331102</v>
      </c>
      <c r="B309" s="160" t="s">
        <v>98</v>
      </c>
      <c r="C309" s="8">
        <v>110</v>
      </c>
      <c r="D309" s="8">
        <v>50</v>
      </c>
      <c r="E309" s="8">
        <v>50</v>
      </c>
      <c r="F309" s="8" t="str">
        <f t="shared" si="174"/>
        <v>110 - 50 - 50</v>
      </c>
      <c r="G309" s="8" t="str">
        <f t="shared" si="175"/>
        <v>110-50-50</v>
      </c>
      <c r="H309" s="8">
        <f t="shared" si="176"/>
        <v>16863331102</v>
      </c>
      <c r="I309" s="6">
        <f t="shared" si="152"/>
        <v>9.5979912000000009</v>
      </c>
      <c r="J309" s="6">
        <f>VLOOKUP(LEFT(A309,8)*1,Hilfstabelle!$A$35:$E$38,5,FALSE)</f>
        <v>1</v>
      </c>
      <c r="K309" s="6">
        <f t="shared" si="153"/>
        <v>316</v>
      </c>
      <c r="L309" s="6">
        <f t="shared" si="154"/>
        <v>220</v>
      </c>
      <c r="M309" s="6">
        <f t="shared" si="155"/>
        <v>130</v>
      </c>
      <c r="N309" s="19">
        <f t="shared" si="165"/>
        <v>111</v>
      </c>
      <c r="O309" s="19">
        <f t="shared" si="166"/>
        <v>116</v>
      </c>
      <c r="P309" s="19">
        <f t="shared" si="167"/>
        <v>116</v>
      </c>
      <c r="Q309" s="6">
        <f>VLOOKUP(LEFT(A309,8)*1,Hilfstabelle!$A$35:$E$38,2,FALSE)</f>
        <v>400</v>
      </c>
      <c r="R309" s="6">
        <f>VLOOKUP(LEFT(A309,8)*1,Hilfstabelle!$A$35:$E$38,3,FALSE)</f>
        <v>285</v>
      </c>
      <c r="S309" s="6">
        <f>VLOOKUP(LEFT(A309,8)*1,Hilfstabelle!$A$35:$E$38,4,FALSE)</f>
        <v>146</v>
      </c>
      <c r="T309" s="94">
        <f>VLOOKUP(H309,Preise!A:E,4,FALSE)</f>
        <v>1112.9100000000001</v>
      </c>
      <c r="U309" s="7" t="str">
        <f>IF(V309=50,"I",VLOOKUP(V309,Hilfstabelle!$A$3:$B$6,2))</f>
        <v>III</v>
      </c>
      <c r="V309" s="7">
        <f t="shared" si="156"/>
        <v>110</v>
      </c>
      <c r="W309" s="7" t="str">
        <f>IF(U309="I","I",VLOOKUP(V309,Hilfstabelle!$A$3:$B$6,2))</f>
        <v>III</v>
      </c>
      <c r="X309" s="7">
        <f>VLOOKUP(W309,Hilfstabelle!$B$10:$M$13,12,FALSE)</f>
        <v>4.3940147999999999</v>
      </c>
      <c r="Y309" s="7">
        <f>VLOOKUP(W309,Hilfstabelle!$B$10:$D$13,3,FALSE)</f>
        <v>63</v>
      </c>
      <c r="Z309" s="7">
        <f>VLOOKUP(W309,Hilfstabelle!$B$10:$E$13,4,FALSE)</f>
        <v>89</v>
      </c>
      <c r="AA309" s="7">
        <f>VLOOKUP(W309,Hilfstabelle!$B$10:$F$13,5,FALSE)</f>
        <v>89</v>
      </c>
      <c r="AB309" s="7">
        <f>VLOOKUP(W309,Hilfstabelle!$B$10:$G$13,6,FALSE)</f>
        <v>89</v>
      </c>
      <c r="AC309" s="7" t="str">
        <f>IF(AG309="50I","I",VLOOKUP(C309,Hilfstabelle!$A$3:$B$6,2))</f>
        <v>III</v>
      </c>
      <c r="AD309" s="7" t="str">
        <f>IF(U309="I","I",VLOOKUP(C309,Hilfstabelle!$A$3:$B$6,2))</f>
        <v>III</v>
      </c>
      <c r="AE309" s="7" t="str">
        <f t="shared" si="168"/>
        <v>110III</v>
      </c>
      <c r="AF309" s="7" t="str">
        <f t="shared" si="157"/>
        <v>110III</v>
      </c>
      <c r="AG309" s="106" t="b">
        <f t="shared" si="158"/>
        <v>0</v>
      </c>
      <c r="AH309" s="7">
        <f>VLOOKUP('Grundgerüst Konfigurator'!AE309,Hilfstabelle!$B$14:$M$25,12,FALSE)</f>
        <v>2.1127092000000003</v>
      </c>
      <c r="AI309" s="7">
        <f>VLOOKUP(AE309,Hilfstabelle!$B$14:$J$25,9,FALSE)</f>
        <v>65</v>
      </c>
      <c r="AJ309" s="7">
        <f>VLOOKUP(AE309,Hilfstabelle!$B$14:$K$25,10,FALSE)</f>
        <v>72</v>
      </c>
      <c r="AK309" s="7">
        <f>VLOOKUP(AE309,Hilfstabelle!$B$14:$I$25,8,FALSE)</f>
        <v>22</v>
      </c>
      <c r="AL309" s="7" t="str">
        <f>IF(AP309="50I","I",VLOOKUP(D309,Hilfstabelle!$A$3:$B$6,2))</f>
        <v>I</v>
      </c>
      <c r="AM309" s="7" t="str">
        <f>IF(U309="I","I",VLOOKUP(D309,Hilfstabelle!$A$3:$B$6,2))</f>
        <v>II</v>
      </c>
      <c r="AN309" s="7" t="str">
        <f t="shared" si="169"/>
        <v>50I</v>
      </c>
      <c r="AO309" s="7" t="str">
        <f t="shared" si="159"/>
        <v>50II</v>
      </c>
      <c r="AP309" s="106" t="str">
        <f t="shared" si="160"/>
        <v>50I</v>
      </c>
      <c r="AQ309" s="7">
        <f>VLOOKUP('Grundgerüst Konfigurator'!AN309,Hilfstabelle!$B$14:$M$25,12,FALSE)</f>
        <v>0.45080280000000006</v>
      </c>
      <c r="AR309" s="7">
        <f>VLOOKUP(AN309,Hilfstabelle!$B$14:$J$25,9,FALSE)</f>
        <v>30.5</v>
      </c>
      <c r="AS309" s="7">
        <f>VLOOKUP(AN309,Hilfstabelle!$B$14:$K$25,10,FALSE)</f>
        <v>61</v>
      </c>
      <c r="AT309" s="7">
        <f>VLOOKUP(AN309,Hilfstabelle!$B$14:$I$25,8,FALSE)</f>
        <v>22</v>
      </c>
      <c r="AU309" s="7" t="str">
        <f>IF(AY309="50I","I",VLOOKUP(E309,Hilfstabelle!$A$3:$B$6,2))</f>
        <v>I</v>
      </c>
      <c r="AV309" s="7" t="str">
        <f>IF(U309="I","I",VLOOKUP(E309,Hilfstabelle!$A$3:$B$6,2))</f>
        <v>II</v>
      </c>
      <c r="AW309" s="7" t="str">
        <f t="shared" si="170"/>
        <v>50I</v>
      </c>
      <c r="AX309" s="7" t="str">
        <f t="shared" si="161"/>
        <v>50II</v>
      </c>
      <c r="AY309" s="106" t="str">
        <f t="shared" si="177"/>
        <v>50I</v>
      </c>
      <c r="AZ309" s="7">
        <f>VLOOKUP('Grundgerüst Konfigurator'!AW309,Hilfstabelle!$B$14:$M$25,12,FALSE)</f>
        <v>0.45080280000000006</v>
      </c>
      <c r="BA309" s="7">
        <f>VLOOKUP(AW309,Hilfstabelle!$B$14:$J$25,9,FALSE)</f>
        <v>30.5</v>
      </c>
      <c r="BB309" s="7">
        <f>VLOOKUP(AW309,Hilfstabelle!$B$14:$K$25,10,FALSE)</f>
        <v>61</v>
      </c>
      <c r="BC309" s="7">
        <f>VLOOKUP(AW309,Hilfstabelle!$B$14:$I$25,8,FALSE)</f>
        <v>22</v>
      </c>
      <c r="BD309" s="7" t="str">
        <f t="shared" si="162"/>
        <v/>
      </c>
      <c r="BE309" s="7" t="str">
        <f t="shared" si="171"/>
        <v/>
      </c>
      <c r="BF309" s="7">
        <f>IFERROR(VLOOKUP(BD309,Hilfstabelle!$B$26:$M$31,12,FALSE),0)</f>
        <v>0</v>
      </c>
      <c r="BG309" s="7">
        <f>IFERROR(VLOOKUP(BD309,Hilfstabelle!$B$26:$H$31,7,FALSE),0)</f>
        <v>0</v>
      </c>
      <c r="BH309" s="7" t="str">
        <f t="shared" si="163"/>
        <v>III-I</v>
      </c>
      <c r="BI309" s="7" t="str">
        <f t="shared" si="172"/>
        <v>III-I</v>
      </c>
      <c r="BJ309" s="7">
        <f>IFERROR(VLOOKUP(BH309,Hilfstabelle!$B$26:$M$31,12,FALSE),0)</f>
        <v>1.0948308</v>
      </c>
      <c r="BK309" s="7">
        <f>IFERROR(VLOOKUP(BH309,Hilfstabelle!$B$26:$H$31,7,FALSE),0)</f>
        <v>5</v>
      </c>
      <c r="BL309" s="7" t="str">
        <f t="shared" si="164"/>
        <v>III-I</v>
      </c>
      <c r="BM309" s="7" t="str">
        <f t="shared" si="173"/>
        <v>III-I</v>
      </c>
      <c r="BN309" s="7">
        <f>IFERROR(VLOOKUP(BL309,Hilfstabelle!$B$26:$M$31,12,FALSE),0)</f>
        <v>1.0948308</v>
      </c>
      <c r="BO309" s="7">
        <f>IFERROR(VLOOKUP(BL309,Hilfstabelle!$B$26:$H$31,7,FALSE),0)</f>
        <v>5</v>
      </c>
      <c r="BP309" s="162" t="s">
        <v>3902</v>
      </c>
    </row>
    <row r="310" spans="1:68" ht="15" thickBot="1" x14ac:dyDescent="0.25">
      <c r="A310" s="7">
        <v>16863331103</v>
      </c>
      <c r="B310" s="160" t="s">
        <v>98</v>
      </c>
      <c r="C310" s="8">
        <v>110</v>
      </c>
      <c r="D310" s="8">
        <v>50</v>
      </c>
      <c r="E310" s="8">
        <v>63</v>
      </c>
      <c r="F310" s="8" t="str">
        <f t="shared" si="174"/>
        <v>110 - 50 - 63</v>
      </c>
      <c r="G310" s="8" t="str">
        <f t="shared" si="175"/>
        <v>110-50-63</v>
      </c>
      <c r="H310" s="8">
        <f t="shared" si="176"/>
        <v>16863331103</v>
      </c>
      <c r="I310" s="6">
        <f t="shared" si="152"/>
        <v>10.090920000000001</v>
      </c>
      <c r="J310" s="6">
        <f>VLOOKUP(LEFT(A310,8)*1,Hilfstabelle!$A$35:$E$38,5,FALSE)</f>
        <v>1</v>
      </c>
      <c r="K310" s="6">
        <f t="shared" si="153"/>
        <v>348.5</v>
      </c>
      <c r="L310" s="6">
        <f t="shared" si="154"/>
        <v>220</v>
      </c>
      <c r="M310" s="6">
        <f t="shared" si="155"/>
        <v>130</v>
      </c>
      <c r="N310" s="19">
        <f t="shared" si="165"/>
        <v>111</v>
      </c>
      <c r="O310" s="19">
        <f t="shared" si="166"/>
        <v>116</v>
      </c>
      <c r="P310" s="19">
        <f t="shared" si="167"/>
        <v>141.5</v>
      </c>
      <c r="Q310" s="6">
        <f>VLOOKUP(LEFT(A310,8)*1,Hilfstabelle!$A$35:$E$38,2,FALSE)</f>
        <v>400</v>
      </c>
      <c r="R310" s="6">
        <f>VLOOKUP(LEFT(A310,8)*1,Hilfstabelle!$A$35:$E$38,3,FALSE)</f>
        <v>285</v>
      </c>
      <c r="S310" s="6">
        <f>VLOOKUP(LEFT(A310,8)*1,Hilfstabelle!$A$35:$E$38,4,FALSE)</f>
        <v>146</v>
      </c>
      <c r="T310" s="94">
        <f>VLOOKUP(H310,Preise!A:E,4,FALSE)</f>
        <v>1129.81</v>
      </c>
      <c r="U310" s="7" t="str">
        <f>IF(V310=50,"I",VLOOKUP(V310,Hilfstabelle!$A$3:$B$6,2))</f>
        <v>III</v>
      </c>
      <c r="V310" s="7">
        <f t="shared" si="156"/>
        <v>110</v>
      </c>
      <c r="W310" s="7" t="str">
        <f>IF(U310="I","I",VLOOKUP(V310,Hilfstabelle!$A$3:$B$6,2))</f>
        <v>III</v>
      </c>
      <c r="X310" s="7">
        <f>VLOOKUP(W310,Hilfstabelle!$B$10:$M$13,12,FALSE)</f>
        <v>4.3940147999999999</v>
      </c>
      <c r="Y310" s="7">
        <f>VLOOKUP(W310,Hilfstabelle!$B$10:$D$13,3,FALSE)</f>
        <v>63</v>
      </c>
      <c r="Z310" s="7">
        <f>VLOOKUP(W310,Hilfstabelle!$B$10:$E$13,4,FALSE)</f>
        <v>89</v>
      </c>
      <c r="AA310" s="7">
        <f>VLOOKUP(W310,Hilfstabelle!$B$10:$F$13,5,FALSE)</f>
        <v>89</v>
      </c>
      <c r="AB310" s="7">
        <f>VLOOKUP(W310,Hilfstabelle!$B$10:$G$13,6,FALSE)</f>
        <v>89</v>
      </c>
      <c r="AC310" s="7" t="str">
        <f>IF(AG310="50I","I",VLOOKUP(C310,Hilfstabelle!$A$3:$B$6,2))</f>
        <v>III</v>
      </c>
      <c r="AD310" s="7" t="str">
        <f>IF(U310="I","I",VLOOKUP(C310,Hilfstabelle!$A$3:$B$6,2))</f>
        <v>III</v>
      </c>
      <c r="AE310" s="7" t="str">
        <f t="shared" si="168"/>
        <v>110III</v>
      </c>
      <c r="AF310" s="7" t="str">
        <f t="shared" si="157"/>
        <v>110III</v>
      </c>
      <c r="AG310" s="106" t="b">
        <f t="shared" si="158"/>
        <v>0</v>
      </c>
      <c r="AH310" s="7">
        <f>VLOOKUP('Grundgerüst Konfigurator'!AE310,Hilfstabelle!$B$14:$M$25,12,FALSE)</f>
        <v>2.1127092000000003</v>
      </c>
      <c r="AI310" s="7">
        <f>VLOOKUP(AE310,Hilfstabelle!$B$14:$J$25,9,FALSE)</f>
        <v>65</v>
      </c>
      <c r="AJ310" s="7">
        <f>VLOOKUP(AE310,Hilfstabelle!$B$14:$K$25,10,FALSE)</f>
        <v>72</v>
      </c>
      <c r="AK310" s="7">
        <f>VLOOKUP(AE310,Hilfstabelle!$B$14:$I$25,8,FALSE)</f>
        <v>22</v>
      </c>
      <c r="AL310" s="7" t="str">
        <f>IF(AP310="50I","I",VLOOKUP(D310,Hilfstabelle!$A$3:$B$6,2))</f>
        <v>I</v>
      </c>
      <c r="AM310" s="7" t="str">
        <f>IF(U310="I","I",VLOOKUP(D310,Hilfstabelle!$A$3:$B$6,2))</f>
        <v>II</v>
      </c>
      <c r="AN310" s="7" t="str">
        <f t="shared" si="169"/>
        <v>50I</v>
      </c>
      <c r="AO310" s="7" t="str">
        <f t="shared" si="159"/>
        <v>50II</v>
      </c>
      <c r="AP310" s="106" t="str">
        <f t="shared" si="160"/>
        <v>50I</v>
      </c>
      <c r="AQ310" s="7">
        <f>VLOOKUP('Grundgerüst Konfigurator'!AN310,Hilfstabelle!$B$14:$M$25,12,FALSE)</f>
        <v>0.45080280000000006</v>
      </c>
      <c r="AR310" s="7">
        <f>VLOOKUP(AN310,Hilfstabelle!$B$14:$J$25,9,FALSE)</f>
        <v>30.5</v>
      </c>
      <c r="AS310" s="7">
        <f>VLOOKUP(AN310,Hilfstabelle!$B$14:$K$25,10,FALSE)</f>
        <v>61</v>
      </c>
      <c r="AT310" s="7">
        <f>VLOOKUP(AN310,Hilfstabelle!$B$14:$I$25,8,FALSE)</f>
        <v>22</v>
      </c>
      <c r="AU310" s="7" t="str">
        <f>IF(AY310="50I","I",VLOOKUP(E310,Hilfstabelle!$A$3:$B$6,2))</f>
        <v>II</v>
      </c>
      <c r="AV310" s="7" t="str">
        <f>IF(U310="I","I",VLOOKUP(E310,Hilfstabelle!$A$3:$B$6,2))</f>
        <v>II</v>
      </c>
      <c r="AW310" s="7" t="str">
        <f t="shared" si="170"/>
        <v>63II</v>
      </c>
      <c r="AX310" s="7" t="str">
        <f t="shared" si="161"/>
        <v>63II</v>
      </c>
      <c r="AY310" s="106" t="b">
        <f t="shared" si="177"/>
        <v>0</v>
      </c>
      <c r="AZ310" s="7">
        <f>VLOOKUP('Grundgerüst Konfigurator'!AW310,Hilfstabelle!$B$14:$M$25,12,FALSE)</f>
        <v>0.84948360000000012</v>
      </c>
      <c r="BA310" s="7">
        <f>VLOOKUP(AW310,Hilfstabelle!$B$14:$J$25,9,FALSE)</f>
        <v>37</v>
      </c>
      <c r="BB310" s="7">
        <f>VLOOKUP(AW310,Hilfstabelle!$B$14:$K$25,10,FALSE)</f>
        <v>68.5</v>
      </c>
      <c r="BC310" s="7">
        <f>VLOOKUP(AW310,Hilfstabelle!$B$14:$I$25,8,FALSE)</f>
        <v>22.5</v>
      </c>
      <c r="BD310" s="7" t="str">
        <f t="shared" si="162"/>
        <v/>
      </c>
      <c r="BE310" s="7" t="str">
        <f t="shared" si="171"/>
        <v/>
      </c>
      <c r="BF310" s="7">
        <f>IFERROR(VLOOKUP(BD310,Hilfstabelle!$B$26:$M$31,12,FALSE),0)</f>
        <v>0</v>
      </c>
      <c r="BG310" s="7">
        <f>IFERROR(VLOOKUP(BD310,Hilfstabelle!$B$26:$H$31,7,FALSE),0)</f>
        <v>0</v>
      </c>
      <c r="BH310" s="7" t="str">
        <f t="shared" si="163"/>
        <v>III-I</v>
      </c>
      <c r="BI310" s="7" t="str">
        <f t="shared" si="172"/>
        <v>III-I</v>
      </c>
      <c r="BJ310" s="7">
        <f>IFERROR(VLOOKUP(BH310,Hilfstabelle!$B$26:$M$31,12,FALSE),0)</f>
        <v>1.0948308</v>
      </c>
      <c r="BK310" s="7">
        <f>IFERROR(VLOOKUP(BH310,Hilfstabelle!$B$26:$H$31,7,FALSE),0)</f>
        <v>5</v>
      </c>
      <c r="BL310" s="7" t="str">
        <f t="shared" si="164"/>
        <v>III-II</v>
      </c>
      <c r="BM310" s="7" t="str">
        <f t="shared" si="173"/>
        <v>III-II</v>
      </c>
      <c r="BN310" s="7">
        <f>IFERROR(VLOOKUP(BL310,Hilfstabelle!$B$26:$M$31,12,FALSE),0)</f>
        <v>1.1890788000000001</v>
      </c>
      <c r="BO310" s="7">
        <f>IFERROR(VLOOKUP(BL310,Hilfstabelle!$B$26:$H$31,7,FALSE),0)</f>
        <v>30</v>
      </c>
      <c r="BP310" s="162" t="s">
        <v>3902</v>
      </c>
    </row>
    <row r="311" spans="1:68" ht="15" thickBot="1" x14ac:dyDescent="0.25">
      <c r="A311" s="7">
        <v>16863331104</v>
      </c>
      <c r="B311" s="160" t="s">
        <v>98</v>
      </c>
      <c r="C311" s="8">
        <v>110</v>
      </c>
      <c r="D311" s="8">
        <v>50</v>
      </c>
      <c r="E311" s="8">
        <v>75</v>
      </c>
      <c r="F311" s="8" t="str">
        <f t="shared" si="174"/>
        <v>110 - 50 - 75</v>
      </c>
      <c r="G311" s="8" t="str">
        <f t="shared" si="175"/>
        <v>110-50-75</v>
      </c>
      <c r="H311" s="8">
        <f t="shared" si="176"/>
        <v>16863331104</v>
      </c>
      <c r="I311" s="6">
        <f t="shared" si="152"/>
        <v>10.310302800000002</v>
      </c>
      <c r="J311" s="6">
        <f>VLOOKUP(LEFT(A311,8)*1,Hilfstabelle!$A$35:$E$38,5,FALSE)</f>
        <v>1</v>
      </c>
      <c r="K311" s="6">
        <f t="shared" si="153"/>
        <v>352</v>
      </c>
      <c r="L311" s="6">
        <f t="shared" si="154"/>
        <v>220</v>
      </c>
      <c r="M311" s="6">
        <f t="shared" si="155"/>
        <v>130</v>
      </c>
      <c r="N311" s="19">
        <f t="shared" si="165"/>
        <v>111</v>
      </c>
      <c r="O311" s="19">
        <f t="shared" si="166"/>
        <v>116</v>
      </c>
      <c r="P311" s="19">
        <f t="shared" si="167"/>
        <v>141</v>
      </c>
      <c r="Q311" s="6">
        <f>VLOOKUP(LEFT(A311,8)*1,Hilfstabelle!$A$35:$E$38,2,FALSE)</f>
        <v>400</v>
      </c>
      <c r="R311" s="6">
        <f>VLOOKUP(LEFT(A311,8)*1,Hilfstabelle!$A$35:$E$38,3,FALSE)</f>
        <v>285</v>
      </c>
      <c r="S311" s="6">
        <f>VLOOKUP(LEFT(A311,8)*1,Hilfstabelle!$A$35:$E$38,4,FALSE)</f>
        <v>146</v>
      </c>
      <c r="T311" s="94">
        <f>VLOOKUP(H311,Preise!A:E,4,FALSE)</f>
        <v>1148.53</v>
      </c>
      <c r="U311" s="7" t="str">
        <f>IF(V311=50,"I",VLOOKUP(V311,Hilfstabelle!$A$3:$B$6,2))</f>
        <v>III</v>
      </c>
      <c r="V311" s="7">
        <f t="shared" si="156"/>
        <v>110</v>
      </c>
      <c r="W311" s="7" t="str">
        <f>IF(U311="I","I",VLOOKUP(V311,Hilfstabelle!$A$3:$B$6,2))</f>
        <v>III</v>
      </c>
      <c r="X311" s="7">
        <f>VLOOKUP(W311,Hilfstabelle!$B$10:$M$13,12,FALSE)</f>
        <v>4.3940147999999999</v>
      </c>
      <c r="Y311" s="7">
        <f>VLOOKUP(W311,Hilfstabelle!$B$10:$D$13,3,FALSE)</f>
        <v>63</v>
      </c>
      <c r="Z311" s="7">
        <f>VLOOKUP(W311,Hilfstabelle!$B$10:$E$13,4,FALSE)</f>
        <v>89</v>
      </c>
      <c r="AA311" s="7">
        <f>VLOOKUP(W311,Hilfstabelle!$B$10:$F$13,5,FALSE)</f>
        <v>89</v>
      </c>
      <c r="AB311" s="7">
        <f>VLOOKUP(W311,Hilfstabelle!$B$10:$G$13,6,FALSE)</f>
        <v>89</v>
      </c>
      <c r="AC311" s="7" t="str">
        <f>IF(AG311="50I","I",VLOOKUP(C311,Hilfstabelle!$A$3:$B$6,2))</f>
        <v>III</v>
      </c>
      <c r="AD311" s="7" t="str">
        <f>IF(U311="I","I",VLOOKUP(C311,Hilfstabelle!$A$3:$B$6,2))</f>
        <v>III</v>
      </c>
      <c r="AE311" s="7" t="str">
        <f t="shared" si="168"/>
        <v>110III</v>
      </c>
      <c r="AF311" s="7" t="str">
        <f t="shared" si="157"/>
        <v>110III</v>
      </c>
      <c r="AG311" s="106" t="b">
        <f t="shared" si="158"/>
        <v>0</v>
      </c>
      <c r="AH311" s="7">
        <f>VLOOKUP('Grundgerüst Konfigurator'!AE311,Hilfstabelle!$B$14:$M$25,12,FALSE)</f>
        <v>2.1127092000000003</v>
      </c>
      <c r="AI311" s="7">
        <f>VLOOKUP(AE311,Hilfstabelle!$B$14:$J$25,9,FALSE)</f>
        <v>65</v>
      </c>
      <c r="AJ311" s="7">
        <f>VLOOKUP(AE311,Hilfstabelle!$B$14:$K$25,10,FALSE)</f>
        <v>72</v>
      </c>
      <c r="AK311" s="7">
        <f>VLOOKUP(AE311,Hilfstabelle!$B$14:$I$25,8,FALSE)</f>
        <v>22</v>
      </c>
      <c r="AL311" s="7" t="str">
        <f>IF(AP311="50I","I",VLOOKUP(D311,Hilfstabelle!$A$3:$B$6,2))</f>
        <v>I</v>
      </c>
      <c r="AM311" s="7" t="str">
        <f>IF(U311="I","I",VLOOKUP(D311,Hilfstabelle!$A$3:$B$6,2))</f>
        <v>II</v>
      </c>
      <c r="AN311" s="7" t="str">
        <f t="shared" si="169"/>
        <v>50I</v>
      </c>
      <c r="AO311" s="7" t="str">
        <f t="shared" si="159"/>
        <v>50II</v>
      </c>
      <c r="AP311" s="106" t="str">
        <f t="shared" si="160"/>
        <v>50I</v>
      </c>
      <c r="AQ311" s="7">
        <f>VLOOKUP('Grundgerüst Konfigurator'!AN311,Hilfstabelle!$B$14:$M$25,12,FALSE)</f>
        <v>0.45080280000000006</v>
      </c>
      <c r="AR311" s="7">
        <f>VLOOKUP(AN311,Hilfstabelle!$B$14:$J$25,9,FALSE)</f>
        <v>30.5</v>
      </c>
      <c r="AS311" s="7">
        <f>VLOOKUP(AN311,Hilfstabelle!$B$14:$K$25,10,FALSE)</f>
        <v>61</v>
      </c>
      <c r="AT311" s="7">
        <f>VLOOKUP(AN311,Hilfstabelle!$B$14:$I$25,8,FALSE)</f>
        <v>22</v>
      </c>
      <c r="AU311" s="7" t="str">
        <f>IF(AY311="50I","I",VLOOKUP(E311,Hilfstabelle!$A$3:$B$6,2))</f>
        <v>II</v>
      </c>
      <c r="AV311" s="7" t="str">
        <f>IF(U311="I","I",VLOOKUP(E311,Hilfstabelle!$A$3:$B$6,2))</f>
        <v>II</v>
      </c>
      <c r="AW311" s="7" t="str">
        <f t="shared" si="170"/>
        <v>75II</v>
      </c>
      <c r="AX311" s="7" t="str">
        <f t="shared" si="161"/>
        <v>75II</v>
      </c>
      <c r="AY311" s="106" t="b">
        <f t="shared" si="177"/>
        <v>0</v>
      </c>
      <c r="AZ311" s="7">
        <f>VLOOKUP('Grundgerüst Konfigurator'!AW311,Hilfstabelle!$B$14:$M$25,12,FALSE)</f>
        <v>1.0688664000000001</v>
      </c>
      <c r="BA311" s="7">
        <f>VLOOKUP(AW311,Hilfstabelle!$B$14:$J$25,9,FALSE)</f>
        <v>45</v>
      </c>
      <c r="BB311" s="7">
        <f>VLOOKUP(AW311,Hilfstabelle!$B$14:$K$25,10,FALSE)</f>
        <v>72</v>
      </c>
      <c r="BC311" s="7">
        <f>VLOOKUP(AW311,Hilfstabelle!$B$14:$I$25,8,FALSE)</f>
        <v>22</v>
      </c>
      <c r="BD311" s="7" t="str">
        <f t="shared" si="162"/>
        <v/>
      </c>
      <c r="BE311" s="7" t="str">
        <f t="shared" si="171"/>
        <v/>
      </c>
      <c r="BF311" s="7">
        <f>IFERROR(VLOOKUP(BD311,Hilfstabelle!$B$26:$M$31,12,FALSE),0)</f>
        <v>0</v>
      </c>
      <c r="BG311" s="7">
        <f>IFERROR(VLOOKUP(BD311,Hilfstabelle!$B$26:$H$31,7,FALSE),0)</f>
        <v>0</v>
      </c>
      <c r="BH311" s="7" t="str">
        <f t="shared" si="163"/>
        <v>III-I</v>
      </c>
      <c r="BI311" s="7" t="str">
        <f t="shared" si="172"/>
        <v>III-I</v>
      </c>
      <c r="BJ311" s="7">
        <f>IFERROR(VLOOKUP(BH311,Hilfstabelle!$B$26:$M$31,12,FALSE),0)</f>
        <v>1.0948308</v>
      </c>
      <c r="BK311" s="7">
        <f>IFERROR(VLOOKUP(BH311,Hilfstabelle!$B$26:$H$31,7,FALSE),0)</f>
        <v>5</v>
      </c>
      <c r="BL311" s="7" t="str">
        <f t="shared" si="164"/>
        <v>III-II</v>
      </c>
      <c r="BM311" s="7" t="str">
        <f t="shared" si="173"/>
        <v>III-II</v>
      </c>
      <c r="BN311" s="7">
        <f>IFERROR(VLOOKUP(BL311,Hilfstabelle!$B$26:$M$31,12,FALSE),0)</f>
        <v>1.1890788000000001</v>
      </c>
      <c r="BO311" s="7">
        <f>IFERROR(VLOOKUP(BL311,Hilfstabelle!$B$26:$H$31,7,FALSE),0)</f>
        <v>30</v>
      </c>
      <c r="BP311" s="162" t="s">
        <v>3902</v>
      </c>
    </row>
    <row r="312" spans="1:68" ht="15" thickBot="1" x14ac:dyDescent="0.25">
      <c r="A312" s="7">
        <v>16863331105</v>
      </c>
      <c r="B312" s="160" t="s">
        <v>98</v>
      </c>
      <c r="C312" s="8">
        <v>110</v>
      </c>
      <c r="D312" s="8">
        <v>50</v>
      </c>
      <c r="E312" s="8">
        <v>90</v>
      </c>
      <c r="F312" s="8" t="str">
        <f t="shared" si="174"/>
        <v>110 - 50 - 90</v>
      </c>
      <c r="G312" s="8" t="str">
        <f t="shared" si="175"/>
        <v>110-50-90</v>
      </c>
      <c r="H312" s="8">
        <f t="shared" si="176"/>
        <v>16863331105</v>
      </c>
      <c r="I312" s="6">
        <f t="shared" si="152"/>
        <v>9.6525240000000014</v>
      </c>
      <c r="J312" s="6">
        <f>VLOOKUP(LEFT(A312,8)*1,Hilfstabelle!$A$35:$E$38,5,FALSE)</f>
        <v>1</v>
      </c>
      <c r="K312" s="6">
        <f t="shared" si="153"/>
        <v>322</v>
      </c>
      <c r="L312" s="6">
        <f t="shared" si="154"/>
        <v>220</v>
      </c>
      <c r="M312" s="6">
        <f t="shared" si="155"/>
        <v>130</v>
      </c>
      <c r="N312" s="19">
        <f t="shared" si="165"/>
        <v>111</v>
      </c>
      <c r="O312" s="19">
        <f t="shared" si="166"/>
        <v>116</v>
      </c>
      <c r="P312" s="19">
        <f t="shared" si="167"/>
        <v>111</v>
      </c>
      <c r="Q312" s="6">
        <f>VLOOKUP(LEFT(A312,8)*1,Hilfstabelle!$A$35:$E$38,2,FALSE)</f>
        <v>400</v>
      </c>
      <c r="R312" s="6">
        <f>VLOOKUP(LEFT(A312,8)*1,Hilfstabelle!$A$35:$E$38,3,FALSE)</f>
        <v>285</v>
      </c>
      <c r="S312" s="6">
        <f>VLOOKUP(LEFT(A312,8)*1,Hilfstabelle!$A$35:$E$38,4,FALSE)</f>
        <v>146</v>
      </c>
      <c r="T312" s="94">
        <f>VLOOKUP(H312,Preise!A:E,4,FALSE)</f>
        <v>1064.82</v>
      </c>
      <c r="U312" s="7" t="str">
        <f>IF(V312=50,"I",VLOOKUP(V312,Hilfstabelle!$A$3:$B$6,2))</f>
        <v>III</v>
      </c>
      <c r="V312" s="7">
        <f t="shared" si="156"/>
        <v>110</v>
      </c>
      <c r="W312" s="7" t="str">
        <f>IF(U312="I","I",VLOOKUP(V312,Hilfstabelle!$A$3:$B$6,2))</f>
        <v>III</v>
      </c>
      <c r="X312" s="7">
        <f>VLOOKUP(W312,Hilfstabelle!$B$10:$M$13,12,FALSE)</f>
        <v>4.3940147999999999</v>
      </c>
      <c r="Y312" s="7">
        <f>VLOOKUP(W312,Hilfstabelle!$B$10:$D$13,3,FALSE)</f>
        <v>63</v>
      </c>
      <c r="Z312" s="7">
        <f>VLOOKUP(W312,Hilfstabelle!$B$10:$E$13,4,FALSE)</f>
        <v>89</v>
      </c>
      <c r="AA312" s="7">
        <f>VLOOKUP(W312,Hilfstabelle!$B$10:$F$13,5,FALSE)</f>
        <v>89</v>
      </c>
      <c r="AB312" s="7">
        <f>VLOOKUP(W312,Hilfstabelle!$B$10:$G$13,6,FALSE)</f>
        <v>89</v>
      </c>
      <c r="AC312" s="7" t="str">
        <f>IF(AG312="50I","I",VLOOKUP(C312,Hilfstabelle!$A$3:$B$6,2))</f>
        <v>III</v>
      </c>
      <c r="AD312" s="7" t="str">
        <f>IF(U312="I","I",VLOOKUP(C312,Hilfstabelle!$A$3:$B$6,2))</f>
        <v>III</v>
      </c>
      <c r="AE312" s="7" t="str">
        <f t="shared" si="168"/>
        <v>110III</v>
      </c>
      <c r="AF312" s="7" t="str">
        <f t="shared" si="157"/>
        <v>110III</v>
      </c>
      <c r="AG312" s="106" t="b">
        <f t="shared" si="158"/>
        <v>0</v>
      </c>
      <c r="AH312" s="7">
        <f>VLOOKUP('Grundgerüst Konfigurator'!AE312,Hilfstabelle!$B$14:$M$25,12,FALSE)</f>
        <v>2.1127092000000003</v>
      </c>
      <c r="AI312" s="7">
        <f>VLOOKUP(AE312,Hilfstabelle!$B$14:$J$25,9,FALSE)</f>
        <v>65</v>
      </c>
      <c r="AJ312" s="7">
        <f>VLOOKUP(AE312,Hilfstabelle!$B$14:$K$25,10,FALSE)</f>
        <v>72</v>
      </c>
      <c r="AK312" s="7">
        <f>VLOOKUP(AE312,Hilfstabelle!$B$14:$I$25,8,FALSE)</f>
        <v>22</v>
      </c>
      <c r="AL312" s="7" t="str">
        <f>IF(AP312="50I","I",VLOOKUP(D312,Hilfstabelle!$A$3:$B$6,2))</f>
        <v>I</v>
      </c>
      <c r="AM312" s="7" t="str">
        <f>IF(U312="I","I",VLOOKUP(D312,Hilfstabelle!$A$3:$B$6,2))</f>
        <v>II</v>
      </c>
      <c r="AN312" s="7" t="str">
        <f t="shared" si="169"/>
        <v>50I</v>
      </c>
      <c r="AO312" s="7" t="str">
        <f t="shared" si="159"/>
        <v>50II</v>
      </c>
      <c r="AP312" s="106" t="str">
        <f t="shared" si="160"/>
        <v>50I</v>
      </c>
      <c r="AQ312" s="7">
        <f>VLOOKUP('Grundgerüst Konfigurator'!AN312,Hilfstabelle!$B$14:$M$25,12,FALSE)</f>
        <v>0.45080280000000006</v>
      </c>
      <c r="AR312" s="7">
        <f>VLOOKUP(AN312,Hilfstabelle!$B$14:$J$25,9,FALSE)</f>
        <v>30.5</v>
      </c>
      <c r="AS312" s="7">
        <f>VLOOKUP(AN312,Hilfstabelle!$B$14:$K$25,10,FALSE)</f>
        <v>61</v>
      </c>
      <c r="AT312" s="7">
        <f>VLOOKUP(AN312,Hilfstabelle!$B$14:$I$25,8,FALSE)</f>
        <v>22</v>
      </c>
      <c r="AU312" s="7" t="str">
        <f>IF(AY312="50I","I",VLOOKUP(E312,Hilfstabelle!$A$3:$B$6,2))</f>
        <v>III</v>
      </c>
      <c r="AV312" s="7" t="str">
        <f>IF(U312="I","I",VLOOKUP(E312,Hilfstabelle!$A$3:$B$6,2))</f>
        <v>III</v>
      </c>
      <c r="AW312" s="7" t="str">
        <f t="shared" si="170"/>
        <v>90III</v>
      </c>
      <c r="AX312" s="7" t="str">
        <f t="shared" si="161"/>
        <v>90III</v>
      </c>
      <c r="AY312" s="106" t="b">
        <f t="shared" si="177"/>
        <v>0</v>
      </c>
      <c r="AZ312" s="7">
        <f>VLOOKUP('Grundgerüst Konfigurator'!AW312,Hilfstabelle!$B$14:$M$25,12,FALSE)</f>
        <v>1.6001664000000002</v>
      </c>
      <c r="BA312" s="7">
        <f>VLOOKUP(AW312,Hilfstabelle!$B$14:$J$25,9,FALSE)</f>
        <v>54</v>
      </c>
      <c r="BB312" s="7">
        <f>VLOOKUP(AW312,Hilfstabelle!$B$14:$K$25,10,FALSE)</f>
        <v>72</v>
      </c>
      <c r="BC312" s="7">
        <f>VLOOKUP(AW312,Hilfstabelle!$B$14:$I$25,8,FALSE)</f>
        <v>22</v>
      </c>
      <c r="BD312" s="7" t="str">
        <f t="shared" si="162"/>
        <v/>
      </c>
      <c r="BE312" s="7" t="str">
        <f t="shared" si="171"/>
        <v/>
      </c>
      <c r="BF312" s="7">
        <f>IFERROR(VLOOKUP(BD312,Hilfstabelle!$B$26:$M$31,12,FALSE),0)</f>
        <v>0</v>
      </c>
      <c r="BG312" s="7">
        <f>IFERROR(VLOOKUP(BD312,Hilfstabelle!$B$26:$H$31,7,FALSE),0)</f>
        <v>0</v>
      </c>
      <c r="BH312" s="7" t="str">
        <f t="shared" si="163"/>
        <v>III-I</v>
      </c>
      <c r="BI312" s="7" t="str">
        <f t="shared" si="172"/>
        <v>III-I</v>
      </c>
      <c r="BJ312" s="7">
        <f>IFERROR(VLOOKUP(BH312,Hilfstabelle!$B$26:$M$31,12,FALSE),0)</f>
        <v>1.0948308</v>
      </c>
      <c r="BK312" s="7">
        <f>IFERROR(VLOOKUP(BH312,Hilfstabelle!$B$26:$H$31,7,FALSE),0)</f>
        <v>5</v>
      </c>
      <c r="BL312" s="7" t="str">
        <f t="shared" si="164"/>
        <v/>
      </c>
      <c r="BM312" s="7" t="str">
        <f t="shared" si="173"/>
        <v/>
      </c>
      <c r="BN312" s="7">
        <f>IFERROR(VLOOKUP(BL312,Hilfstabelle!$B$26:$M$31,12,FALSE),0)</f>
        <v>0</v>
      </c>
      <c r="BO312" s="7">
        <f>IFERROR(VLOOKUP(BL312,Hilfstabelle!$B$26:$H$31,7,FALSE),0)</f>
        <v>0</v>
      </c>
      <c r="BP312" s="162" t="s">
        <v>3902</v>
      </c>
    </row>
    <row r="313" spans="1:68" ht="15" thickBot="1" x14ac:dyDescent="0.25">
      <c r="A313" s="7">
        <v>16863331106</v>
      </c>
      <c r="B313" s="160" t="s">
        <v>98</v>
      </c>
      <c r="C313" s="8">
        <v>110</v>
      </c>
      <c r="D313" s="8">
        <v>63</v>
      </c>
      <c r="E313" s="8">
        <v>25</v>
      </c>
      <c r="F313" s="8" t="str">
        <f t="shared" si="174"/>
        <v>110 - 63 - 25</v>
      </c>
      <c r="G313" s="8" t="str">
        <f t="shared" si="175"/>
        <v>110-63-25</v>
      </c>
      <c r="H313" s="8">
        <f t="shared" si="176"/>
        <v>16863331106</v>
      </c>
      <c r="I313" s="6">
        <f t="shared" si="152"/>
        <v>9.8116032000000004</v>
      </c>
      <c r="J313" s="6">
        <f>VLOOKUP(LEFT(A313,8)*1,Hilfstabelle!$A$35:$E$38,5,FALSE)</f>
        <v>1</v>
      </c>
      <c r="K313" s="6">
        <f t="shared" si="153"/>
        <v>295.5</v>
      </c>
      <c r="L313" s="6">
        <f t="shared" si="154"/>
        <v>252.5</v>
      </c>
      <c r="M313" s="6">
        <f t="shared" si="155"/>
        <v>130</v>
      </c>
      <c r="N313" s="19">
        <f t="shared" si="165"/>
        <v>111</v>
      </c>
      <c r="O313" s="19">
        <f t="shared" si="166"/>
        <v>141.5</v>
      </c>
      <c r="P313" s="19">
        <f t="shared" si="167"/>
        <v>113</v>
      </c>
      <c r="Q313" s="6">
        <f>VLOOKUP(LEFT(A313,8)*1,Hilfstabelle!$A$35:$E$38,2,FALSE)</f>
        <v>400</v>
      </c>
      <c r="R313" s="6">
        <f>VLOOKUP(LEFT(A313,8)*1,Hilfstabelle!$A$35:$E$38,3,FALSE)</f>
        <v>285</v>
      </c>
      <c r="S313" s="6">
        <f>VLOOKUP(LEFT(A313,8)*1,Hilfstabelle!$A$35:$E$38,4,FALSE)</f>
        <v>146</v>
      </c>
      <c r="T313" s="94">
        <f>VLOOKUP(H313,Preise!A:E,4,FALSE)</f>
        <v>1107.4000000000001</v>
      </c>
      <c r="U313" s="7" t="str">
        <f>IF(V313=50,"I",VLOOKUP(V313,Hilfstabelle!$A$3:$B$6,2))</f>
        <v>III</v>
      </c>
      <c r="V313" s="7">
        <f t="shared" si="156"/>
        <v>110</v>
      </c>
      <c r="W313" s="7" t="str">
        <f>IF(U313="I","I",VLOOKUP(V313,Hilfstabelle!$A$3:$B$6,2))</f>
        <v>III</v>
      </c>
      <c r="X313" s="7">
        <f>VLOOKUP(W313,Hilfstabelle!$B$10:$M$13,12,FALSE)</f>
        <v>4.3940147999999999</v>
      </c>
      <c r="Y313" s="7">
        <f>VLOOKUP(W313,Hilfstabelle!$B$10:$D$13,3,FALSE)</f>
        <v>63</v>
      </c>
      <c r="Z313" s="7">
        <f>VLOOKUP(W313,Hilfstabelle!$B$10:$E$13,4,FALSE)</f>
        <v>89</v>
      </c>
      <c r="AA313" s="7">
        <f>VLOOKUP(W313,Hilfstabelle!$B$10:$F$13,5,FALSE)</f>
        <v>89</v>
      </c>
      <c r="AB313" s="7">
        <f>VLOOKUP(W313,Hilfstabelle!$B$10:$G$13,6,FALSE)</f>
        <v>89</v>
      </c>
      <c r="AC313" s="7" t="str">
        <f>IF(AG313="50I","I",VLOOKUP(C313,Hilfstabelle!$A$3:$B$6,2))</f>
        <v>III</v>
      </c>
      <c r="AD313" s="7" t="str">
        <f>IF(U313="I","I",VLOOKUP(C313,Hilfstabelle!$A$3:$B$6,2))</f>
        <v>III</v>
      </c>
      <c r="AE313" s="7" t="str">
        <f t="shared" si="168"/>
        <v>110III</v>
      </c>
      <c r="AF313" s="7" t="str">
        <f t="shared" si="157"/>
        <v>110III</v>
      </c>
      <c r="AG313" s="106" t="b">
        <f t="shared" si="158"/>
        <v>0</v>
      </c>
      <c r="AH313" s="7">
        <f>VLOOKUP('Grundgerüst Konfigurator'!AE313,Hilfstabelle!$B$14:$M$25,12,FALSE)</f>
        <v>2.1127092000000003</v>
      </c>
      <c r="AI313" s="7">
        <f>VLOOKUP(AE313,Hilfstabelle!$B$14:$J$25,9,FALSE)</f>
        <v>65</v>
      </c>
      <c r="AJ313" s="7">
        <f>VLOOKUP(AE313,Hilfstabelle!$B$14:$K$25,10,FALSE)</f>
        <v>72</v>
      </c>
      <c r="AK313" s="7">
        <f>VLOOKUP(AE313,Hilfstabelle!$B$14:$I$25,8,FALSE)</f>
        <v>22</v>
      </c>
      <c r="AL313" s="7" t="str">
        <f>IF(AP313="50I","I",VLOOKUP(D313,Hilfstabelle!$A$3:$B$6,2))</f>
        <v>II</v>
      </c>
      <c r="AM313" s="7" t="str">
        <f>IF(U313="I","I",VLOOKUP(D313,Hilfstabelle!$A$3:$B$6,2))</f>
        <v>II</v>
      </c>
      <c r="AN313" s="7" t="str">
        <f t="shared" si="169"/>
        <v>63II</v>
      </c>
      <c r="AO313" s="7" t="str">
        <f t="shared" si="159"/>
        <v>63II</v>
      </c>
      <c r="AP313" s="106" t="b">
        <f t="shared" si="160"/>
        <v>0</v>
      </c>
      <c r="AQ313" s="7">
        <f>VLOOKUP('Grundgerüst Konfigurator'!AN313,Hilfstabelle!$B$14:$M$25,12,FALSE)</f>
        <v>0.84948360000000012</v>
      </c>
      <c r="AR313" s="7">
        <f>VLOOKUP(AN313,Hilfstabelle!$B$14:$J$25,9,FALSE)</f>
        <v>37</v>
      </c>
      <c r="AS313" s="7">
        <f>VLOOKUP(AN313,Hilfstabelle!$B$14:$K$25,10,FALSE)</f>
        <v>68.5</v>
      </c>
      <c r="AT313" s="7">
        <f>VLOOKUP(AN313,Hilfstabelle!$B$14:$I$25,8,FALSE)</f>
        <v>22.5</v>
      </c>
      <c r="AU313" s="7" t="str">
        <f>IF(AY313="50I","I",VLOOKUP(E313,Hilfstabelle!$A$3:$B$6,2))</f>
        <v>I</v>
      </c>
      <c r="AV313" s="7" t="str">
        <f>IF(U313="I","I",VLOOKUP(E313,Hilfstabelle!$A$3:$B$6,2))</f>
        <v>I</v>
      </c>
      <c r="AW313" s="7" t="str">
        <f t="shared" si="170"/>
        <v>25I</v>
      </c>
      <c r="AX313" s="7" t="str">
        <f t="shared" si="161"/>
        <v>25I</v>
      </c>
      <c r="AY313" s="106" t="b">
        <f t="shared" si="177"/>
        <v>0</v>
      </c>
      <c r="AZ313" s="7">
        <f>VLOOKUP('Grundgerüst Konfigurator'!AW313,Hilfstabelle!$B$14:$M$25,12,FALSE)</f>
        <v>0.171486</v>
      </c>
      <c r="BA313" s="7">
        <f>VLOOKUP(AW313,Hilfstabelle!$B$14:$J$25,9,FALSE)</f>
        <v>15.25</v>
      </c>
      <c r="BB313" s="7">
        <f>VLOOKUP(AW313,Hilfstabelle!$B$14:$K$25,10,FALSE)</f>
        <v>40.5</v>
      </c>
      <c r="BC313" s="7">
        <f>VLOOKUP(AW313,Hilfstabelle!$B$14:$I$25,8,FALSE)</f>
        <v>19</v>
      </c>
      <c r="BD313" s="7" t="str">
        <f t="shared" si="162"/>
        <v/>
      </c>
      <c r="BE313" s="7" t="str">
        <f t="shared" si="171"/>
        <v/>
      </c>
      <c r="BF313" s="7">
        <f>IFERROR(VLOOKUP(BD313,Hilfstabelle!$B$26:$M$31,12,FALSE),0)</f>
        <v>0</v>
      </c>
      <c r="BG313" s="7">
        <f>IFERROR(VLOOKUP(BD313,Hilfstabelle!$B$26:$H$31,7,FALSE),0)</f>
        <v>0</v>
      </c>
      <c r="BH313" s="7" t="str">
        <f t="shared" si="163"/>
        <v>III-II</v>
      </c>
      <c r="BI313" s="7" t="str">
        <f t="shared" si="172"/>
        <v>III-II</v>
      </c>
      <c r="BJ313" s="7">
        <f>IFERROR(VLOOKUP(BH313,Hilfstabelle!$B$26:$M$31,12,FALSE),0)</f>
        <v>1.1890788000000001</v>
      </c>
      <c r="BK313" s="7">
        <f>IFERROR(VLOOKUP(BH313,Hilfstabelle!$B$26:$H$31,7,FALSE),0)</f>
        <v>30</v>
      </c>
      <c r="BL313" s="7" t="str">
        <f t="shared" si="164"/>
        <v>III-I</v>
      </c>
      <c r="BM313" s="7" t="str">
        <f t="shared" si="173"/>
        <v>III-I</v>
      </c>
      <c r="BN313" s="7">
        <f>IFERROR(VLOOKUP(BL313,Hilfstabelle!$B$26:$M$31,12,FALSE),0)</f>
        <v>1.0948308</v>
      </c>
      <c r="BO313" s="7">
        <f>IFERROR(VLOOKUP(BL313,Hilfstabelle!$B$26:$H$31,7,FALSE),0)</f>
        <v>5</v>
      </c>
      <c r="BP313" s="162" t="s">
        <v>3902</v>
      </c>
    </row>
    <row r="314" spans="1:68" ht="15" thickBot="1" x14ac:dyDescent="0.25">
      <c r="A314" s="7">
        <v>16863331107</v>
      </c>
      <c r="B314" s="160" t="s">
        <v>98</v>
      </c>
      <c r="C314" s="8">
        <v>110</v>
      </c>
      <c r="D314" s="8">
        <v>63</v>
      </c>
      <c r="E314" s="8">
        <v>32</v>
      </c>
      <c r="F314" s="8" t="str">
        <f t="shared" si="174"/>
        <v>110 - 63 - 32</v>
      </c>
      <c r="G314" s="8" t="str">
        <f t="shared" si="175"/>
        <v>110-63-32</v>
      </c>
      <c r="H314" s="8">
        <f t="shared" si="176"/>
        <v>16863331107</v>
      </c>
      <c r="I314" s="6">
        <f t="shared" si="152"/>
        <v>9.8640024000000004</v>
      </c>
      <c r="J314" s="6">
        <f>VLOOKUP(LEFT(A314,8)*1,Hilfstabelle!$A$35:$E$38,5,FALSE)</f>
        <v>1</v>
      </c>
      <c r="K314" s="6">
        <f t="shared" si="153"/>
        <v>302</v>
      </c>
      <c r="L314" s="6">
        <f t="shared" si="154"/>
        <v>252.5</v>
      </c>
      <c r="M314" s="6">
        <f t="shared" si="155"/>
        <v>130</v>
      </c>
      <c r="N314" s="19">
        <f t="shared" si="165"/>
        <v>111</v>
      </c>
      <c r="O314" s="19">
        <f t="shared" si="166"/>
        <v>141.5</v>
      </c>
      <c r="P314" s="19">
        <f t="shared" si="167"/>
        <v>114</v>
      </c>
      <c r="Q314" s="6">
        <f>VLOOKUP(LEFT(A314,8)*1,Hilfstabelle!$A$35:$E$38,2,FALSE)</f>
        <v>400</v>
      </c>
      <c r="R314" s="6">
        <f>VLOOKUP(LEFT(A314,8)*1,Hilfstabelle!$A$35:$E$38,3,FALSE)</f>
        <v>285</v>
      </c>
      <c r="S314" s="6">
        <f>VLOOKUP(LEFT(A314,8)*1,Hilfstabelle!$A$35:$E$38,4,FALSE)</f>
        <v>146</v>
      </c>
      <c r="T314" s="94">
        <f>VLOOKUP(H314,Preise!A:E,4,FALSE)</f>
        <v>1112.75</v>
      </c>
      <c r="U314" s="7" t="str">
        <f>IF(V314=50,"I",VLOOKUP(V314,Hilfstabelle!$A$3:$B$6,2))</f>
        <v>III</v>
      </c>
      <c r="V314" s="7">
        <f t="shared" si="156"/>
        <v>110</v>
      </c>
      <c r="W314" s="7" t="str">
        <f>IF(U314="I","I",VLOOKUP(V314,Hilfstabelle!$A$3:$B$6,2))</f>
        <v>III</v>
      </c>
      <c r="X314" s="7">
        <f>VLOOKUP(W314,Hilfstabelle!$B$10:$M$13,12,FALSE)</f>
        <v>4.3940147999999999</v>
      </c>
      <c r="Y314" s="7">
        <f>VLOOKUP(W314,Hilfstabelle!$B$10:$D$13,3,FALSE)</f>
        <v>63</v>
      </c>
      <c r="Z314" s="7">
        <f>VLOOKUP(W314,Hilfstabelle!$B$10:$E$13,4,FALSE)</f>
        <v>89</v>
      </c>
      <c r="AA314" s="7">
        <f>VLOOKUP(W314,Hilfstabelle!$B$10:$F$13,5,FALSE)</f>
        <v>89</v>
      </c>
      <c r="AB314" s="7">
        <f>VLOOKUP(W314,Hilfstabelle!$B$10:$G$13,6,FALSE)</f>
        <v>89</v>
      </c>
      <c r="AC314" s="7" t="str">
        <f>IF(AG314="50I","I",VLOOKUP(C314,Hilfstabelle!$A$3:$B$6,2))</f>
        <v>III</v>
      </c>
      <c r="AD314" s="7" t="str">
        <f>IF(U314="I","I",VLOOKUP(C314,Hilfstabelle!$A$3:$B$6,2))</f>
        <v>III</v>
      </c>
      <c r="AE314" s="7" t="str">
        <f t="shared" si="168"/>
        <v>110III</v>
      </c>
      <c r="AF314" s="7" t="str">
        <f t="shared" si="157"/>
        <v>110III</v>
      </c>
      <c r="AG314" s="106" t="b">
        <f t="shared" si="158"/>
        <v>0</v>
      </c>
      <c r="AH314" s="7">
        <f>VLOOKUP('Grundgerüst Konfigurator'!AE314,Hilfstabelle!$B$14:$M$25,12,FALSE)</f>
        <v>2.1127092000000003</v>
      </c>
      <c r="AI314" s="7">
        <f>VLOOKUP(AE314,Hilfstabelle!$B$14:$J$25,9,FALSE)</f>
        <v>65</v>
      </c>
      <c r="AJ314" s="7">
        <f>VLOOKUP(AE314,Hilfstabelle!$B$14:$K$25,10,FALSE)</f>
        <v>72</v>
      </c>
      <c r="AK314" s="7">
        <f>VLOOKUP(AE314,Hilfstabelle!$B$14:$I$25,8,FALSE)</f>
        <v>22</v>
      </c>
      <c r="AL314" s="7" t="str">
        <f>IF(AP314="50I","I",VLOOKUP(D314,Hilfstabelle!$A$3:$B$6,2))</f>
        <v>II</v>
      </c>
      <c r="AM314" s="7" t="str">
        <f>IF(U314="I","I",VLOOKUP(D314,Hilfstabelle!$A$3:$B$6,2))</f>
        <v>II</v>
      </c>
      <c r="AN314" s="7" t="str">
        <f t="shared" si="169"/>
        <v>63II</v>
      </c>
      <c r="AO314" s="7" t="str">
        <f t="shared" si="159"/>
        <v>63II</v>
      </c>
      <c r="AP314" s="106" t="b">
        <f t="shared" si="160"/>
        <v>0</v>
      </c>
      <c r="AQ314" s="7">
        <f>VLOOKUP('Grundgerüst Konfigurator'!AN314,Hilfstabelle!$B$14:$M$25,12,FALSE)</f>
        <v>0.84948360000000012</v>
      </c>
      <c r="AR314" s="7">
        <f>VLOOKUP(AN314,Hilfstabelle!$B$14:$J$25,9,FALSE)</f>
        <v>37</v>
      </c>
      <c r="AS314" s="7">
        <f>VLOOKUP(AN314,Hilfstabelle!$B$14:$K$25,10,FALSE)</f>
        <v>68.5</v>
      </c>
      <c r="AT314" s="7">
        <f>VLOOKUP(AN314,Hilfstabelle!$B$14:$I$25,8,FALSE)</f>
        <v>22.5</v>
      </c>
      <c r="AU314" s="7" t="str">
        <f>IF(AY314="50I","I",VLOOKUP(E314,Hilfstabelle!$A$3:$B$6,2))</f>
        <v>I</v>
      </c>
      <c r="AV314" s="7" t="str">
        <f>IF(U314="I","I",VLOOKUP(E314,Hilfstabelle!$A$3:$B$6,2))</f>
        <v>I</v>
      </c>
      <c r="AW314" s="7" t="str">
        <f t="shared" si="170"/>
        <v>32I</v>
      </c>
      <c r="AX314" s="7" t="str">
        <f t="shared" si="161"/>
        <v>32I</v>
      </c>
      <c r="AY314" s="106" t="b">
        <f t="shared" si="177"/>
        <v>0</v>
      </c>
      <c r="AZ314" s="7">
        <f>VLOOKUP('Grundgerüst Konfigurator'!AW314,Hilfstabelle!$B$14:$M$25,12,FALSE)</f>
        <v>0.22388520000000001</v>
      </c>
      <c r="BA314" s="7">
        <f>VLOOKUP(AW314,Hilfstabelle!$B$14:$J$25,9,FALSE)</f>
        <v>20</v>
      </c>
      <c r="BB314" s="7">
        <f>VLOOKUP(AW314,Hilfstabelle!$B$14:$K$25,10,FALSE)</f>
        <v>47</v>
      </c>
      <c r="BC314" s="7">
        <f>VLOOKUP(AW314,Hilfstabelle!$B$14:$I$25,8,FALSE)</f>
        <v>20</v>
      </c>
      <c r="BD314" s="7" t="str">
        <f t="shared" si="162"/>
        <v/>
      </c>
      <c r="BE314" s="7" t="str">
        <f t="shared" si="171"/>
        <v/>
      </c>
      <c r="BF314" s="7">
        <f>IFERROR(VLOOKUP(BD314,Hilfstabelle!$B$26:$M$31,12,FALSE),0)</f>
        <v>0</v>
      </c>
      <c r="BG314" s="7">
        <f>IFERROR(VLOOKUP(BD314,Hilfstabelle!$B$26:$H$31,7,FALSE),0)</f>
        <v>0</v>
      </c>
      <c r="BH314" s="7" t="str">
        <f t="shared" si="163"/>
        <v>III-II</v>
      </c>
      <c r="BI314" s="7" t="str">
        <f t="shared" si="172"/>
        <v>III-II</v>
      </c>
      <c r="BJ314" s="7">
        <f>IFERROR(VLOOKUP(BH314,Hilfstabelle!$B$26:$M$31,12,FALSE),0)</f>
        <v>1.1890788000000001</v>
      </c>
      <c r="BK314" s="7">
        <f>IFERROR(VLOOKUP(BH314,Hilfstabelle!$B$26:$H$31,7,FALSE),0)</f>
        <v>30</v>
      </c>
      <c r="BL314" s="7" t="str">
        <f t="shared" si="164"/>
        <v>III-I</v>
      </c>
      <c r="BM314" s="7" t="str">
        <f t="shared" si="173"/>
        <v>III-I</v>
      </c>
      <c r="BN314" s="7">
        <f>IFERROR(VLOOKUP(BL314,Hilfstabelle!$B$26:$M$31,12,FALSE),0)</f>
        <v>1.0948308</v>
      </c>
      <c r="BO314" s="7">
        <f>IFERROR(VLOOKUP(BL314,Hilfstabelle!$B$26:$H$31,7,FALSE),0)</f>
        <v>5</v>
      </c>
      <c r="BP314" s="162" t="s">
        <v>3902</v>
      </c>
    </row>
    <row r="315" spans="1:68" ht="15" thickBot="1" x14ac:dyDescent="0.25">
      <c r="A315" s="7">
        <v>16863331108</v>
      </c>
      <c r="B315" s="160" t="s">
        <v>98</v>
      </c>
      <c r="C315" s="8">
        <v>110</v>
      </c>
      <c r="D315" s="8">
        <v>63</v>
      </c>
      <c r="E315" s="8">
        <v>40</v>
      </c>
      <c r="F315" s="8" t="str">
        <f t="shared" si="174"/>
        <v>110 - 63 - 40</v>
      </c>
      <c r="G315" s="8" t="str">
        <f t="shared" si="175"/>
        <v>110-63-40</v>
      </c>
      <c r="H315" s="8">
        <f t="shared" si="176"/>
        <v>16863331108</v>
      </c>
      <c r="I315" s="6">
        <f t="shared" si="152"/>
        <v>9.9736056000000008</v>
      </c>
      <c r="J315" s="6">
        <f>VLOOKUP(LEFT(A315,8)*1,Hilfstabelle!$A$35:$E$38,5,FALSE)</f>
        <v>1</v>
      </c>
      <c r="K315" s="6">
        <f t="shared" si="153"/>
        <v>309</v>
      </c>
      <c r="L315" s="6">
        <f t="shared" si="154"/>
        <v>252.5</v>
      </c>
      <c r="M315" s="6">
        <f t="shared" si="155"/>
        <v>130</v>
      </c>
      <c r="N315" s="19">
        <f t="shared" si="165"/>
        <v>111</v>
      </c>
      <c r="O315" s="19">
        <f t="shared" si="166"/>
        <v>141.5</v>
      </c>
      <c r="P315" s="19">
        <f t="shared" si="167"/>
        <v>116</v>
      </c>
      <c r="Q315" s="6">
        <f>VLOOKUP(LEFT(A315,8)*1,Hilfstabelle!$A$35:$E$38,2,FALSE)</f>
        <v>400</v>
      </c>
      <c r="R315" s="6">
        <f>VLOOKUP(LEFT(A315,8)*1,Hilfstabelle!$A$35:$E$38,3,FALSE)</f>
        <v>285</v>
      </c>
      <c r="S315" s="6">
        <f>VLOOKUP(LEFT(A315,8)*1,Hilfstabelle!$A$35:$E$38,4,FALSE)</f>
        <v>146</v>
      </c>
      <c r="T315" s="94">
        <f>VLOOKUP(H315,Preise!A:E,4,FALSE)</f>
        <v>1120.1300000000001</v>
      </c>
      <c r="U315" s="7" t="str">
        <f>IF(V315=50,"I",VLOOKUP(V315,Hilfstabelle!$A$3:$B$6,2))</f>
        <v>III</v>
      </c>
      <c r="V315" s="7">
        <f t="shared" si="156"/>
        <v>110</v>
      </c>
      <c r="W315" s="7" t="str">
        <f>IF(U315="I","I",VLOOKUP(V315,Hilfstabelle!$A$3:$B$6,2))</f>
        <v>III</v>
      </c>
      <c r="X315" s="7">
        <f>VLOOKUP(W315,Hilfstabelle!$B$10:$M$13,12,FALSE)</f>
        <v>4.3940147999999999</v>
      </c>
      <c r="Y315" s="7">
        <f>VLOOKUP(W315,Hilfstabelle!$B$10:$D$13,3,FALSE)</f>
        <v>63</v>
      </c>
      <c r="Z315" s="7">
        <f>VLOOKUP(W315,Hilfstabelle!$B$10:$E$13,4,FALSE)</f>
        <v>89</v>
      </c>
      <c r="AA315" s="7">
        <f>VLOOKUP(W315,Hilfstabelle!$B$10:$F$13,5,FALSE)</f>
        <v>89</v>
      </c>
      <c r="AB315" s="7">
        <f>VLOOKUP(W315,Hilfstabelle!$B$10:$G$13,6,FALSE)</f>
        <v>89</v>
      </c>
      <c r="AC315" s="7" t="str">
        <f>IF(AG315="50I","I",VLOOKUP(C315,Hilfstabelle!$A$3:$B$6,2))</f>
        <v>III</v>
      </c>
      <c r="AD315" s="7" t="str">
        <f>IF(U315="I","I",VLOOKUP(C315,Hilfstabelle!$A$3:$B$6,2))</f>
        <v>III</v>
      </c>
      <c r="AE315" s="7" t="str">
        <f t="shared" si="168"/>
        <v>110III</v>
      </c>
      <c r="AF315" s="7" t="str">
        <f t="shared" si="157"/>
        <v>110III</v>
      </c>
      <c r="AG315" s="106" t="b">
        <f t="shared" si="158"/>
        <v>0</v>
      </c>
      <c r="AH315" s="7">
        <f>VLOOKUP('Grundgerüst Konfigurator'!AE315,Hilfstabelle!$B$14:$M$25,12,FALSE)</f>
        <v>2.1127092000000003</v>
      </c>
      <c r="AI315" s="7">
        <f>VLOOKUP(AE315,Hilfstabelle!$B$14:$J$25,9,FALSE)</f>
        <v>65</v>
      </c>
      <c r="AJ315" s="7">
        <f>VLOOKUP(AE315,Hilfstabelle!$B$14:$K$25,10,FALSE)</f>
        <v>72</v>
      </c>
      <c r="AK315" s="7">
        <f>VLOOKUP(AE315,Hilfstabelle!$B$14:$I$25,8,FALSE)</f>
        <v>22</v>
      </c>
      <c r="AL315" s="7" t="str">
        <f>IF(AP315="50I","I",VLOOKUP(D315,Hilfstabelle!$A$3:$B$6,2))</f>
        <v>II</v>
      </c>
      <c r="AM315" s="7" t="str">
        <f>IF(U315="I","I",VLOOKUP(D315,Hilfstabelle!$A$3:$B$6,2))</f>
        <v>II</v>
      </c>
      <c r="AN315" s="7" t="str">
        <f t="shared" si="169"/>
        <v>63II</v>
      </c>
      <c r="AO315" s="7" t="str">
        <f t="shared" si="159"/>
        <v>63II</v>
      </c>
      <c r="AP315" s="106" t="b">
        <f t="shared" si="160"/>
        <v>0</v>
      </c>
      <c r="AQ315" s="7">
        <f>VLOOKUP('Grundgerüst Konfigurator'!AN315,Hilfstabelle!$B$14:$M$25,12,FALSE)</f>
        <v>0.84948360000000012</v>
      </c>
      <c r="AR315" s="7">
        <f>VLOOKUP(AN315,Hilfstabelle!$B$14:$J$25,9,FALSE)</f>
        <v>37</v>
      </c>
      <c r="AS315" s="7">
        <f>VLOOKUP(AN315,Hilfstabelle!$B$14:$K$25,10,FALSE)</f>
        <v>68.5</v>
      </c>
      <c r="AT315" s="7">
        <f>VLOOKUP(AN315,Hilfstabelle!$B$14:$I$25,8,FALSE)</f>
        <v>22.5</v>
      </c>
      <c r="AU315" s="7" t="str">
        <f>IF(AY315="50I","I",VLOOKUP(E315,Hilfstabelle!$A$3:$B$6,2))</f>
        <v>I</v>
      </c>
      <c r="AV315" s="7" t="str">
        <f>IF(U315="I","I",VLOOKUP(E315,Hilfstabelle!$A$3:$B$6,2))</f>
        <v>I</v>
      </c>
      <c r="AW315" s="7" t="str">
        <f t="shared" si="170"/>
        <v>40I</v>
      </c>
      <c r="AX315" s="7" t="str">
        <f t="shared" si="161"/>
        <v>40I</v>
      </c>
      <c r="AY315" s="106" t="b">
        <f t="shared" si="177"/>
        <v>0</v>
      </c>
      <c r="AZ315" s="7">
        <f>VLOOKUP('Grundgerüst Konfigurator'!AW315,Hilfstabelle!$B$14:$M$25,12,FALSE)</f>
        <v>0.33348840000000002</v>
      </c>
      <c r="BA315" s="7">
        <f>VLOOKUP(AW315,Hilfstabelle!$B$14:$J$25,9,FALSE)</f>
        <v>24.5</v>
      </c>
      <c r="BB315" s="7">
        <f>VLOOKUP(AW315,Hilfstabelle!$B$14:$K$25,10,FALSE)</f>
        <v>54</v>
      </c>
      <c r="BC315" s="7">
        <f>VLOOKUP(AW315,Hilfstabelle!$B$14:$I$25,8,FALSE)</f>
        <v>22</v>
      </c>
      <c r="BD315" s="7" t="str">
        <f t="shared" si="162"/>
        <v/>
      </c>
      <c r="BE315" s="7" t="str">
        <f t="shared" si="171"/>
        <v/>
      </c>
      <c r="BF315" s="7">
        <f>IFERROR(VLOOKUP(BD315,Hilfstabelle!$B$26:$M$31,12,FALSE),0)</f>
        <v>0</v>
      </c>
      <c r="BG315" s="7">
        <f>IFERROR(VLOOKUP(BD315,Hilfstabelle!$B$26:$H$31,7,FALSE),0)</f>
        <v>0</v>
      </c>
      <c r="BH315" s="7" t="str">
        <f t="shared" si="163"/>
        <v>III-II</v>
      </c>
      <c r="BI315" s="7" t="str">
        <f t="shared" si="172"/>
        <v>III-II</v>
      </c>
      <c r="BJ315" s="7">
        <f>IFERROR(VLOOKUP(BH315,Hilfstabelle!$B$26:$M$31,12,FALSE),0)</f>
        <v>1.1890788000000001</v>
      </c>
      <c r="BK315" s="7">
        <f>IFERROR(VLOOKUP(BH315,Hilfstabelle!$B$26:$H$31,7,FALSE),0)</f>
        <v>30</v>
      </c>
      <c r="BL315" s="7" t="str">
        <f t="shared" si="164"/>
        <v>III-I</v>
      </c>
      <c r="BM315" s="7" t="str">
        <f t="shared" si="173"/>
        <v>III-I</v>
      </c>
      <c r="BN315" s="7">
        <f>IFERROR(VLOOKUP(BL315,Hilfstabelle!$B$26:$M$31,12,FALSE),0)</f>
        <v>1.0948308</v>
      </c>
      <c r="BO315" s="7">
        <f>IFERROR(VLOOKUP(BL315,Hilfstabelle!$B$26:$H$31,7,FALSE),0)</f>
        <v>5</v>
      </c>
      <c r="BP315" s="162" t="s">
        <v>3902</v>
      </c>
    </row>
    <row r="316" spans="1:68" ht="15" thickBot="1" x14ac:dyDescent="0.25">
      <c r="A316" s="7">
        <v>16863331109</v>
      </c>
      <c r="B316" s="160" t="s">
        <v>98</v>
      </c>
      <c r="C316" s="8">
        <v>110</v>
      </c>
      <c r="D316" s="8">
        <v>63</v>
      </c>
      <c r="E316" s="8">
        <v>50</v>
      </c>
      <c r="F316" s="8" t="str">
        <f t="shared" si="174"/>
        <v>110 - 63 - 50</v>
      </c>
      <c r="G316" s="8" t="str">
        <f t="shared" si="175"/>
        <v>110-63-50</v>
      </c>
      <c r="H316" s="8">
        <f t="shared" si="176"/>
        <v>16863331109</v>
      </c>
      <c r="I316" s="6">
        <f t="shared" si="152"/>
        <v>10.090920000000001</v>
      </c>
      <c r="J316" s="6">
        <f>VLOOKUP(LEFT(A316,8)*1,Hilfstabelle!$A$35:$E$38,5,FALSE)</f>
        <v>1</v>
      </c>
      <c r="K316" s="6">
        <f t="shared" si="153"/>
        <v>316</v>
      </c>
      <c r="L316" s="6">
        <f t="shared" si="154"/>
        <v>252.5</v>
      </c>
      <c r="M316" s="6">
        <f t="shared" si="155"/>
        <v>130</v>
      </c>
      <c r="N316" s="19">
        <f t="shared" si="165"/>
        <v>111</v>
      </c>
      <c r="O316" s="19">
        <f t="shared" si="166"/>
        <v>141.5</v>
      </c>
      <c r="P316" s="19">
        <f t="shared" si="167"/>
        <v>116</v>
      </c>
      <c r="Q316" s="6">
        <f>VLOOKUP(LEFT(A316,8)*1,Hilfstabelle!$A$35:$E$38,2,FALSE)</f>
        <v>400</v>
      </c>
      <c r="R316" s="6">
        <f>VLOOKUP(LEFT(A316,8)*1,Hilfstabelle!$A$35:$E$38,3,FALSE)</f>
        <v>285</v>
      </c>
      <c r="S316" s="6">
        <f>VLOOKUP(LEFT(A316,8)*1,Hilfstabelle!$A$35:$E$38,4,FALSE)</f>
        <v>146</v>
      </c>
      <c r="T316" s="94">
        <f>VLOOKUP(H316,Preise!A:E,4,FALSE)</f>
        <v>1129.81</v>
      </c>
      <c r="U316" s="7" t="str">
        <f>IF(V316=50,"I",VLOOKUP(V316,Hilfstabelle!$A$3:$B$6,2))</f>
        <v>III</v>
      </c>
      <c r="V316" s="7">
        <f t="shared" si="156"/>
        <v>110</v>
      </c>
      <c r="W316" s="7" t="str">
        <f>IF(U316="I","I",VLOOKUP(V316,Hilfstabelle!$A$3:$B$6,2))</f>
        <v>III</v>
      </c>
      <c r="X316" s="7">
        <f>VLOOKUP(W316,Hilfstabelle!$B$10:$M$13,12,FALSE)</f>
        <v>4.3940147999999999</v>
      </c>
      <c r="Y316" s="7">
        <f>VLOOKUP(W316,Hilfstabelle!$B$10:$D$13,3,FALSE)</f>
        <v>63</v>
      </c>
      <c r="Z316" s="7">
        <f>VLOOKUP(W316,Hilfstabelle!$B$10:$E$13,4,FALSE)</f>
        <v>89</v>
      </c>
      <c r="AA316" s="7">
        <f>VLOOKUP(W316,Hilfstabelle!$B$10:$F$13,5,FALSE)</f>
        <v>89</v>
      </c>
      <c r="AB316" s="7">
        <f>VLOOKUP(W316,Hilfstabelle!$B$10:$G$13,6,FALSE)</f>
        <v>89</v>
      </c>
      <c r="AC316" s="7" t="str">
        <f>IF(AG316="50I","I",VLOOKUP(C316,Hilfstabelle!$A$3:$B$6,2))</f>
        <v>III</v>
      </c>
      <c r="AD316" s="7" t="str">
        <f>IF(U316="I","I",VLOOKUP(C316,Hilfstabelle!$A$3:$B$6,2))</f>
        <v>III</v>
      </c>
      <c r="AE316" s="7" t="str">
        <f t="shared" si="168"/>
        <v>110III</v>
      </c>
      <c r="AF316" s="7" t="str">
        <f t="shared" si="157"/>
        <v>110III</v>
      </c>
      <c r="AG316" s="106" t="b">
        <f t="shared" si="158"/>
        <v>0</v>
      </c>
      <c r="AH316" s="7">
        <f>VLOOKUP('Grundgerüst Konfigurator'!AE316,Hilfstabelle!$B$14:$M$25,12,FALSE)</f>
        <v>2.1127092000000003</v>
      </c>
      <c r="AI316" s="7">
        <f>VLOOKUP(AE316,Hilfstabelle!$B$14:$J$25,9,FALSE)</f>
        <v>65</v>
      </c>
      <c r="AJ316" s="7">
        <f>VLOOKUP(AE316,Hilfstabelle!$B$14:$K$25,10,FALSE)</f>
        <v>72</v>
      </c>
      <c r="AK316" s="7">
        <f>VLOOKUP(AE316,Hilfstabelle!$B$14:$I$25,8,FALSE)</f>
        <v>22</v>
      </c>
      <c r="AL316" s="7" t="str">
        <f>IF(AP316="50I","I",VLOOKUP(D316,Hilfstabelle!$A$3:$B$6,2))</f>
        <v>II</v>
      </c>
      <c r="AM316" s="7" t="str">
        <f>IF(U316="I","I",VLOOKUP(D316,Hilfstabelle!$A$3:$B$6,2))</f>
        <v>II</v>
      </c>
      <c r="AN316" s="7" t="str">
        <f t="shared" si="169"/>
        <v>63II</v>
      </c>
      <c r="AO316" s="7" t="str">
        <f t="shared" si="159"/>
        <v>63II</v>
      </c>
      <c r="AP316" s="106" t="b">
        <f t="shared" si="160"/>
        <v>0</v>
      </c>
      <c r="AQ316" s="7">
        <f>VLOOKUP('Grundgerüst Konfigurator'!AN316,Hilfstabelle!$B$14:$M$25,12,FALSE)</f>
        <v>0.84948360000000012</v>
      </c>
      <c r="AR316" s="7">
        <f>VLOOKUP(AN316,Hilfstabelle!$B$14:$J$25,9,FALSE)</f>
        <v>37</v>
      </c>
      <c r="AS316" s="7">
        <f>VLOOKUP(AN316,Hilfstabelle!$B$14:$K$25,10,FALSE)</f>
        <v>68.5</v>
      </c>
      <c r="AT316" s="7">
        <f>VLOOKUP(AN316,Hilfstabelle!$B$14:$I$25,8,FALSE)</f>
        <v>22.5</v>
      </c>
      <c r="AU316" s="7" t="str">
        <f>IF(AY316="50I","I",VLOOKUP(E316,Hilfstabelle!$A$3:$B$6,2))</f>
        <v>I</v>
      </c>
      <c r="AV316" s="7" t="str">
        <f>IF(U316="I","I",VLOOKUP(E316,Hilfstabelle!$A$3:$B$6,2))</f>
        <v>II</v>
      </c>
      <c r="AW316" s="7" t="str">
        <f t="shared" si="170"/>
        <v>50I</v>
      </c>
      <c r="AX316" s="7" t="str">
        <f t="shared" si="161"/>
        <v>50II</v>
      </c>
      <c r="AY316" s="106" t="str">
        <f t="shared" si="177"/>
        <v>50I</v>
      </c>
      <c r="AZ316" s="7">
        <f>VLOOKUP('Grundgerüst Konfigurator'!AW316,Hilfstabelle!$B$14:$M$25,12,FALSE)</f>
        <v>0.45080280000000006</v>
      </c>
      <c r="BA316" s="7">
        <f>VLOOKUP(AW316,Hilfstabelle!$B$14:$J$25,9,FALSE)</f>
        <v>30.5</v>
      </c>
      <c r="BB316" s="7">
        <f>VLOOKUP(AW316,Hilfstabelle!$B$14:$K$25,10,FALSE)</f>
        <v>61</v>
      </c>
      <c r="BC316" s="7">
        <f>VLOOKUP(AW316,Hilfstabelle!$B$14:$I$25,8,FALSE)</f>
        <v>22</v>
      </c>
      <c r="BD316" s="7" t="str">
        <f t="shared" si="162"/>
        <v/>
      </c>
      <c r="BE316" s="7" t="str">
        <f t="shared" si="171"/>
        <v/>
      </c>
      <c r="BF316" s="7">
        <f>IFERROR(VLOOKUP(BD316,Hilfstabelle!$B$26:$M$31,12,FALSE),0)</f>
        <v>0</v>
      </c>
      <c r="BG316" s="7">
        <f>IFERROR(VLOOKUP(BD316,Hilfstabelle!$B$26:$H$31,7,FALSE),0)</f>
        <v>0</v>
      </c>
      <c r="BH316" s="7" t="str">
        <f t="shared" si="163"/>
        <v>III-II</v>
      </c>
      <c r="BI316" s="7" t="str">
        <f t="shared" si="172"/>
        <v>III-II</v>
      </c>
      <c r="BJ316" s="7">
        <f>IFERROR(VLOOKUP(BH316,Hilfstabelle!$B$26:$M$31,12,FALSE),0)</f>
        <v>1.1890788000000001</v>
      </c>
      <c r="BK316" s="7">
        <f>IFERROR(VLOOKUP(BH316,Hilfstabelle!$B$26:$H$31,7,FALSE),0)</f>
        <v>30</v>
      </c>
      <c r="BL316" s="7" t="str">
        <f t="shared" si="164"/>
        <v>III-I</v>
      </c>
      <c r="BM316" s="7" t="str">
        <f t="shared" si="173"/>
        <v>III-I</v>
      </c>
      <c r="BN316" s="7">
        <f>IFERROR(VLOOKUP(BL316,Hilfstabelle!$B$26:$M$31,12,FALSE),0)</f>
        <v>1.0948308</v>
      </c>
      <c r="BO316" s="7">
        <f>IFERROR(VLOOKUP(BL316,Hilfstabelle!$B$26:$H$31,7,FALSE),0)</f>
        <v>5</v>
      </c>
      <c r="BP316" s="162" t="s">
        <v>3902</v>
      </c>
    </row>
    <row r="317" spans="1:68" ht="15" thickBot="1" x14ac:dyDescent="0.25">
      <c r="A317" s="7">
        <v>16863331110</v>
      </c>
      <c r="B317" s="160" t="s">
        <v>98</v>
      </c>
      <c r="C317" s="8">
        <v>110</v>
      </c>
      <c r="D317" s="8">
        <v>63</v>
      </c>
      <c r="E317" s="8">
        <v>63</v>
      </c>
      <c r="F317" s="8" t="str">
        <f t="shared" si="174"/>
        <v>110 - 63 - 63</v>
      </c>
      <c r="G317" s="8" t="str">
        <f t="shared" si="175"/>
        <v>110-63-63</v>
      </c>
      <c r="H317" s="8">
        <f t="shared" si="176"/>
        <v>16863331110</v>
      </c>
      <c r="I317" s="6">
        <f t="shared" si="152"/>
        <v>10.583848800000002</v>
      </c>
      <c r="J317" s="6">
        <f>VLOOKUP(LEFT(A317,8)*1,Hilfstabelle!$A$35:$E$38,5,FALSE)</f>
        <v>1</v>
      </c>
      <c r="K317" s="6">
        <f t="shared" si="153"/>
        <v>348.5</v>
      </c>
      <c r="L317" s="6">
        <f t="shared" si="154"/>
        <v>252.5</v>
      </c>
      <c r="M317" s="6">
        <f t="shared" si="155"/>
        <v>130</v>
      </c>
      <c r="N317" s="19">
        <f t="shared" si="165"/>
        <v>111</v>
      </c>
      <c r="O317" s="19">
        <f t="shared" si="166"/>
        <v>141.5</v>
      </c>
      <c r="P317" s="19">
        <f t="shared" si="167"/>
        <v>141.5</v>
      </c>
      <c r="Q317" s="6">
        <f>VLOOKUP(LEFT(A317,8)*1,Hilfstabelle!$A$35:$E$38,2,FALSE)</f>
        <v>400</v>
      </c>
      <c r="R317" s="6">
        <f>VLOOKUP(LEFT(A317,8)*1,Hilfstabelle!$A$35:$E$38,3,FALSE)</f>
        <v>285</v>
      </c>
      <c r="S317" s="6">
        <f>VLOOKUP(LEFT(A317,8)*1,Hilfstabelle!$A$35:$E$38,4,FALSE)</f>
        <v>146</v>
      </c>
      <c r="T317" s="94">
        <f>VLOOKUP(H317,Preise!A:E,4,FALSE)</f>
        <v>1146.74</v>
      </c>
      <c r="U317" s="7" t="str">
        <f>IF(V317=50,"I",VLOOKUP(V317,Hilfstabelle!$A$3:$B$6,2))</f>
        <v>III</v>
      </c>
      <c r="V317" s="7">
        <f t="shared" si="156"/>
        <v>110</v>
      </c>
      <c r="W317" s="7" t="str">
        <f>IF(U317="I","I",VLOOKUP(V317,Hilfstabelle!$A$3:$B$6,2))</f>
        <v>III</v>
      </c>
      <c r="X317" s="7">
        <f>VLOOKUP(W317,Hilfstabelle!$B$10:$M$13,12,FALSE)</f>
        <v>4.3940147999999999</v>
      </c>
      <c r="Y317" s="7">
        <f>VLOOKUP(W317,Hilfstabelle!$B$10:$D$13,3,FALSE)</f>
        <v>63</v>
      </c>
      <c r="Z317" s="7">
        <f>VLOOKUP(W317,Hilfstabelle!$B$10:$E$13,4,FALSE)</f>
        <v>89</v>
      </c>
      <c r="AA317" s="7">
        <f>VLOOKUP(W317,Hilfstabelle!$B$10:$F$13,5,FALSE)</f>
        <v>89</v>
      </c>
      <c r="AB317" s="7">
        <f>VLOOKUP(W317,Hilfstabelle!$B$10:$G$13,6,FALSE)</f>
        <v>89</v>
      </c>
      <c r="AC317" s="7" t="str">
        <f>IF(AG317="50I","I",VLOOKUP(C317,Hilfstabelle!$A$3:$B$6,2))</f>
        <v>III</v>
      </c>
      <c r="AD317" s="7" t="str">
        <f>IF(U317="I","I",VLOOKUP(C317,Hilfstabelle!$A$3:$B$6,2))</f>
        <v>III</v>
      </c>
      <c r="AE317" s="7" t="str">
        <f t="shared" si="168"/>
        <v>110III</v>
      </c>
      <c r="AF317" s="7" t="str">
        <f t="shared" si="157"/>
        <v>110III</v>
      </c>
      <c r="AG317" s="106" t="b">
        <f t="shared" si="158"/>
        <v>0</v>
      </c>
      <c r="AH317" s="7">
        <f>VLOOKUP('Grundgerüst Konfigurator'!AE317,Hilfstabelle!$B$14:$M$25,12,FALSE)</f>
        <v>2.1127092000000003</v>
      </c>
      <c r="AI317" s="7">
        <f>VLOOKUP(AE317,Hilfstabelle!$B$14:$J$25,9,FALSE)</f>
        <v>65</v>
      </c>
      <c r="AJ317" s="7">
        <f>VLOOKUP(AE317,Hilfstabelle!$B$14:$K$25,10,FALSE)</f>
        <v>72</v>
      </c>
      <c r="AK317" s="7">
        <f>VLOOKUP(AE317,Hilfstabelle!$B$14:$I$25,8,FALSE)</f>
        <v>22</v>
      </c>
      <c r="AL317" s="7" t="str">
        <f>IF(AP317="50I","I",VLOOKUP(D317,Hilfstabelle!$A$3:$B$6,2))</f>
        <v>II</v>
      </c>
      <c r="AM317" s="7" t="str">
        <f>IF(U317="I","I",VLOOKUP(D317,Hilfstabelle!$A$3:$B$6,2))</f>
        <v>II</v>
      </c>
      <c r="AN317" s="7" t="str">
        <f t="shared" si="169"/>
        <v>63II</v>
      </c>
      <c r="AO317" s="7" t="str">
        <f t="shared" si="159"/>
        <v>63II</v>
      </c>
      <c r="AP317" s="106" t="b">
        <f t="shared" si="160"/>
        <v>0</v>
      </c>
      <c r="AQ317" s="7">
        <f>VLOOKUP('Grundgerüst Konfigurator'!AN317,Hilfstabelle!$B$14:$M$25,12,FALSE)</f>
        <v>0.84948360000000012</v>
      </c>
      <c r="AR317" s="7">
        <f>VLOOKUP(AN317,Hilfstabelle!$B$14:$J$25,9,FALSE)</f>
        <v>37</v>
      </c>
      <c r="AS317" s="7">
        <f>VLOOKUP(AN317,Hilfstabelle!$B$14:$K$25,10,FALSE)</f>
        <v>68.5</v>
      </c>
      <c r="AT317" s="7">
        <f>VLOOKUP(AN317,Hilfstabelle!$B$14:$I$25,8,FALSE)</f>
        <v>22.5</v>
      </c>
      <c r="AU317" s="7" t="str">
        <f>IF(AY317="50I","I",VLOOKUP(E317,Hilfstabelle!$A$3:$B$6,2))</f>
        <v>II</v>
      </c>
      <c r="AV317" s="7" t="str">
        <f>IF(U317="I","I",VLOOKUP(E317,Hilfstabelle!$A$3:$B$6,2))</f>
        <v>II</v>
      </c>
      <c r="AW317" s="7" t="str">
        <f t="shared" si="170"/>
        <v>63II</v>
      </c>
      <c r="AX317" s="7" t="str">
        <f t="shared" si="161"/>
        <v>63II</v>
      </c>
      <c r="AY317" s="106" t="b">
        <f t="shared" si="177"/>
        <v>0</v>
      </c>
      <c r="AZ317" s="7">
        <f>VLOOKUP('Grundgerüst Konfigurator'!AW317,Hilfstabelle!$B$14:$M$25,12,FALSE)</f>
        <v>0.84948360000000012</v>
      </c>
      <c r="BA317" s="7">
        <f>VLOOKUP(AW317,Hilfstabelle!$B$14:$J$25,9,FALSE)</f>
        <v>37</v>
      </c>
      <c r="BB317" s="7">
        <f>VLOOKUP(AW317,Hilfstabelle!$B$14:$K$25,10,FALSE)</f>
        <v>68.5</v>
      </c>
      <c r="BC317" s="7">
        <f>VLOOKUP(AW317,Hilfstabelle!$B$14:$I$25,8,FALSE)</f>
        <v>22.5</v>
      </c>
      <c r="BD317" s="7" t="str">
        <f t="shared" si="162"/>
        <v/>
      </c>
      <c r="BE317" s="7" t="str">
        <f t="shared" si="171"/>
        <v/>
      </c>
      <c r="BF317" s="7">
        <f>IFERROR(VLOOKUP(BD317,Hilfstabelle!$B$26:$M$31,12,FALSE),0)</f>
        <v>0</v>
      </c>
      <c r="BG317" s="7">
        <f>IFERROR(VLOOKUP(BD317,Hilfstabelle!$B$26:$H$31,7,FALSE),0)</f>
        <v>0</v>
      </c>
      <c r="BH317" s="7" t="str">
        <f t="shared" si="163"/>
        <v>III-II</v>
      </c>
      <c r="BI317" s="7" t="str">
        <f t="shared" si="172"/>
        <v>III-II</v>
      </c>
      <c r="BJ317" s="7">
        <f>IFERROR(VLOOKUP(BH317,Hilfstabelle!$B$26:$M$31,12,FALSE),0)</f>
        <v>1.1890788000000001</v>
      </c>
      <c r="BK317" s="7">
        <f>IFERROR(VLOOKUP(BH317,Hilfstabelle!$B$26:$H$31,7,FALSE),0)</f>
        <v>30</v>
      </c>
      <c r="BL317" s="7" t="str">
        <f t="shared" si="164"/>
        <v>III-II</v>
      </c>
      <c r="BM317" s="7" t="str">
        <f t="shared" si="173"/>
        <v>III-II</v>
      </c>
      <c r="BN317" s="7">
        <f>IFERROR(VLOOKUP(BL317,Hilfstabelle!$B$26:$M$31,12,FALSE),0)</f>
        <v>1.1890788000000001</v>
      </c>
      <c r="BO317" s="7">
        <f>IFERROR(VLOOKUP(BL317,Hilfstabelle!$B$26:$H$31,7,FALSE),0)</f>
        <v>30</v>
      </c>
      <c r="BP317" s="162" t="s">
        <v>3902</v>
      </c>
    </row>
    <row r="318" spans="1:68" ht="15" thickBot="1" x14ac:dyDescent="0.25">
      <c r="A318" s="7">
        <v>16863331111</v>
      </c>
      <c r="B318" s="160" t="s">
        <v>98</v>
      </c>
      <c r="C318" s="8">
        <v>110</v>
      </c>
      <c r="D318" s="8">
        <v>63</v>
      </c>
      <c r="E318" s="8">
        <v>75</v>
      </c>
      <c r="F318" s="8" t="str">
        <f t="shared" si="174"/>
        <v>110 - 63 - 75</v>
      </c>
      <c r="G318" s="8" t="str">
        <f t="shared" si="175"/>
        <v>110-63-75</v>
      </c>
      <c r="H318" s="8">
        <f t="shared" si="176"/>
        <v>16863331111</v>
      </c>
      <c r="I318" s="6">
        <f t="shared" si="152"/>
        <v>10.803231600000002</v>
      </c>
      <c r="J318" s="6">
        <f>VLOOKUP(LEFT(A318,8)*1,Hilfstabelle!$A$35:$E$38,5,FALSE)</f>
        <v>1</v>
      </c>
      <c r="K318" s="6">
        <f t="shared" si="153"/>
        <v>352</v>
      </c>
      <c r="L318" s="6">
        <f t="shared" si="154"/>
        <v>252.5</v>
      </c>
      <c r="M318" s="6">
        <f t="shared" si="155"/>
        <v>130</v>
      </c>
      <c r="N318" s="19">
        <f t="shared" si="165"/>
        <v>111</v>
      </c>
      <c r="O318" s="19">
        <f t="shared" si="166"/>
        <v>141.5</v>
      </c>
      <c r="P318" s="19">
        <f t="shared" si="167"/>
        <v>141</v>
      </c>
      <c r="Q318" s="6">
        <f>VLOOKUP(LEFT(A318,8)*1,Hilfstabelle!$A$35:$E$38,2,FALSE)</f>
        <v>400</v>
      </c>
      <c r="R318" s="6">
        <f>VLOOKUP(LEFT(A318,8)*1,Hilfstabelle!$A$35:$E$38,3,FALSE)</f>
        <v>285</v>
      </c>
      <c r="S318" s="6">
        <f>VLOOKUP(LEFT(A318,8)*1,Hilfstabelle!$A$35:$E$38,4,FALSE)</f>
        <v>146</v>
      </c>
      <c r="T318" s="94">
        <f>VLOOKUP(H318,Preise!A:E,4,FALSE)</f>
        <v>1165.44</v>
      </c>
      <c r="U318" s="7" t="str">
        <f>IF(V318=50,"I",VLOOKUP(V318,Hilfstabelle!$A$3:$B$6,2))</f>
        <v>III</v>
      </c>
      <c r="V318" s="7">
        <f t="shared" si="156"/>
        <v>110</v>
      </c>
      <c r="W318" s="7" t="str">
        <f>IF(U318="I","I",VLOOKUP(V318,Hilfstabelle!$A$3:$B$6,2))</f>
        <v>III</v>
      </c>
      <c r="X318" s="7">
        <f>VLOOKUP(W318,Hilfstabelle!$B$10:$M$13,12,FALSE)</f>
        <v>4.3940147999999999</v>
      </c>
      <c r="Y318" s="7">
        <f>VLOOKUP(W318,Hilfstabelle!$B$10:$D$13,3,FALSE)</f>
        <v>63</v>
      </c>
      <c r="Z318" s="7">
        <f>VLOOKUP(W318,Hilfstabelle!$B$10:$E$13,4,FALSE)</f>
        <v>89</v>
      </c>
      <c r="AA318" s="7">
        <f>VLOOKUP(W318,Hilfstabelle!$B$10:$F$13,5,FALSE)</f>
        <v>89</v>
      </c>
      <c r="AB318" s="7">
        <f>VLOOKUP(W318,Hilfstabelle!$B$10:$G$13,6,FALSE)</f>
        <v>89</v>
      </c>
      <c r="AC318" s="7" t="str">
        <f>IF(AG318="50I","I",VLOOKUP(C318,Hilfstabelle!$A$3:$B$6,2))</f>
        <v>III</v>
      </c>
      <c r="AD318" s="7" t="str">
        <f>IF(U318="I","I",VLOOKUP(C318,Hilfstabelle!$A$3:$B$6,2))</f>
        <v>III</v>
      </c>
      <c r="AE318" s="7" t="str">
        <f t="shared" si="168"/>
        <v>110III</v>
      </c>
      <c r="AF318" s="7" t="str">
        <f t="shared" si="157"/>
        <v>110III</v>
      </c>
      <c r="AG318" s="106" t="b">
        <f t="shared" si="158"/>
        <v>0</v>
      </c>
      <c r="AH318" s="7">
        <f>VLOOKUP('Grundgerüst Konfigurator'!AE318,Hilfstabelle!$B$14:$M$25,12,FALSE)</f>
        <v>2.1127092000000003</v>
      </c>
      <c r="AI318" s="7">
        <f>VLOOKUP(AE318,Hilfstabelle!$B$14:$J$25,9,FALSE)</f>
        <v>65</v>
      </c>
      <c r="AJ318" s="7">
        <f>VLOOKUP(AE318,Hilfstabelle!$B$14:$K$25,10,FALSE)</f>
        <v>72</v>
      </c>
      <c r="AK318" s="7">
        <f>VLOOKUP(AE318,Hilfstabelle!$B$14:$I$25,8,FALSE)</f>
        <v>22</v>
      </c>
      <c r="AL318" s="7" t="str">
        <f>IF(AP318="50I","I",VLOOKUP(D318,Hilfstabelle!$A$3:$B$6,2))</f>
        <v>II</v>
      </c>
      <c r="AM318" s="7" t="str">
        <f>IF(U318="I","I",VLOOKUP(D318,Hilfstabelle!$A$3:$B$6,2))</f>
        <v>II</v>
      </c>
      <c r="AN318" s="7" t="str">
        <f t="shared" si="169"/>
        <v>63II</v>
      </c>
      <c r="AO318" s="7" t="str">
        <f t="shared" si="159"/>
        <v>63II</v>
      </c>
      <c r="AP318" s="106" t="b">
        <f t="shared" si="160"/>
        <v>0</v>
      </c>
      <c r="AQ318" s="7">
        <f>VLOOKUP('Grundgerüst Konfigurator'!AN318,Hilfstabelle!$B$14:$M$25,12,FALSE)</f>
        <v>0.84948360000000012</v>
      </c>
      <c r="AR318" s="7">
        <f>VLOOKUP(AN318,Hilfstabelle!$B$14:$J$25,9,FALSE)</f>
        <v>37</v>
      </c>
      <c r="AS318" s="7">
        <f>VLOOKUP(AN318,Hilfstabelle!$B$14:$K$25,10,FALSE)</f>
        <v>68.5</v>
      </c>
      <c r="AT318" s="7">
        <f>VLOOKUP(AN318,Hilfstabelle!$B$14:$I$25,8,FALSE)</f>
        <v>22.5</v>
      </c>
      <c r="AU318" s="7" t="str">
        <f>IF(AY318="50I","I",VLOOKUP(E318,Hilfstabelle!$A$3:$B$6,2))</f>
        <v>II</v>
      </c>
      <c r="AV318" s="7" t="str">
        <f>IF(U318="I","I",VLOOKUP(E318,Hilfstabelle!$A$3:$B$6,2))</f>
        <v>II</v>
      </c>
      <c r="AW318" s="7" t="str">
        <f t="shared" si="170"/>
        <v>75II</v>
      </c>
      <c r="AX318" s="7" t="str">
        <f t="shared" si="161"/>
        <v>75II</v>
      </c>
      <c r="AY318" s="106" t="b">
        <f t="shared" si="177"/>
        <v>0</v>
      </c>
      <c r="AZ318" s="7">
        <f>VLOOKUP('Grundgerüst Konfigurator'!AW318,Hilfstabelle!$B$14:$M$25,12,FALSE)</f>
        <v>1.0688664000000001</v>
      </c>
      <c r="BA318" s="7">
        <f>VLOOKUP(AW318,Hilfstabelle!$B$14:$J$25,9,FALSE)</f>
        <v>45</v>
      </c>
      <c r="BB318" s="7">
        <f>VLOOKUP(AW318,Hilfstabelle!$B$14:$K$25,10,FALSE)</f>
        <v>72</v>
      </c>
      <c r="BC318" s="7">
        <f>VLOOKUP(AW318,Hilfstabelle!$B$14:$I$25,8,FALSE)</f>
        <v>22</v>
      </c>
      <c r="BD318" s="7" t="str">
        <f t="shared" si="162"/>
        <v/>
      </c>
      <c r="BE318" s="7" t="str">
        <f t="shared" si="171"/>
        <v/>
      </c>
      <c r="BF318" s="7">
        <f>IFERROR(VLOOKUP(BD318,Hilfstabelle!$B$26:$M$31,12,FALSE),0)</f>
        <v>0</v>
      </c>
      <c r="BG318" s="7">
        <f>IFERROR(VLOOKUP(BD318,Hilfstabelle!$B$26:$H$31,7,FALSE),0)</f>
        <v>0</v>
      </c>
      <c r="BH318" s="7" t="str">
        <f t="shared" si="163"/>
        <v>III-II</v>
      </c>
      <c r="BI318" s="7" t="str">
        <f t="shared" si="172"/>
        <v>III-II</v>
      </c>
      <c r="BJ318" s="7">
        <f>IFERROR(VLOOKUP(BH318,Hilfstabelle!$B$26:$M$31,12,FALSE),0)</f>
        <v>1.1890788000000001</v>
      </c>
      <c r="BK318" s="7">
        <f>IFERROR(VLOOKUP(BH318,Hilfstabelle!$B$26:$H$31,7,FALSE),0)</f>
        <v>30</v>
      </c>
      <c r="BL318" s="7" t="str">
        <f t="shared" si="164"/>
        <v>III-II</v>
      </c>
      <c r="BM318" s="7" t="str">
        <f t="shared" si="173"/>
        <v>III-II</v>
      </c>
      <c r="BN318" s="7">
        <f>IFERROR(VLOOKUP(BL318,Hilfstabelle!$B$26:$M$31,12,FALSE),0)</f>
        <v>1.1890788000000001</v>
      </c>
      <c r="BO318" s="7">
        <f>IFERROR(VLOOKUP(BL318,Hilfstabelle!$B$26:$H$31,7,FALSE),0)</f>
        <v>30</v>
      </c>
      <c r="BP318" s="162" t="s">
        <v>3902</v>
      </c>
    </row>
    <row r="319" spans="1:68" ht="15" thickBot="1" x14ac:dyDescent="0.25">
      <c r="A319" s="7">
        <v>16863331112</v>
      </c>
      <c r="B319" s="160" t="s">
        <v>98</v>
      </c>
      <c r="C319" s="8">
        <v>110</v>
      </c>
      <c r="D319" s="8">
        <v>63</v>
      </c>
      <c r="E319" s="8">
        <v>90</v>
      </c>
      <c r="F319" s="8" t="str">
        <f t="shared" si="174"/>
        <v>110 - 63 - 90</v>
      </c>
      <c r="G319" s="8" t="str">
        <f t="shared" si="175"/>
        <v>110-63-90</v>
      </c>
      <c r="H319" s="8">
        <f t="shared" si="176"/>
        <v>16863331112</v>
      </c>
      <c r="I319" s="6">
        <f t="shared" si="152"/>
        <v>10.145452800000001</v>
      </c>
      <c r="J319" s="6">
        <f>VLOOKUP(LEFT(A319,8)*1,Hilfstabelle!$A$35:$E$38,5,FALSE)</f>
        <v>1</v>
      </c>
      <c r="K319" s="6">
        <f t="shared" si="153"/>
        <v>322</v>
      </c>
      <c r="L319" s="6">
        <f t="shared" si="154"/>
        <v>252.5</v>
      </c>
      <c r="M319" s="6">
        <f t="shared" si="155"/>
        <v>130</v>
      </c>
      <c r="N319" s="19">
        <f t="shared" si="165"/>
        <v>111</v>
      </c>
      <c r="O319" s="19">
        <f t="shared" si="166"/>
        <v>141.5</v>
      </c>
      <c r="P319" s="19">
        <f t="shared" si="167"/>
        <v>111</v>
      </c>
      <c r="Q319" s="6">
        <f>VLOOKUP(LEFT(A319,8)*1,Hilfstabelle!$A$35:$E$38,2,FALSE)</f>
        <v>400</v>
      </c>
      <c r="R319" s="6">
        <f>VLOOKUP(LEFT(A319,8)*1,Hilfstabelle!$A$35:$E$38,3,FALSE)</f>
        <v>285</v>
      </c>
      <c r="S319" s="6">
        <f>VLOOKUP(LEFT(A319,8)*1,Hilfstabelle!$A$35:$E$38,4,FALSE)</f>
        <v>146</v>
      </c>
      <c r="T319" s="94">
        <f>VLOOKUP(H319,Preise!A:E,4,FALSE)</f>
        <v>1081.73</v>
      </c>
      <c r="U319" s="7" t="str">
        <f>IF(V319=50,"I",VLOOKUP(V319,Hilfstabelle!$A$3:$B$6,2))</f>
        <v>III</v>
      </c>
      <c r="V319" s="7">
        <f t="shared" si="156"/>
        <v>110</v>
      </c>
      <c r="W319" s="7" t="str">
        <f>IF(U319="I","I",VLOOKUP(V319,Hilfstabelle!$A$3:$B$6,2))</f>
        <v>III</v>
      </c>
      <c r="X319" s="7">
        <f>VLOOKUP(W319,Hilfstabelle!$B$10:$M$13,12,FALSE)</f>
        <v>4.3940147999999999</v>
      </c>
      <c r="Y319" s="7">
        <f>VLOOKUP(W319,Hilfstabelle!$B$10:$D$13,3,FALSE)</f>
        <v>63</v>
      </c>
      <c r="Z319" s="7">
        <f>VLOOKUP(W319,Hilfstabelle!$B$10:$E$13,4,FALSE)</f>
        <v>89</v>
      </c>
      <c r="AA319" s="7">
        <f>VLOOKUP(W319,Hilfstabelle!$B$10:$F$13,5,FALSE)</f>
        <v>89</v>
      </c>
      <c r="AB319" s="7">
        <f>VLOOKUP(W319,Hilfstabelle!$B$10:$G$13,6,FALSE)</f>
        <v>89</v>
      </c>
      <c r="AC319" s="7" t="str">
        <f>IF(AG319="50I","I",VLOOKUP(C319,Hilfstabelle!$A$3:$B$6,2))</f>
        <v>III</v>
      </c>
      <c r="AD319" s="7" t="str">
        <f>IF(U319="I","I",VLOOKUP(C319,Hilfstabelle!$A$3:$B$6,2))</f>
        <v>III</v>
      </c>
      <c r="AE319" s="7" t="str">
        <f t="shared" si="168"/>
        <v>110III</v>
      </c>
      <c r="AF319" s="7" t="str">
        <f t="shared" si="157"/>
        <v>110III</v>
      </c>
      <c r="AG319" s="106" t="b">
        <f t="shared" si="158"/>
        <v>0</v>
      </c>
      <c r="AH319" s="7">
        <f>VLOOKUP('Grundgerüst Konfigurator'!AE319,Hilfstabelle!$B$14:$M$25,12,FALSE)</f>
        <v>2.1127092000000003</v>
      </c>
      <c r="AI319" s="7">
        <f>VLOOKUP(AE319,Hilfstabelle!$B$14:$J$25,9,FALSE)</f>
        <v>65</v>
      </c>
      <c r="AJ319" s="7">
        <f>VLOOKUP(AE319,Hilfstabelle!$B$14:$K$25,10,FALSE)</f>
        <v>72</v>
      </c>
      <c r="AK319" s="7">
        <f>VLOOKUP(AE319,Hilfstabelle!$B$14:$I$25,8,FALSE)</f>
        <v>22</v>
      </c>
      <c r="AL319" s="7" t="str">
        <f>IF(AP319="50I","I",VLOOKUP(D319,Hilfstabelle!$A$3:$B$6,2))</f>
        <v>II</v>
      </c>
      <c r="AM319" s="7" t="str">
        <f>IF(U319="I","I",VLOOKUP(D319,Hilfstabelle!$A$3:$B$6,2))</f>
        <v>II</v>
      </c>
      <c r="AN319" s="7" t="str">
        <f t="shared" si="169"/>
        <v>63II</v>
      </c>
      <c r="AO319" s="7" t="str">
        <f t="shared" si="159"/>
        <v>63II</v>
      </c>
      <c r="AP319" s="106" t="b">
        <f t="shared" si="160"/>
        <v>0</v>
      </c>
      <c r="AQ319" s="7">
        <f>VLOOKUP('Grundgerüst Konfigurator'!AN319,Hilfstabelle!$B$14:$M$25,12,FALSE)</f>
        <v>0.84948360000000012</v>
      </c>
      <c r="AR319" s="7">
        <f>VLOOKUP(AN319,Hilfstabelle!$B$14:$J$25,9,FALSE)</f>
        <v>37</v>
      </c>
      <c r="AS319" s="7">
        <f>VLOOKUP(AN319,Hilfstabelle!$B$14:$K$25,10,FALSE)</f>
        <v>68.5</v>
      </c>
      <c r="AT319" s="7">
        <f>VLOOKUP(AN319,Hilfstabelle!$B$14:$I$25,8,FALSE)</f>
        <v>22.5</v>
      </c>
      <c r="AU319" s="7" t="str">
        <f>IF(AY319="50I","I",VLOOKUP(E319,Hilfstabelle!$A$3:$B$6,2))</f>
        <v>III</v>
      </c>
      <c r="AV319" s="7" t="str">
        <f>IF(U319="I","I",VLOOKUP(E319,Hilfstabelle!$A$3:$B$6,2))</f>
        <v>III</v>
      </c>
      <c r="AW319" s="7" t="str">
        <f t="shared" si="170"/>
        <v>90III</v>
      </c>
      <c r="AX319" s="7" t="str">
        <f t="shared" si="161"/>
        <v>90III</v>
      </c>
      <c r="AY319" s="106" t="b">
        <f t="shared" si="177"/>
        <v>0</v>
      </c>
      <c r="AZ319" s="7">
        <f>VLOOKUP('Grundgerüst Konfigurator'!AW319,Hilfstabelle!$B$14:$M$25,12,FALSE)</f>
        <v>1.6001664000000002</v>
      </c>
      <c r="BA319" s="7">
        <f>VLOOKUP(AW319,Hilfstabelle!$B$14:$J$25,9,FALSE)</f>
        <v>54</v>
      </c>
      <c r="BB319" s="7">
        <f>VLOOKUP(AW319,Hilfstabelle!$B$14:$K$25,10,FALSE)</f>
        <v>72</v>
      </c>
      <c r="BC319" s="7">
        <f>VLOOKUP(AW319,Hilfstabelle!$B$14:$I$25,8,FALSE)</f>
        <v>22</v>
      </c>
      <c r="BD319" s="7" t="str">
        <f t="shared" si="162"/>
        <v/>
      </c>
      <c r="BE319" s="7" t="str">
        <f t="shared" si="171"/>
        <v/>
      </c>
      <c r="BF319" s="7">
        <f>IFERROR(VLOOKUP(BD319,Hilfstabelle!$B$26:$M$31,12,FALSE),0)</f>
        <v>0</v>
      </c>
      <c r="BG319" s="7">
        <f>IFERROR(VLOOKUP(BD319,Hilfstabelle!$B$26:$H$31,7,FALSE),0)</f>
        <v>0</v>
      </c>
      <c r="BH319" s="7" t="str">
        <f t="shared" si="163"/>
        <v>III-II</v>
      </c>
      <c r="BI319" s="7" t="str">
        <f t="shared" si="172"/>
        <v>III-II</v>
      </c>
      <c r="BJ319" s="7">
        <f>IFERROR(VLOOKUP(BH319,Hilfstabelle!$B$26:$M$31,12,FALSE),0)</f>
        <v>1.1890788000000001</v>
      </c>
      <c r="BK319" s="7">
        <f>IFERROR(VLOOKUP(BH319,Hilfstabelle!$B$26:$H$31,7,FALSE),0)</f>
        <v>30</v>
      </c>
      <c r="BL319" s="7" t="str">
        <f t="shared" si="164"/>
        <v/>
      </c>
      <c r="BM319" s="7" t="str">
        <f t="shared" si="173"/>
        <v/>
      </c>
      <c r="BN319" s="7">
        <f>IFERROR(VLOOKUP(BL319,Hilfstabelle!$B$26:$M$31,12,FALSE),0)</f>
        <v>0</v>
      </c>
      <c r="BO319" s="7">
        <f>IFERROR(VLOOKUP(BL319,Hilfstabelle!$B$26:$H$31,7,FALSE),0)</f>
        <v>0</v>
      </c>
      <c r="BP319" s="162" t="s">
        <v>3902</v>
      </c>
    </row>
    <row r="320" spans="1:68" ht="15" thickBot="1" x14ac:dyDescent="0.25">
      <c r="A320" s="7">
        <v>16863331113</v>
      </c>
      <c r="B320" s="160" t="s">
        <v>98</v>
      </c>
      <c r="C320" s="8">
        <v>110</v>
      </c>
      <c r="D320" s="8">
        <v>75</v>
      </c>
      <c r="E320" s="8">
        <v>25</v>
      </c>
      <c r="F320" s="8" t="str">
        <f t="shared" si="174"/>
        <v>110 - 75 - 25</v>
      </c>
      <c r="G320" s="8" t="str">
        <f t="shared" si="175"/>
        <v>110-75-25</v>
      </c>
      <c r="H320" s="8">
        <f t="shared" si="176"/>
        <v>16863331113</v>
      </c>
      <c r="I320" s="6">
        <f t="shared" si="152"/>
        <v>10.030986</v>
      </c>
      <c r="J320" s="6">
        <f>VLOOKUP(LEFT(A320,8)*1,Hilfstabelle!$A$35:$E$38,5,FALSE)</f>
        <v>1</v>
      </c>
      <c r="K320" s="6">
        <f t="shared" si="153"/>
        <v>295.5</v>
      </c>
      <c r="L320" s="6">
        <f t="shared" si="154"/>
        <v>256</v>
      </c>
      <c r="M320" s="6">
        <f t="shared" si="155"/>
        <v>130</v>
      </c>
      <c r="N320" s="19">
        <f t="shared" si="165"/>
        <v>111</v>
      </c>
      <c r="O320" s="19">
        <f t="shared" si="166"/>
        <v>141</v>
      </c>
      <c r="P320" s="19">
        <f t="shared" si="167"/>
        <v>113</v>
      </c>
      <c r="Q320" s="6">
        <f>VLOOKUP(LEFT(A320,8)*1,Hilfstabelle!$A$35:$E$38,2,FALSE)</f>
        <v>400</v>
      </c>
      <c r="R320" s="6">
        <f>VLOOKUP(LEFT(A320,8)*1,Hilfstabelle!$A$35:$E$38,3,FALSE)</f>
        <v>285</v>
      </c>
      <c r="S320" s="6">
        <f>VLOOKUP(LEFT(A320,8)*1,Hilfstabelle!$A$35:$E$38,4,FALSE)</f>
        <v>146</v>
      </c>
      <c r="T320" s="94">
        <f>VLOOKUP(H320,Preise!A:E,4,FALSE)</f>
        <v>1126.1199999999999</v>
      </c>
      <c r="U320" s="7" t="str">
        <f>IF(V320=50,"I",VLOOKUP(V320,Hilfstabelle!$A$3:$B$6,2))</f>
        <v>III</v>
      </c>
      <c r="V320" s="7">
        <f t="shared" si="156"/>
        <v>110</v>
      </c>
      <c r="W320" s="7" t="str">
        <f>IF(U320="I","I",VLOOKUP(V320,Hilfstabelle!$A$3:$B$6,2))</f>
        <v>III</v>
      </c>
      <c r="X320" s="7">
        <f>VLOOKUP(W320,Hilfstabelle!$B$10:$M$13,12,FALSE)</f>
        <v>4.3940147999999999</v>
      </c>
      <c r="Y320" s="7">
        <f>VLOOKUP(W320,Hilfstabelle!$B$10:$D$13,3,FALSE)</f>
        <v>63</v>
      </c>
      <c r="Z320" s="7">
        <f>VLOOKUP(W320,Hilfstabelle!$B$10:$E$13,4,FALSE)</f>
        <v>89</v>
      </c>
      <c r="AA320" s="7">
        <f>VLOOKUP(W320,Hilfstabelle!$B$10:$F$13,5,FALSE)</f>
        <v>89</v>
      </c>
      <c r="AB320" s="7">
        <f>VLOOKUP(W320,Hilfstabelle!$B$10:$G$13,6,FALSE)</f>
        <v>89</v>
      </c>
      <c r="AC320" s="7" t="str">
        <f>IF(AG320="50I","I",VLOOKUP(C320,Hilfstabelle!$A$3:$B$6,2))</f>
        <v>III</v>
      </c>
      <c r="AD320" s="7" t="str">
        <f>IF(U320="I","I",VLOOKUP(C320,Hilfstabelle!$A$3:$B$6,2))</f>
        <v>III</v>
      </c>
      <c r="AE320" s="7" t="str">
        <f t="shared" si="168"/>
        <v>110III</v>
      </c>
      <c r="AF320" s="7" t="str">
        <f t="shared" si="157"/>
        <v>110III</v>
      </c>
      <c r="AG320" s="106" t="b">
        <f t="shared" si="158"/>
        <v>0</v>
      </c>
      <c r="AH320" s="7">
        <f>VLOOKUP('Grundgerüst Konfigurator'!AE320,Hilfstabelle!$B$14:$M$25,12,FALSE)</f>
        <v>2.1127092000000003</v>
      </c>
      <c r="AI320" s="7">
        <f>VLOOKUP(AE320,Hilfstabelle!$B$14:$J$25,9,FALSE)</f>
        <v>65</v>
      </c>
      <c r="AJ320" s="7">
        <f>VLOOKUP(AE320,Hilfstabelle!$B$14:$K$25,10,FALSE)</f>
        <v>72</v>
      </c>
      <c r="AK320" s="7">
        <f>VLOOKUP(AE320,Hilfstabelle!$B$14:$I$25,8,FALSE)</f>
        <v>22</v>
      </c>
      <c r="AL320" s="7" t="str">
        <f>IF(AP320="50I","I",VLOOKUP(D320,Hilfstabelle!$A$3:$B$6,2))</f>
        <v>II</v>
      </c>
      <c r="AM320" s="7" t="str">
        <f>IF(U320="I","I",VLOOKUP(D320,Hilfstabelle!$A$3:$B$6,2))</f>
        <v>II</v>
      </c>
      <c r="AN320" s="7" t="str">
        <f t="shared" si="169"/>
        <v>75II</v>
      </c>
      <c r="AO320" s="7" t="str">
        <f t="shared" si="159"/>
        <v>75II</v>
      </c>
      <c r="AP320" s="106" t="b">
        <f t="shared" si="160"/>
        <v>0</v>
      </c>
      <c r="AQ320" s="7">
        <f>VLOOKUP('Grundgerüst Konfigurator'!AN320,Hilfstabelle!$B$14:$M$25,12,FALSE)</f>
        <v>1.0688664000000001</v>
      </c>
      <c r="AR320" s="7">
        <f>VLOOKUP(AN320,Hilfstabelle!$B$14:$J$25,9,FALSE)</f>
        <v>45</v>
      </c>
      <c r="AS320" s="7">
        <f>VLOOKUP(AN320,Hilfstabelle!$B$14:$K$25,10,FALSE)</f>
        <v>72</v>
      </c>
      <c r="AT320" s="7">
        <f>VLOOKUP(AN320,Hilfstabelle!$B$14:$I$25,8,FALSE)</f>
        <v>22</v>
      </c>
      <c r="AU320" s="7" t="str">
        <f>IF(AY320="50I","I",VLOOKUP(E320,Hilfstabelle!$A$3:$B$6,2))</f>
        <v>I</v>
      </c>
      <c r="AV320" s="7" t="str">
        <f>IF(U320="I","I",VLOOKUP(E320,Hilfstabelle!$A$3:$B$6,2))</f>
        <v>I</v>
      </c>
      <c r="AW320" s="7" t="str">
        <f t="shared" si="170"/>
        <v>25I</v>
      </c>
      <c r="AX320" s="7" t="str">
        <f t="shared" si="161"/>
        <v>25I</v>
      </c>
      <c r="AY320" s="106" t="b">
        <f t="shared" si="177"/>
        <v>0</v>
      </c>
      <c r="AZ320" s="7">
        <f>VLOOKUP('Grundgerüst Konfigurator'!AW320,Hilfstabelle!$B$14:$M$25,12,FALSE)</f>
        <v>0.171486</v>
      </c>
      <c r="BA320" s="7">
        <f>VLOOKUP(AW320,Hilfstabelle!$B$14:$J$25,9,FALSE)</f>
        <v>15.25</v>
      </c>
      <c r="BB320" s="7">
        <f>VLOOKUP(AW320,Hilfstabelle!$B$14:$K$25,10,FALSE)</f>
        <v>40.5</v>
      </c>
      <c r="BC320" s="7">
        <f>VLOOKUP(AW320,Hilfstabelle!$B$14:$I$25,8,FALSE)</f>
        <v>19</v>
      </c>
      <c r="BD320" s="7" t="str">
        <f t="shared" si="162"/>
        <v/>
      </c>
      <c r="BE320" s="7" t="str">
        <f t="shared" si="171"/>
        <v/>
      </c>
      <c r="BF320" s="7">
        <f>IFERROR(VLOOKUP(BD320,Hilfstabelle!$B$26:$M$31,12,FALSE),0)</f>
        <v>0</v>
      </c>
      <c r="BG320" s="7">
        <f>IFERROR(VLOOKUP(BD320,Hilfstabelle!$B$26:$H$31,7,FALSE),0)</f>
        <v>0</v>
      </c>
      <c r="BH320" s="7" t="str">
        <f t="shared" si="163"/>
        <v>III-II</v>
      </c>
      <c r="BI320" s="7" t="str">
        <f t="shared" si="172"/>
        <v>III-II</v>
      </c>
      <c r="BJ320" s="7">
        <f>IFERROR(VLOOKUP(BH320,Hilfstabelle!$B$26:$M$31,12,FALSE),0)</f>
        <v>1.1890788000000001</v>
      </c>
      <c r="BK320" s="7">
        <f>IFERROR(VLOOKUP(BH320,Hilfstabelle!$B$26:$H$31,7,FALSE),0)</f>
        <v>30</v>
      </c>
      <c r="BL320" s="7" t="str">
        <f t="shared" si="164"/>
        <v>III-I</v>
      </c>
      <c r="BM320" s="7" t="str">
        <f t="shared" si="173"/>
        <v>III-I</v>
      </c>
      <c r="BN320" s="7">
        <f>IFERROR(VLOOKUP(BL320,Hilfstabelle!$B$26:$M$31,12,FALSE),0)</f>
        <v>1.0948308</v>
      </c>
      <c r="BO320" s="7">
        <f>IFERROR(VLOOKUP(BL320,Hilfstabelle!$B$26:$H$31,7,FALSE),0)</f>
        <v>5</v>
      </c>
      <c r="BP320" s="162" t="s">
        <v>3902</v>
      </c>
    </row>
    <row r="321" spans="1:68" ht="15" thickBot="1" x14ac:dyDescent="0.25">
      <c r="A321" s="7">
        <v>16863331114</v>
      </c>
      <c r="B321" s="160" t="s">
        <v>98</v>
      </c>
      <c r="C321" s="8">
        <v>110</v>
      </c>
      <c r="D321" s="8">
        <v>75</v>
      </c>
      <c r="E321" s="8">
        <v>32</v>
      </c>
      <c r="F321" s="8" t="str">
        <f t="shared" si="174"/>
        <v>110 - 75 - 32</v>
      </c>
      <c r="G321" s="8" t="str">
        <f t="shared" si="175"/>
        <v>110-75-32</v>
      </c>
      <c r="H321" s="8">
        <f t="shared" si="176"/>
        <v>16863331114</v>
      </c>
      <c r="I321" s="6">
        <f t="shared" si="152"/>
        <v>10.0833852</v>
      </c>
      <c r="J321" s="6">
        <f>VLOOKUP(LEFT(A321,8)*1,Hilfstabelle!$A$35:$E$38,5,FALSE)</f>
        <v>1</v>
      </c>
      <c r="K321" s="6">
        <f t="shared" si="153"/>
        <v>302</v>
      </c>
      <c r="L321" s="6">
        <f t="shared" si="154"/>
        <v>256</v>
      </c>
      <c r="M321" s="6">
        <f t="shared" si="155"/>
        <v>130</v>
      </c>
      <c r="N321" s="19">
        <f t="shared" si="165"/>
        <v>111</v>
      </c>
      <c r="O321" s="19">
        <f t="shared" si="166"/>
        <v>141</v>
      </c>
      <c r="P321" s="19">
        <f t="shared" si="167"/>
        <v>114</v>
      </c>
      <c r="Q321" s="6">
        <f>VLOOKUP(LEFT(A321,8)*1,Hilfstabelle!$A$35:$E$38,2,FALSE)</f>
        <v>400</v>
      </c>
      <c r="R321" s="6">
        <f>VLOOKUP(LEFT(A321,8)*1,Hilfstabelle!$A$35:$E$38,3,FALSE)</f>
        <v>285</v>
      </c>
      <c r="S321" s="6">
        <f>VLOOKUP(LEFT(A321,8)*1,Hilfstabelle!$A$35:$E$38,4,FALSE)</f>
        <v>146</v>
      </c>
      <c r="T321" s="94">
        <f>VLOOKUP(H321,Preise!A:E,4,FALSE)</f>
        <v>1131.47</v>
      </c>
      <c r="U321" s="7" t="str">
        <f>IF(V321=50,"I",VLOOKUP(V321,Hilfstabelle!$A$3:$B$6,2))</f>
        <v>III</v>
      </c>
      <c r="V321" s="7">
        <f t="shared" si="156"/>
        <v>110</v>
      </c>
      <c r="W321" s="7" t="str">
        <f>IF(U321="I","I",VLOOKUP(V321,Hilfstabelle!$A$3:$B$6,2))</f>
        <v>III</v>
      </c>
      <c r="X321" s="7">
        <f>VLOOKUP(W321,Hilfstabelle!$B$10:$M$13,12,FALSE)</f>
        <v>4.3940147999999999</v>
      </c>
      <c r="Y321" s="7">
        <f>VLOOKUP(W321,Hilfstabelle!$B$10:$D$13,3,FALSE)</f>
        <v>63</v>
      </c>
      <c r="Z321" s="7">
        <f>VLOOKUP(W321,Hilfstabelle!$B$10:$E$13,4,FALSE)</f>
        <v>89</v>
      </c>
      <c r="AA321" s="7">
        <f>VLOOKUP(W321,Hilfstabelle!$B$10:$F$13,5,FALSE)</f>
        <v>89</v>
      </c>
      <c r="AB321" s="7">
        <f>VLOOKUP(W321,Hilfstabelle!$B$10:$G$13,6,FALSE)</f>
        <v>89</v>
      </c>
      <c r="AC321" s="7" t="str">
        <f>IF(AG321="50I","I",VLOOKUP(C321,Hilfstabelle!$A$3:$B$6,2))</f>
        <v>III</v>
      </c>
      <c r="AD321" s="7" t="str">
        <f>IF(U321="I","I",VLOOKUP(C321,Hilfstabelle!$A$3:$B$6,2))</f>
        <v>III</v>
      </c>
      <c r="AE321" s="7" t="str">
        <f t="shared" si="168"/>
        <v>110III</v>
      </c>
      <c r="AF321" s="7" t="str">
        <f t="shared" si="157"/>
        <v>110III</v>
      </c>
      <c r="AG321" s="106" t="b">
        <f t="shared" si="158"/>
        <v>0</v>
      </c>
      <c r="AH321" s="7">
        <f>VLOOKUP('Grundgerüst Konfigurator'!AE321,Hilfstabelle!$B$14:$M$25,12,FALSE)</f>
        <v>2.1127092000000003</v>
      </c>
      <c r="AI321" s="7">
        <f>VLOOKUP(AE321,Hilfstabelle!$B$14:$J$25,9,FALSE)</f>
        <v>65</v>
      </c>
      <c r="AJ321" s="7">
        <f>VLOOKUP(AE321,Hilfstabelle!$B$14:$K$25,10,FALSE)</f>
        <v>72</v>
      </c>
      <c r="AK321" s="7">
        <f>VLOOKUP(AE321,Hilfstabelle!$B$14:$I$25,8,FALSE)</f>
        <v>22</v>
      </c>
      <c r="AL321" s="7" t="str">
        <f>IF(AP321="50I","I",VLOOKUP(D321,Hilfstabelle!$A$3:$B$6,2))</f>
        <v>II</v>
      </c>
      <c r="AM321" s="7" t="str">
        <f>IF(U321="I","I",VLOOKUP(D321,Hilfstabelle!$A$3:$B$6,2))</f>
        <v>II</v>
      </c>
      <c r="AN321" s="7" t="str">
        <f t="shared" si="169"/>
        <v>75II</v>
      </c>
      <c r="AO321" s="7" t="str">
        <f t="shared" si="159"/>
        <v>75II</v>
      </c>
      <c r="AP321" s="106" t="b">
        <f t="shared" si="160"/>
        <v>0</v>
      </c>
      <c r="AQ321" s="7">
        <f>VLOOKUP('Grundgerüst Konfigurator'!AN321,Hilfstabelle!$B$14:$M$25,12,FALSE)</f>
        <v>1.0688664000000001</v>
      </c>
      <c r="AR321" s="7">
        <f>VLOOKUP(AN321,Hilfstabelle!$B$14:$J$25,9,FALSE)</f>
        <v>45</v>
      </c>
      <c r="AS321" s="7">
        <f>VLOOKUP(AN321,Hilfstabelle!$B$14:$K$25,10,FALSE)</f>
        <v>72</v>
      </c>
      <c r="AT321" s="7">
        <f>VLOOKUP(AN321,Hilfstabelle!$B$14:$I$25,8,FALSE)</f>
        <v>22</v>
      </c>
      <c r="AU321" s="7" t="str">
        <f>IF(AY321="50I","I",VLOOKUP(E321,Hilfstabelle!$A$3:$B$6,2))</f>
        <v>I</v>
      </c>
      <c r="AV321" s="7" t="str">
        <f>IF(U321="I","I",VLOOKUP(E321,Hilfstabelle!$A$3:$B$6,2))</f>
        <v>I</v>
      </c>
      <c r="AW321" s="7" t="str">
        <f t="shared" si="170"/>
        <v>32I</v>
      </c>
      <c r="AX321" s="7" t="str">
        <f t="shared" si="161"/>
        <v>32I</v>
      </c>
      <c r="AY321" s="106" t="b">
        <f t="shared" si="177"/>
        <v>0</v>
      </c>
      <c r="AZ321" s="7">
        <f>VLOOKUP('Grundgerüst Konfigurator'!AW321,Hilfstabelle!$B$14:$M$25,12,FALSE)</f>
        <v>0.22388520000000001</v>
      </c>
      <c r="BA321" s="7">
        <f>VLOOKUP(AW321,Hilfstabelle!$B$14:$J$25,9,FALSE)</f>
        <v>20</v>
      </c>
      <c r="BB321" s="7">
        <f>VLOOKUP(AW321,Hilfstabelle!$B$14:$K$25,10,FALSE)</f>
        <v>47</v>
      </c>
      <c r="BC321" s="7">
        <f>VLOOKUP(AW321,Hilfstabelle!$B$14:$I$25,8,FALSE)</f>
        <v>20</v>
      </c>
      <c r="BD321" s="7" t="str">
        <f t="shared" si="162"/>
        <v/>
      </c>
      <c r="BE321" s="7" t="str">
        <f t="shared" si="171"/>
        <v/>
      </c>
      <c r="BF321" s="7">
        <f>IFERROR(VLOOKUP(BD321,Hilfstabelle!$B$26:$M$31,12,FALSE),0)</f>
        <v>0</v>
      </c>
      <c r="BG321" s="7">
        <f>IFERROR(VLOOKUP(BD321,Hilfstabelle!$B$26:$H$31,7,FALSE),0)</f>
        <v>0</v>
      </c>
      <c r="BH321" s="7" t="str">
        <f t="shared" si="163"/>
        <v>III-II</v>
      </c>
      <c r="BI321" s="7" t="str">
        <f t="shared" si="172"/>
        <v>III-II</v>
      </c>
      <c r="BJ321" s="7">
        <f>IFERROR(VLOOKUP(BH321,Hilfstabelle!$B$26:$M$31,12,FALSE),0)</f>
        <v>1.1890788000000001</v>
      </c>
      <c r="BK321" s="7">
        <f>IFERROR(VLOOKUP(BH321,Hilfstabelle!$B$26:$H$31,7,FALSE),0)</f>
        <v>30</v>
      </c>
      <c r="BL321" s="7" t="str">
        <f t="shared" si="164"/>
        <v>III-I</v>
      </c>
      <c r="BM321" s="7" t="str">
        <f t="shared" si="173"/>
        <v>III-I</v>
      </c>
      <c r="BN321" s="7">
        <f>IFERROR(VLOOKUP(BL321,Hilfstabelle!$B$26:$M$31,12,FALSE),0)</f>
        <v>1.0948308</v>
      </c>
      <c r="BO321" s="7">
        <f>IFERROR(VLOOKUP(BL321,Hilfstabelle!$B$26:$H$31,7,FALSE),0)</f>
        <v>5</v>
      </c>
      <c r="BP321" s="162" t="s">
        <v>3902</v>
      </c>
    </row>
    <row r="322" spans="1:68" ht="15" thickBot="1" x14ac:dyDescent="0.25">
      <c r="A322" s="7">
        <v>16863331115</v>
      </c>
      <c r="B322" s="160" t="s">
        <v>98</v>
      </c>
      <c r="C322" s="8">
        <v>110</v>
      </c>
      <c r="D322" s="8">
        <v>75</v>
      </c>
      <c r="E322" s="8">
        <v>40</v>
      </c>
      <c r="F322" s="8" t="str">
        <f t="shared" si="174"/>
        <v>110 - 75 - 40</v>
      </c>
      <c r="G322" s="8" t="str">
        <f t="shared" si="175"/>
        <v>110-75-40</v>
      </c>
      <c r="H322" s="8">
        <f t="shared" si="176"/>
        <v>16863331115</v>
      </c>
      <c r="I322" s="6">
        <f t="shared" ref="I322:I385" si="178">SUM(X322,AH322,AQ322,AZ322,BF322,BJ322,BN322)</f>
        <v>10.192988400000001</v>
      </c>
      <c r="J322" s="6">
        <f>VLOOKUP(LEFT(A322,8)*1,Hilfstabelle!$A$35:$E$38,5,FALSE)</f>
        <v>1</v>
      </c>
      <c r="K322" s="6">
        <f t="shared" ref="K322:K385" si="179">SUM(Z322,AA322,AJ322,BB322,BG322,BO322)</f>
        <v>309</v>
      </c>
      <c r="L322" s="6">
        <f t="shared" ref="L322:L385" si="180">MAX(Y322,AI322,BA322)+SUM(AB322,AS322,BK322)</f>
        <v>256</v>
      </c>
      <c r="M322" s="6">
        <f t="shared" ref="M322:M385" si="181">MAX(Y322,AI322,AR322,BA322)*2</f>
        <v>130</v>
      </c>
      <c r="N322" s="19">
        <f t="shared" si="165"/>
        <v>111</v>
      </c>
      <c r="O322" s="19">
        <f t="shared" si="166"/>
        <v>141</v>
      </c>
      <c r="P322" s="19">
        <f t="shared" si="167"/>
        <v>116</v>
      </c>
      <c r="Q322" s="6">
        <f>VLOOKUP(LEFT(A322,8)*1,Hilfstabelle!$A$35:$E$38,2,FALSE)</f>
        <v>400</v>
      </c>
      <c r="R322" s="6">
        <f>VLOOKUP(LEFT(A322,8)*1,Hilfstabelle!$A$35:$E$38,3,FALSE)</f>
        <v>285</v>
      </c>
      <c r="S322" s="6">
        <f>VLOOKUP(LEFT(A322,8)*1,Hilfstabelle!$A$35:$E$38,4,FALSE)</f>
        <v>146</v>
      </c>
      <c r="T322" s="94">
        <f>VLOOKUP(H322,Preise!A:E,4,FALSE)</f>
        <v>1138.8399999999999</v>
      </c>
      <c r="U322" s="7" t="str">
        <f>IF(V322=50,"I",VLOOKUP(V322,Hilfstabelle!$A$3:$B$6,2))</f>
        <v>III</v>
      </c>
      <c r="V322" s="7">
        <f t="shared" ref="V322:V385" si="182">MAX(C322,D322,E322)</f>
        <v>110</v>
      </c>
      <c r="W322" s="7" t="str">
        <f>IF(U322="I","I",VLOOKUP(V322,Hilfstabelle!$A$3:$B$6,2))</f>
        <v>III</v>
      </c>
      <c r="X322" s="7">
        <f>VLOOKUP(W322,Hilfstabelle!$B$10:$M$13,12,FALSE)</f>
        <v>4.3940147999999999</v>
      </c>
      <c r="Y322" s="7">
        <f>VLOOKUP(W322,Hilfstabelle!$B$10:$D$13,3,FALSE)</f>
        <v>63</v>
      </c>
      <c r="Z322" s="7">
        <f>VLOOKUP(W322,Hilfstabelle!$B$10:$E$13,4,FALSE)</f>
        <v>89</v>
      </c>
      <c r="AA322" s="7">
        <f>VLOOKUP(W322,Hilfstabelle!$B$10:$F$13,5,FALSE)</f>
        <v>89</v>
      </c>
      <c r="AB322" s="7">
        <f>VLOOKUP(W322,Hilfstabelle!$B$10:$G$13,6,FALSE)</f>
        <v>89</v>
      </c>
      <c r="AC322" s="7" t="str">
        <f>IF(AG322="50I","I",VLOOKUP(C322,Hilfstabelle!$A$3:$B$6,2))</f>
        <v>III</v>
      </c>
      <c r="AD322" s="7" t="str">
        <f>IF(U322="I","I",VLOOKUP(C322,Hilfstabelle!$A$3:$B$6,2))</f>
        <v>III</v>
      </c>
      <c r="AE322" s="7" t="str">
        <f t="shared" si="168"/>
        <v>110III</v>
      </c>
      <c r="AF322" s="7" t="str">
        <f t="shared" ref="AF322:AF385" si="183">CONCATENATE(C322,AD322)</f>
        <v>110III</v>
      </c>
      <c r="AG322" s="106" t="b">
        <f t="shared" ref="AG322:AG385" si="184">IF(AF322="50II",IF(U322&lt;&gt;"II","50I","50II"))</f>
        <v>0</v>
      </c>
      <c r="AH322" s="7">
        <f>VLOOKUP('Grundgerüst Konfigurator'!AE322,Hilfstabelle!$B$14:$M$25,12,FALSE)</f>
        <v>2.1127092000000003</v>
      </c>
      <c r="AI322" s="7">
        <f>VLOOKUP(AE322,Hilfstabelle!$B$14:$J$25,9,FALSE)</f>
        <v>65</v>
      </c>
      <c r="AJ322" s="7">
        <f>VLOOKUP(AE322,Hilfstabelle!$B$14:$K$25,10,FALSE)</f>
        <v>72</v>
      </c>
      <c r="AK322" s="7">
        <f>VLOOKUP(AE322,Hilfstabelle!$B$14:$I$25,8,FALSE)</f>
        <v>22</v>
      </c>
      <c r="AL322" s="7" t="str">
        <f>IF(AP322="50I","I",VLOOKUP(D322,Hilfstabelle!$A$3:$B$6,2))</f>
        <v>II</v>
      </c>
      <c r="AM322" s="7" t="str">
        <f>IF(U322="I","I",VLOOKUP(D322,Hilfstabelle!$A$3:$B$6,2))</f>
        <v>II</v>
      </c>
      <c r="AN322" s="7" t="str">
        <f t="shared" si="169"/>
        <v>75II</v>
      </c>
      <c r="AO322" s="7" t="str">
        <f t="shared" ref="AO322:AO385" si="185">CONCATENATE(D322,AM322)</f>
        <v>75II</v>
      </c>
      <c r="AP322" s="106" t="b">
        <f t="shared" ref="AP322:AP385" si="186">IF(AO322="50II",IF(U322&lt;&gt;"II","50I","50II"))</f>
        <v>0</v>
      </c>
      <c r="AQ322" s="7">
        <f>VLOOKUP('Grundgerüst Konfigurator'!AN322,Hilfstabelle!$B$14:$M$25,12,FALSE)</f>
        <v>1.0688664000000001</v>
      </c>
      <c r="AR322" s="7">
        <f>VLOOKUP(AN322,Hilfstabelle!$B$14:$J$25,9,FALSE)</f>
        <v>45</v>
      </c>
      <c r="AS322" s="7">
        <f>VLOOKUP(AN322,Hilfstabelle!$B$14:$K$25,10,FALSE)</f>
        <v>72</v>
      </c>
      <c r="AT322" s="7">
        <f>VLOOKUP(AN322,Hilfstabelle!$B$14:$I$25,8,FALSE)</f>
        <v>22</v>
      </c>
      <c r="AU322" s="7" t="str">
        <f>IF(AY322="50I","I",VLOOKUP(E322,Hilfstabelle!$A$3:$B$6,2))</f>
        <v>I</v>
      </c>
      <c r="AV322" s="7" t="str">
        <f>IF(U322="I","I",VLOOKUP(E322,Hilfstabelle!$A$3:$B$6,2))</f>
        <v>I</v>
      </c>
      <c r="AW322" s="7" t="str">
        <f t="shared" si="170"/>
        <v>40I</v>
      </c>
      <c r="AX322" s="7" t="str">
        <f t="shared" ref="AX322:AX385" si="187">CONCATENATE(E322,AV322)</f>
        <v>40I</v>
      </c>
      <c r="AY322" s="106" t="b">
        <f t="shared" si="177"/>
        <v>0</v>
      </c>
      <c r="AZ322" s="7">
        <f>VLOOKUP('Grundgerüst Konfigurator'!AW322,Hilfstabelle!$B$14:$M$25,12,FALSE)</f>
        <v>0.33348840000000002</v>
      </c>
      <c r="BA322" s="7">
        <f>VLOOKUP(AW322,Hilfstabelle!$B$14:$J$25,9,FALSE)</f>
        <v>24.5</v>
      </c>
      <c r="BB322" s="7">
        <f>VLOOKUP(AW322,Hilfstabelle!$B$14:$K$25,10,FALSE)</f>
        <v>54</v>
      </c>
      <c r="BC322" s="7">
        <f>VLOOKUP(AW322,Hilfstabelle!$B$14:$I$25,8,FALSE)</f>
        <v>22</v>
      </c>
      <c r="BD322" s="7" t="str">
        <f t="shared" ref="BD322:BD385" si="188">IF(W322=AC322,"",CONCATENATE(W322,"-",AC322))</f>
        <v/>
      </c>
      <c r="BE322" s="7" t="str">
        <f t="shared" si="171"/>
        <v/>
      </c>
      <c r="BF322" s="7">
        <f>IFERROR(VLOOKUP(BD322,Hilfstabelle!$B$26:$M$31,12,FALSE),0)</f>
        <v>0</v>
      </c>
      <c r="BG322" s="7">
        <f>IFERROR(VLOOKUP(BD322,Hilfstabelle!$B$26:$H$31,7,FALSE),0)</f>
        <v>0</v>
      </c>
      <c r="BH322" s="7" t="str">
        <f t="shared" ref="BH322:BH385" si="189">IF(W322=AL322,"",CONCATENATE(W322,"-",AL322))</f>
        <v>III-II</v>
      </c>
      <c r="BI322" s="7" t="str">
        <f t="shared" si="172"/>
        <v>III-II</v>
      </c>
      <c r="BJ322" s="7">
        <f>IFERROR(VLOOKUP(BH322,Hilfstabelle!$B$26:$M$31,12,FALSE),0)</f>
        <v>1.1890788000000001</v>
      </c>
      <c r="BK322" s="7">
        <f>IFERROR(VLOOKUP(BH322,Hilfstabelle!$B$26:$H$31,7,FALSE),0)</f>
        <v>30</v>
      </c>
      <c r="BL322" s="7" t="str">
        <f t="shared" ref="BL322:BL385" si="190">IF(W322=AU322,"",CONCATENATE(W322,"-",AU322))</f>
        <v>III-I</v>
      </c>
      <c r="BM322" s="7" t="str">
        <f t="shared" si="173"/>
        <v>III-I</v>
      </c>
      <c r="BN322" s="7">
        <f>IFERROR(VLOOKUP(BL322,Hilfstabelle!$B$26:$M$31,12,FALSE),0)</f>
        <v>1.0948308</v>
      </c>
      <c r="BO322" s="7">
        <f>IFERROR(VLOOKUP(BL322,Hilfstabelle!$B$26:$H$31,7,FALSE),0)</f>
        <v>5</v>
      </c>
      <c r="BP322" s="162" t="s">
        <v>3902</v>
      </c>
    </row>
    <row r="323" spans="1:68" ht="15" thickBot="1" x14ac:dyDescent="0.25">
      <c r="A323" s="7">
        <v>16863331116</v>
      </c>
      <c r="B323" s="160" t="s">
        <v>98</v>
      </c>
      <c r="C323" s="8">
        <v>110</v>
      </c>
      <c r="D323" s="8">
        <v>75</v>
      </c>
      <c r="E323" s="8">
        <v>50</v>
      </c>
      <c r="F323" s="8" t="str">
        <f t="shared" si="174"/>
        <v>110 - 75 - 50</v>
      </c>
      <c r="G323" s="8" t="str">
        <f t="shared" si="175"/>
        <v>110-75-50</v>
      </c>
      <c r="H323" s="8">
        <f t="shared" si="176"/>
        <v>16863331116</v>
      </c>
      <c r="I323" s="6">
        <f t="shared" si="178"/>
        <v>10.310302800000002</v>
      </c>
      <c r="J323" s="6">
        <f>VLOOKUP(LEFT(A323,8)*1,Hilfstabelle!$A$35:$E$38,5,FALSE)</f>
        <v>1</v>
      </c>
      <c r="K323" s="6">
        <f t="shared" si="179"/>
        <v>316</v>
      </c>
      <c r="L323" s="6">
        <f t="shared" si="180"/>
        <v>256</v>
      </c>
      <c r="M323" s="6">
        <f t="shared" si="181"/>
        <v>130</v>
      </c>
      <c r="N323" s="19">
        <f t="shared" ref="N323:N386" si="191">SUM(Z323,AK323,BG323)</f>
        <v>111</v>
      </c>
      <c r="O323" s="19">
        <f t="shared" ref="O323:O386" si="192">SUM(AB323,AT323,BK323)</f>
        <v>141</v>
      </c>
      <c r="P323" s="19">
        <f t="shared" ref="P323:P386" si="193">SUM(AA323,BC323,BO323)</f>
        <v>116</v>
      </c>
      <c r="Q323" s="6">
        <f>VLOOKUP(LEFT(A323,8)*1,Hilfstabelle!$A$35:$E$38,2,FALSE)</f>
        <v>400</v>
      </c>
      <c r="R323" s="6">
        <f>VLOOKUP(LEFT(A323,8)*1,Hilfstabelle!$A$35:$E$38,3,FALSE)</f>
        <v>285</v>
      </c>
      <c r="S323" s="6">
        <f>VLOOKUP(LEFT(A323,8)*1,Hilfstabelle!$A$35:$E$38,4,FALSE)</f>
        <v>146</v>
      </c>
      <c r="T323" s="94">
        <f>VLOOKUP(H323,Preise!A:E,4,FALSE)</f>
        <v>1148.53</v>
      </c>
      <c r="U323" s="7" t="str">
        <f>IF(V323=50,"I",VLOOKUP(V323,Hilfstabelle!$A$3:$B$6,2))</f>
        <v>III</v>
      </c>
      <c r="V323" s="7">
        <f t="shared" si="182"/>
        <v>110</v>
      </c>
      <c r="W323" s="7" t="str">
        <f>IF(U323="I","I",VLOOKUP(V323,Hilfstabelle!$A$3:$B$6,2))</f>
        <v>III</v>
      </c>
      <c r="X323" s="7">
        <f>VLOOKUP(W323,Hilfstabelle!$B$10:$M$13,12,FALSE)</f>
        <v>4.3940147999999999</v>
      </c>
      <c r="Y323" s="7">
        <f>VLOOKUP(W323,Hilfstabelle!$B$10:$D$13,3,FALSE)</f>
        <v>63</v>
      </c>
      <c r="Z323" s="7">
        <f>VLOOKUP(W323,Hilfstabelle!$B$10:$E$13,4,FALSE)</f>
        <v>89</v>
      </c>
      <c r="AA323" s="7">
        <f>VLOOKUP(W323,Hilfstabelle!$B$10:$F$13,5,FALSE)</f>
        <v>89</v>
      </c>
      <c r="AB323" s="7">
        <f>VLOOKUP(W323,Hilfstabelle!$B$10:$G$13,6,FALSE)</f>
        <v>89</v>
      </c>
      <c r="AC323" s="7" t="str">
        <f>IF(AG323="50I","I",VLOOKUP(C323,Hilfstabelle!$A$3:$B$6,2))</f>
        <v>III</v>
      </c>
      <c r="AD323" s="7" t="str">
        <f>IF(U323="I","I",VLOOKUP(C323,Hilfstabelle!$A$3:$B$6,2))</f>
        <v>III</v>
      </c>
      <c r="AE323" s="7" t="str">
        <f t="shared" ref="AE323:AE386" si="194">IF(AG323="50I","50I",AF323)</f>
        <v>110III</v>
      </c>
      <c r="AF323" s="7" t="str">
        <f t="shared" si="183"/>
        <v>110III</v>
      </c>
      <c r="AG323" s="106" t="b">
        <f t="shared" si="184"/>
        <v>0</v>
      </c>
      <c r="AH323" s="7">
        <f>VLOOKUP('Grundgerüst Konfigurator'!AE323,Hilfstabelle!$B$14:$M$25,12,FALSE)</f>
        <v>2.1127092000000003</v>
      </c>
      <c r="AI323" s="7">
        <f>VLOOKUP(AE323,Hilfstabelle!$B$14:$J$25,9,FALSE)</f>
        <v>65</v>
      </c>
      <c r="AJ323" s="7">
        <f>VLOOKUP(AE323,Hilfstabelle!$B$14:$K$25,10,FALSE)</f>
        <v>72</v>
      </c>
      <c r="AK323" s="7">
        <f>VLOOKUP(AE323,Hilfstabelle!$B$14:$I$25,8,FALSE)</f>
        <v>22</v>
      </c>
      <c r="AL323" s="7" t="str">
        <f>IF(AP323="50I","I",VLOOKUP(D323,Hilfstabelle!$A$3:$B$6,2))</f>
        <v>II</v>
      </c>
      <c r="AM323" s="7" t="str">
        <f>IF(U323="I","I",VLOOKUP(D323,Hilfstabelle!$A$3:$B$6,2))</f>
        <v>II</v>
      </c>
      <c r="AN323" s="7" t="str">
        <f t="shared" ref="AN323:AN386" si="195">IF(AP323="50I","50I",AO323)</f>
        <v>75II</v>
      </c>
      <c r="AO323" s="7" t="str">
        <f t="shared" si="185"/>
        <v>75II</v>
      </c>
      <c r="AP323" s="106" t="b">
        <f t="shared" si="186"/>
        <v>0</v>
      </c>
      <c r="AQ323" s="7">
        <f>VLOOKUP('Grundgerüst Konfigurator'!AN323,Hilfstabelle!$B$14:$M$25,12,FALSE)</f>
        <v>1.0688664000000001</v>
      </c>
      <c r="AR323" s="7">
        <f>VLOOKUP(AN323,Hilfstabelle!$B$14:$J$25,9,FALSE)</f>
        <v>45</v>
      </c>
      <c r="AS323" s="7">
        <f>VLOOKUP(AN323,Hilfstabelle!$B$14:$K$25,10,FALSE)</f>
        <v>72</v>
      </c>
      <c r="AT323" s="7">
        <f>VLOOKUP(AN323,Hilfstabelle!$B$14:$I$25,8,FALSE)</f>
        <v>22</v>
      </c>
      <c r="AU323" s="7" t="str">
        <f>IF(AY323="50I","I",VLOOKUP(E323,Hilfstabelle!$A$3:$B$6,2))</f>
        <v>I</v>
      </c>
      <c r="AV323" s="7" t="str">
        <f>IF(U323="I","I",VLOOKUP(E323,Hilfstabelle!$A$3:$B$6,2))</f>
        <v>II</v>
      </c>
      <c r="AW323" s="7" t="str">
        <f t="shared" ref="AW323:AW386" si="196">IF(AY323="50I","50I",AX323)</f>
        <v>50I</v>
      </c>
      <c r="AX323" s="7" t="str">
        <f t="shared" si="187"/>
        <v>50II</v>
      </c>
      <c r="AY323" s="106" t="str">
        <f t="shared" si="177"/>
        <v>50I</v>
      </c>
      <c r="AZ323" s="7">
        <f>VLOOKUP('Grundgerüst Konfigurator'!AW323,Hilfstabelle!$B$14:$M$25,12,FALSE)</f>
        <v>0.45080280000000006</v>
      </c>
      <c r="BA323" s="7">
        <f>VLOOKUP(AW323,Hilfstabelle!$B$14:$J$25,9,FALSE)</f>
        <v>30.5</v>
      </c>
      <c r="BB323" s="7">
        <f>VLOOKUP(AW323,Hilfstabelle!$B$14:$K$25,10,FALSE)</f>
        <v>61</v>
      </c>
      <c r="BC323" s="7">
        <f>VLOOKUP(AW323,Hilfstabelle!$B$14:$I$25,8,FALSE)</f>
        <v>22</v>
      </c>
      <c r="BD323" s="7" t="str">
        <f t="shared" si="188"/>
        <v/>
      </c>
      <c r="BE323" s="7" t="str">
        <f t="shared" ref="BE323:BE386" si="197">IF(BD323="I-II","",BD323)</f>
        <v/>
      </c>
      <c r="BF323" s="7">
        <f>IFERROR(VLOOKUP(BD323,Hilfstabelle!$B$26:$M$31,12,FALSE),0)</f>
        <v>0</v>
      </c>
      <c r="BG323" s="7">
        <f>IFERROR(VLOOKUP(BD323,Hilfstabelle!$B$26:$H$31,7,FALSE),0)</f>
        <v>0</v>
      </c>
      <c r="BH323" s="7" t="str">
        <f t="shared" si="189"/>
        <v>III-II</v>
      </c>
      <c r="BI323" s="7" t="str">
        <f t="shared" ref="BI323:BI386" si="198">IF(BH323="I-II","",BH323)</f>
        <v>III-II</v>
      </c>
      <c r="BJ323" s="7">
        <f>IFERROR(VLOOKUP(BH323,Hilfstabelle!$B$26:$M$31,12,FALSE),0)</f>
        <v>1.1890788000000001</v>
      </c>
      <c r="BK323" s="7">
        <f>IFERROR(VLOOKUP(BH323,Hilfstabelle!$B$26:$H$31,7,FALSE),0)</f>
        <v>30</v>
      </c>
      <c r="BL323" s="7" t="str">
        <f t="shared" si="190"/>
        <v>III-I</v>
      </c>
      <c r="BM323" s="7" t="str">
        <f t="shared" ref="BM323:BM386" si="199">IF(BL323="I-II","",BL323)</f>
        <v>III-I</v>
      </c>
      <c r="BN323" s="7">
        <f>IFERROR(VLOOKUP(BL323,Hilfstabelle!$B$26:$M$31,12,FALSE),0)</f>
        <v>1.0948308</v>
      </c>
      <c r="BO323" s="7">
        <f>IFERROR(VLOOKUP(BL323,Hilfstabelle!$B$26:$H$31,7,FALSE),0)</f>
        <v>5</v>
      </c>
      <c r="BP323" s="162" t="s">
        <v>3902</v>
      </c>
    </row>
    <row r="324" spans="1:68" ht="15" thickBot="1" x14ac:dyDescent="0.25">
      <c r="A324" s="7">
        <v>16863331117</v>
      </c>
      <c r="B324" s="160" t="s">
        <v>98</v>
      </c>
      <c r="C324" s="8">
        <v>110</v>
      </c>
      <c r="D324" s="8">
        <v>75</v>
      </c>
      <c r="E324" s="8">
        <v>63</v>
      </c>
      <c r="F324" s="8" t="str">
        <f t="shared" si="174"/>
        <v>110 - 75 - 63</v>
      </c>
      <c r="G324" s="8" t="str">
        <f t="shared" si="175"/>
        <v>110-75-63</v>
      </c>
      <c r="H324" s="8">
        <f t="shared" si="176"/>
        <v>16863331117</v>
      </c>
      <c r="I324" s="6">
        <f t="shared" si="178"/>
        <v>10.803231600000002</v>
      </c>
      <c r="J324" s="6">
        <f>VLOOKUP(LEFT(A324,8)*1,Hilfstabelle!$A$35:$E$38,5,FALSE)</f>
        <v>1</v>
      </c>
      <c r="K324" s="6">
        <f t="shared" si="179"/>
        <v>348.5</v>
      </c>
      <c r="L324" s="6">
        <f t="shared" si="180"/>
        <v>256</v>
      </c>
      <c r="M324" s="6">
        <f t="shared" si="181"/>
        <v>130</v>
      </c>
      <c r="N324" s="19">
        <f t="shared" si="191"/>
        <v>111</v>
      </c>
      <c r="O324" s="19">
        <f t="shared" si="192"/>
        <v>141</v>
      </c>
      <c r="P324" s="19">
        <f t="shared" si="193"/>
        <v>141.5</v>
      </c>
      <c r="Q324" s="6">
        <f>VLOOKUP(LEFT(A324,8)*1,Hilfstabelle!$A$35:$E$38,2,FALSE)</f>
        <v>400</v>
      </c>
      <c r="R324" s="6">
        <f>VLOOKUP(LEFT(A324,8)*1,Hilfstabelle!$A$35:$E$38,3,FALSE)</f>
        <v>285</v>
      </c>
      <c r="S324" s="6">
        <f>VLOOKUP(LEFT(A324,8)*1,Hilfstabelle!$A$35:$E$38,4,FALSE)</f>
        <v>146</v>
      </c>
      <c r="T324" s="94">
        <f>VLOOKUP(H324,Preise!A:E,4,FALSE)</f>
        <v>1165.44</v>
      </c>
      <c r="U324" s="7" t="str">
        <f>IF(V324=50,"I",VLOOKUP(V324,Hilfstabelle!$A$3:$B$6,2))</f>
        <v>III</v>
      </c>
      <c r="V324" s="7">
        <f t="shared" si="182"/>
        <v>110</v>
      </c>
      <c r="W324" s="7" t="str">
        <f>IF(U324="I","I",VLOOKUP(V324,Hilfstabelle!$A$3:$B$6,2))</f>
        <v>III</v>
      </c>
      <c r="X324" s="7">
        <f>VLOOKUP(W324,Hilfstabelle!$B$10:$M$13,12,FALSE)</f>
        <v>4.3940147999999999</v>
      </c>
      <c r="Y324" s="7">
        <f>VLOOKUP(W324,Hilfstabelle!$B$10:$D$13,3,FALSE)</f>
        <v>63</v>
      </c>
      <c r="Z324" s="7">
        <f>VLOOKUP(W324,Hilfstabelle!$B$10:$E$13,4,FALSE)</f>
        <v>89</v>
      </c>
      <c r="AA324" s="7">
        <f>VLOOKUP(W324,Hilfstabelle!$B$10:$F$13,5,FALSE)</f>
        <v>89</v>
      </c>
      <c r="AB324" s="7">
        <f>VLOOKUP(W324,Hilfstabelle!$B$10:$G$13,6,FALSE)</f>
        <v>89</v>
      </c>
      <c r="AC324" s="7" t="str">
        <f>IF(AG324="50I","I",VLOOKUP(C324,Hilfstabelle!$A$3:$B$6,2))</f>
        <v>III</v>
      </c>
      <c r="AD324" s="7" t="str">
        <f>IF(U324="I","I",VLOOKUP(C324,Hilfstabelle!$A$3:$B$6,2))</f>
        <v>III</v>
      </c>
      <c r="AE324" s="7" t="str">
        <f t="shared" si="194"/>
        <v>110III</v>
      </c>
      <c r="AF324" s="7" t="str">
        <f t="shared" si="183"/>
        <v>110III</v>
      </c>
      <c r="AG324" s="106" t="b">
        <f t="shared" si="184"/>
        <v>0</v>
      </c>
      <c r="AH324" s="7">
        <f>VLOOKUP('Grundgerüst Konfigurator'!AE324,Hilfstabelle!$B$14:$M$25,12,FALSE)</f>
        <v>2.1127092000000003</v>
      </c>
      <c r="AI324" s="7">
        <f>VLOOKUP(AE324,Hilfstabelle!$B$14:$J$25,9,FALSE)</f>
        <v>65</v>
      </c>
      <c r="AJ324" s="7">
        <f>VLOOKUP(AE324,Hilfstabelle!$B$14:$K$25,10,FALSE)</f>
        <v>72</v>
      </c>
      <c r="AK324" s="7">
        <f>VLOOKUP(AE324,Hilfstabelle!$B$14:$I$25,8,FALSE)</f>
        <v>22</v>
      </c>
      <c r="AL324" s="7" t="str">
        <f>IF(AP324="50I","I",VLOOKUP(D324,Hilfstabelle!$A$3:$B$6,2))</f>
        <v>II</v>
      </c>
      <c r="AM324" s="7" t="str">
        <f>IF(U324="I","I",VLOOKUP(D324,Hilfstabelle!$A$3:$B$6,2))</f>
        <v>II</v>
      </c>
      <c r="AN324" s="7" t="str">
        <f t="shared" si="195"/>
        <v>75II</v>
      </c>
      <c r="AO324" s="7" t="str">
        <f t="shared" si="185"/>
        <v>75II</v>
      </c>
      <c r="AP324" s="106" t="b">
        <f t="shared" si="186"/>
        <v>0</v>
      </c>
      <c r="AQ324" s="7">
        <f>VLOOKUP('Grundgerüst Konfigurator'!AN324,Hilfstabelle!$B$14:$M$25,12,FALSE)</f>
        <v>1.0688664000000001</v>
      </c>
      <c r="AR324" s="7">
        <f>VLOOKUP(AN324,Hilfstabelle!$B$14:$J$25,9,FALSE)</f>
        <v>45</v>
      </c>
      <c r="AS324" s="7">
        <f>VLOOKUP(AN324,Hilfstabelle!$B$14:$K$25,10,FALSE)</f>
        <v>72</v>
      </c>
      <c r="AT324" s="7">
        <f>VLOOKUP(AN324,Hilfstabelle!$B$14:$I$25,8,FALSE)</f>
        <v>22</v>
      </c>
      <c r="AU324" s="7" t="str">
        <f>IF(AY324="50I","I",VLOOKUP(E324,Hilfstabelle!$A$3:$B$6,2))</f>
        <v>II</v>
      </c>
      <c r="AV324" s="7" t="str">
        <f>IF(U324="I","I",VLOOKUP(E324,Hilfstabelle!$A$3:$B$6,2))</f>
        <v>II</v>
      </c>
      <c r="AW324" s="7" t="str">
        <f t="shared" si="196"/>
        <v>63II</v>
      </c>
      <c r="AX324" s="7" t="str">
        <f t="shared" si="187"/>
        <v>63II</v>
      </c>
      <c r="AY324" s="106" t="b">
        <f t="shared" si="177"/>
        <v>0</v>
      </c>
      <c r="AZ324" s="7">
        <f>VLOOKUP('Grundgerüst Konfigurator'!AW324,Hilfstabelle!$B$14:$M$25,12,FALSE)</f>
        <v>0.84948360000000012</v>
      </c>
      <c r="BA324" s="7">
        <f>VLOOKUP(AW324,Hilfstabelle!$B$14:$J$25,9,FALSE)</f>
        <v>37</v>
      </c>
      <c r="BB324" s="7">
        <f>VLOOKUP(AW324,Hilfstabelle!$B$14:$K$25,10,FALSE)</f>
        <v>68.5</v>
      </c>
      <c r="BC324" s="7">
        <f>VLOOKUP(AW324,Hilfstabelle!$B$14:$I$25,8,FALSE)</f>
        <v>22.5</v>
      </c>
      <c r="BD324" s="7" t="str">
        <f t="shared" si="188"/>
        <v/>
      </c>
      <c r="BE324" s="7" t="str">
        <f t="shared" si="197"/>
        <v/>
      </c>
      <c r="BF324" s="7">
        <f>IFERROR(VLOOKUP(BD324,Hilfstabelle!$B$26:$M$31,12,FALSE),0)</f>
        <v>0</v>
      </c>
      <c r="BG324" s="7">
        <f>IFERROR(VLOOKUP(BD324,Hilfstabelle!$B$26:$H$31,7,FALSE),0)</f>
        <v>0</v>
      </c>
      <c r="BH324" s="7" t="str">
        <f t="shared" si="189"/>
        <v>III-II</v>
      </c>
      <c r="BI324" s="7" t="str">
        <f t="shared" si="198"/>
        <v>III-II</v>
      </c>
      <c r="BJ324" s="7">
        <f>IFERROR(VLOOKUP(BH324,Hilfstabelle!$B$26:$M$31,12,FALSE),0)</f>
        <v>1.1890788000000001</v>
      </c>
      <c r="BK324" s="7">
        <f>IFERROR(VLOOKUP(BH324,Hilfstabelle!$B$26:$H$31,7,FALSE),0)</f>
        <v>30</v>
      </c>
      <c r="BL324" s="7" t="str">
        <f t="shared" si="190"/>
        <v>III-II</v>
      </c>
      <c r="BM324" s="7" t="str">
        <f t="shared" si="199"/>
        <v>III-II</v>
      </c>
      <c r="BN324" s="7">
        <f>IFERROR(VLOOKUP(BL324,Hilfstabelle!$B$26:$M$31,12,FALSE),0)</f>
        <v>1.1890788000000001</v>
      </c>
      <c r="BO324" s="7">
        <f>IFERROR(VLOOKUP(BL324,Hilfstabelle!$B$26:$H$31,7,FALSE),0)</f>
        <v>30</v>
      </c>
      <c r="BP324" s="162" t="s">
        <v>3902</v>
      </c>
    </row>
    <row r="325" spans="1:68" ht="15" thickBot="1" x14ac:dyDescent="0.25">
      <c r="A325" s="7">
        <v>16863331118</v>
      </c>
      <c r="B325" s="160" t="s">
        <v>98</v>
      </c>
      <c r="C325" s="8">
        <v>110</v>
      </c>
      <c r="D325" s="8">
        <v>75</v>
      </c>
      <c r="E325" s="8">
        <v>75</v>
      </c>
      <c r="F325" s="8" t="str">
        <f t="shared" si="174"/>
        <v>110 - 75 - 75</v>
      </c>
      <c r="G325" s="8" t="str">
        <f t="shared" si="175"/>
        <v>110-75-75</v>
      </c>
      <c r="H325" s="8">
        <f t="shared" si="176"/>
        <v>16863331118</v>
      </c>
      <c r="I325" s="6">
        <f t="shared" si="178"/>
        <v>11.022614400000002</v>
      </c>
      <c r="J325" s="6">
        <f>VLOOKUP(LEFT(A325,8)*1,Hilfstabelle!$A$35:$E$38,5,FALSE)</f>
        <v>1</v>
      </c>
      <c r="K325" s="6">
        <f t="shared" si="179"/>
        <v>352</v>
      </c>
      <c r="L325" s="6">
        <f t="shared" si="180"/>
        <v>256</v>
      </c>
      <c r="M325" s="6">
        <f t="shared" si="181"/>
        <v>130</v>
      </c>
      <c r="N325" s="19">
        <f t="shared" si="191"/>
        <v>111</v>
      </c>
      <c r="O325" s="19">
        <f t="shared" si="192"/>
        <v>141</v>
      </c>
      <c r="P325" s="19">
        <f t="shared" si="193"/>
        <v>141</v>
      </c>
      <c r="Q325" s="6">
        <f>VLOOKUP(LEFT(A325,8)*1,Hilfstabelle!$A$35:$E$38,2,FALSE)</f>
        <v>400</v>
      </c>
      <c r="R325" s="6">
        <f>VLOOKUP(LEFT(A325,8)*1,Hilfstabelle!$A$35:$E$38,3,FALSE)</f>
        <v>285</v>
      </c>
      <c r="S325" s="6">
        <f>VLOOKUP(LEFT(A325,8)*1,Hilfstabelle!$A$35:$E$38,4,FALSE)</f>
        <v>146</v>
      </c>
      <c r="T325" s="94">
        <f>VLOOKUP(H325,Preise!A:E,4,FALSE)</f>
        <v>1184.17</v>
      </c>
      <c r="U325" s="7" t="str">
        <f>IF(V325=50,"I",VLOOKUP(V325,Hilfstabelle!$A$3:$B$6,2))</f>
        <v>III</v>
      </c>
      <c r="V325" s="7">
        <f t="shared" si="182"/>
        <v>110</v>
      </c>
      <c r="W325" s="7" t="str">
        <f>IF(U325="I","I",VLOOKUP(V325,Hilfstabelle!$A$3:$B$6,2))</f>
        <v>III</v>
      </c>
      <c r="X325" s="7">
        <f>VLOOKUP(W325,Hilfstabelle!$B$10:$M$13,12,FALSE)</f>
        <v>4.3940147999999999</v>
      </c>
      <c r="Y325" s="7">
        <f>VLOOKUP(W325,Hilfstabelle!$B$10:$D$13,3,FALSE)</f>
        <v>63</v>
      </c>
      <c r="Z325" s="7">
        <f>VLOOKUP(W325,Hilfstabelle!$B$10:$E$13,4,FALSE)</f>
        <v>89</v>
      </c>
      <c r="AA325" s="7">
        <f>VLOOKUP(W325,Hilfstabelle!$B$10:$F$13,5,FALSE)</f>
        <v>89</v>
      </c>
      <c r="AB325" s="7">
        <f>VLOOKUP(W325,Hilfstabelle!$B$10:$G$13,6,FALSE)</f>
        <v>89</v>
      </c>
      <c r="AC325" s="7" t="str">
        <f>IF(AG325="50I","I",VLOOKUP(C325,Hilfstabelle!$A$3:$B$6,2))</f>
        <v>III</v>
      </c>
      <c r="AD325" s="7" t="str">
        <f>IF(U325="I","I",VLOOKUP(C325,Hilfstabelle!$A$3:$B$6,2))</f>
        <v>III</v>
      </c>
      <c r="AE325" s="7" t="str">
        <f t="shared" si="194"/>
        <v>110III</v>
      </c>
      <c r="AF325" s="7" t="str">
        <f t="shared" si="183"/>
        <v>110III</v>
      </c>
      <c r="AG325" s="106" t="b">
        <f t="shared" si="184"/>
        <v>0</v>
      </c>
      <c r="AH325" s="7">
        <f>VLOOKUP('Grundgerüst Konfigurator'!AE325,Hilfstabelle!$B$14:$M$25,12,FALSE)</f>
        <v>2.1127092000000003</v>
      </c>
      <c r="AI325" s="7">
        <f>VLOOKUP(AE325,Hilfstabelle!$B$14:$J$25,9,FALSE)</f>
        <v>65</v>
      </c>
      <c r="AJ325" s="7">
        <f>VLOOKUP(AE325,Hilfstabelle!$B$14:$K$25,10,FALSE)</f>
        <v>72</v>
      </c>
      <c r="AK325" s="7">
        <f>VLOOKUP(AE325,Hilfstabelle!$B$14:$I$25,8,FALSE)</f>
        <v>22</v>
      </c>
      <c r="AL325" s="7" t="str">
        <f>IF(AP325="50I","I",VLOOKUP(D325,Hilfstabelle!$A$3:$B$6,2))</f>
        <v>II</v>
      </c>
      <c r="AM325" s="7" t="str">
        <f>IF(U325="I","I",VLOOKUP(D325,Hilfstabelle!$A$3:$B$6,2))</f>
        <v>II</v>
      </c>
      <c r="AN325" s="7" t="str">
        <f t="shared" si="195"/>
        <v>75II</v>
      </c>
      <c r="AO325" s="7" t="str">
        <f t="shared" si="185"/>
        <v>75II</v>
      </c>
      <c r="AP325" s="106" t="b">
        <f t="shared" si="186"/>
        <v>0</v>
      </c>
      <c r="AQ325" s="7">
        <f>VLOOKUP('Grundgerüst Konfigurator'!AN325,Hilfstabelle!$B$14:$M$25,12,FALSE)</f>
        <v>1.0688664000000001</v>
      </c>
      <c r="AR325" s="7">
        <f>VLOOKUP(AN325,Hilfstabelle!$B$14:$J$25,9,FALSE)</f>
        <v>45</v>
      </c>
      <c r="AS325" s="7">
        <f>VLOOKUP(AN325,Hilfstabelle!$B$14:$K$25,10,FALSE)</f>
        <v>72</v>
      </c>
      <c r="AT325" s="7">
        <f>VLOOKUP(AN325,Hilfstabelle!$B$14:$I$25,8,FALSE)</f>
        <v>22</v>
      </c>
      <c r="AU325" s="7" t="str">
        <f>IF(AY325="50I","I",VLOOKUP(E325,Hilfstabelle!$A$3:$B$6,2))</f>
        <v>II</v>
      </c>
      <c r="AV325" s="7" t="str">
        <f>IF(U325="I","I",VLOOKUP(E325,Hilfstabelle!$A$3:$B$6,2))</f>
        <v>II</v>
      </c>
      <c r="AW325" s="7" t="str">
        <f t="shared" si="196"/>
        <v>75II</v>
      </c>
      <c r="AX325" s="7" t="str">
        <f t="shared" si="187"/>
        <v>75II</v>
      </c>
      <c r="AY325" s="106" t="b">
        <f t="shared" si="177"/>
        <v>0</v>
      </c>
      <c r="AZ325" s="7">
        <f>VLOOKUP('Grundgerüst Konfigurator'!AW325,Hilfstabelle!$B$14:$M$25,12,FALSE)</f>
        <v>1.0688664000000001</v>
      </c>
      <c r="BA325" s="7">
        <f>VLOOKUP(AW325,Hilfstabelle!$B$14:$J$25,9,FALSE)</f>
        <v>45</v>
      </c>
      <c r="BB325" s="7">
        <f>VLOOKUP(AW325,Hilfstabelle!$B$14:$K$25,10,FALSE)</f>
        <v>72</v>
      </c>
      <c r="BC325" s="7">
        <f>VLOOKUP(AW325,Hilfstabelle!$B$14:$I$25,8,FALSE)</f>
        <v>22</v>
      </c>
      <c r="BD325" s="7" t="str">
        <f t="shared" si="188"/>
        <v/>
      </c>
      <c r="BE325" s="7" t="str">
        <f t="shared" si="197"/>
        <v/>
      </c>
      <c r="BF325" s="7">
        <f>IFERROR(VLOOKUP(BD325,Hilfstabelle!$B$26:$M$31,12,FALSE),0)</f>
        <v>0</v>
      </c>
      <c r="BG325" s="7">
        <f>IFERROR(VLOOKUP(BD325,Hilfstabelle!$B$26:$H$31,7,FALSE),0)</f>
        <v>0</v>
      </c>
      <c r="BH325" s="7" t="str">
        <f t="shared" si="189"/>
        <v>III-II</v>
      </c>
      <c r="BI325" s="7" t="str">
        <f t="shared" si="198"/>
        <v>III-II</v>
      </c>
      <c r="BJ325" s="7">
        <f>IFERROR(VLOOKUP(BH325,Hilfstabelle!$B$26:$M$31,12,FALSE),0)</f>
        <v>1.1890788000000001</v>
      </c>
      <c r="BK325" s="7">
        <f>IFERROR(VLOOKUP(BH325,Hilfstabelle!$B$26:$H$31,7,FALSE),0)</f>
        <v>30</v>
      </c>
      <c r="BL325" s="7" t="str">
        <f t="shared" si="190"/>
        <v>III-II</v>
      </c>
      <c r="BM325" s="7" t="str">
        <f t="shared" si="199"/>
        <v>III-II</v>
      </c>
      <c r="BN325" s="7">
        <f>IFERROR(VLOOKUP(BL325,Hilfstabelle!$B$26:$M$31,12,FALSE),0)</f>
        <v>1.1890788000000001</v>
      </c>
      <c r="BO325" s="7">
        <f>IFERROR(VLOOKUP(BL325,Hilfstabelle!$B$26:$H$31,7,FALSE),0)</f>
        <v>30</v>
      </c>
      <c r="BP325" s="162" t="s">
        <v>3902</v>
      </c>
    </row>
    <row r="326" spans="1:68" ht="15" thickBot="1" x14ac:dyDescent="0.25">
      <c r="A326" s="7">
        <v>16863331119</v>
      </c>
      <c r="B326" s="160" t="s">
        <v>98</v>
      </c>
      <c r="C326" s="8">
        <v>110</v>
      </c>
      <c r="D326" s="8">
        <v>75</v>
      </c>
      <c r="E326" s="8">
        <v>90</v>
      </c>
      <c r="F326" s="8" t="str">
        <f t="shared" si="174"/>
        <v>110 - 75 - 90</v>
      </c>
      <c r="G326" s="8" t="str">
        <f t="shared" si="175"/>
        <v>110-75-90</v>
      </c>
      <c r="H326" s="8">
        <f t="shared" si="176"/>
        <v>16863331119</v>
      </c>
      <c r="I326" s="6">
        <f t="shared" si="178"/>
        <v>10.364835600000001</v>
      </c>
      <c r="J326" s="6">
        <f>VLOOKUP(LEFT(A326,8)*1,Hilfstabelle!$A$35:$E$38,5,FALSE)</f>
        <v>1</v>
      </c>
      <c r="K326" s="6">
        <f t="shared" si="179"/>
        <v>322</v>
      </c>
      <c r="L326" s="6">
        <f t="shared" si="180"/>
        <v>256</v>
      </c>
      <c r="M326" s="6">
        <f t="shared" si="181"/>
        <v>130</v>
      </c>
      <c r="N326" s="19">
        <f t="shared" si="191"/>
        <v>111</v>
      </c>
      <c r="O326" s="19">
        <f t="shared" si="192"/>
        <v>141</v>
      </c>
      <c r="P326" s="19">
        <f t="shared" si="193"/>
        <v>111</v>
      </c>
      <c r="Q326" s="6">
        <f>VLOOKUP(LEFT(A326,8)*1,Hilfstabelle!$A$35:$E$38,2,FALSE)</f>
        <v>400</v>
      </c>
      <c r="R326" s="6">
        <f>VLOOKUP(LEFT(A326,8)*1,Hilfstabelle!$A$35:$E$38,3,FALSE)</f>
        <v>285</v>
      </c>
      <c r="S326" s="6">
        <f>VLOOKUP(LEFT(A326,8)*1,Hilfstabelle!$A$35:$E$38,4,FALSE)</f>
        <v>146</v>
      </c>
      <c r="T326" s="94">
        <f>VLOOKUP(H326,Preise!A:E,4,FALSE)</f>
        <v>1100.44</v>
      </c>
      <c r="U326" s="7" t="str">
        <f>IF(V326=50,"I",VLOOKUP(V326,Hilfstabelle!$A$3:$B$6,2))</f>
        <v>III</v>
      </c>
      <c r="V326" s="7">
        <f t="shared" si="182"/>
        <v>110</v>
      </c>
      <c r="W326" s="7" t="str">
        <f>IF(U326="I","I",VLOOKUP(V326,Hilfstabelle!$A$3:$B$6,2))</f>
        <v>III</v>
      </c>
      <c r="X326" s="7">
        <f>VLOOKUP(W326,Hilfstabelle!$B$10:$M$13,12,FALSE)</f>
        <v>4.3940147999999999</v>
      </c>
      <c r="Y326" s="7">
        <f>VLOOKUP(W326,Hilfstabelle!$B$10:$D$13,3,FALSE)</f>
        <v>63</v>
      </c>
      <c r="Z326" s="7">
        <f>VLOOKUP(W326,Hilfstabelle!$B$10:$E$13,4,FALSE)</f>
        <v>89</v>
      </c>
      <c r="AA326" s="7">
        <f>VLOOKUP(W326,Hilfstabelle!$B$10:$F$13,5,FALSE)</f>
        <v>89</v>
      </c>
      <c r="AB326" s="7">
        <f>VLOOKUP(W326,Hilfstabelle!$B$10:$G$13,6,FALSE)</f>
        <v>89</v>
      </c>
      <c r="AC326" s="7" t="str">
        <f>IF(AG326="50I","I",VLOOKUP(C326,Hilfstabelle!$A$3:$B$6,2))</f>
        <v>III</v>
      </c>
      <c r="AD326" s="7" t="str">
        <f>IF(U326="I","I",VLOOKUP(C326,Hilfstabelle!$A$3:$B$6,2))</f>
        <v>III</v>
      </c>
      <c r="AE326" s="7" t="str">
        <f t="shared" si="194"/>
        <v>110III</v>
      </c>
      <c r="AF326" s="7" t="str">
        <f t="shared" si="183"/>
        <v>110III</v>
      </c>
      <c r="AG326" s="106" t="b">
        <f t="shared" si="184"/>
        <v>0</v>
      </c>
      <c r="AH326" s="7">
        <f>VLOOKUP('Grundgerüst Konfigurator'!AE326,Hilfstabelle!$B$14:$M$25,12,FALSE)</f>
        <v>2.1127092000000003</v>
      </c>
      <c r="AI326" s="7">
        <f>VLOOKUP(AE326,Hilfstabelle!$B$14:$J$25,9,FALSE)</f>
        <v>65</v>
      </c>
      <c r="AJ326" s="7">
        <f>VLOOKUP(AE326,Hilfstabelle!$B$14:$K$25,10,FALSE)</f>
        <v>72</v>
      </c>
      <c r="AK326" s="7">
        <f>VLOOKUP(AE326,Hilfstabelle!$B$14:$I$25,8,FALSE)</f>
        <v>22</v>
      </c>
      <c r="AL326" s="7" t="str">
        <f>IF(AP326="50I","I",VLOOKUP(D326,Hilfstabelle!$A$3:$B$6,2))</f>
        <v>II</v>
      </c>
      <c r="AM326" s="7" t="str">
        <f>IF(U326="I","I",VLOOKUP(D326,Hilfstabelle!$A$3:$B$6,2))</f>
        <v>II</v>
      </c>
      <c r="AN326" s="7" t="str">
        <f t="shared" si="195"/>
        <v>75II</v>
      </c>
      <c r="AO326" s="7" t="str">
        <f t="shared" si="185"/>
        <v>75II</v>
      </c>
      <c r="AP326" s="106" t="b">
        <f t="shared" si="186"/>
        <v>0</v>
      </c>
      <c r="AQ326" s="7">
        <f>VLOOKUP('Grundgerüst Konfigurator'!AN326,Hilfstabelle!$B$14:$M$25,12,FALSE)</f>
        <v>1.0688664000000001</v>
      </c>
      <c r="AR326" s="7">
        <f>VLOOKUP(AN326,Hilfstabelle!$B$14:$J$25,9,FALSE)</f>
        <v>45</v>
      </c>
      <c r="AS326" s="7">
        <f>VLOOKUP(AN326,Hilfstabelle!$B$14:$K$25,10,FALSE)</f>
        <v>72</v>
      </c>
      <c r="AT326" s="7">
        <f>VLOOKUP(AN326,Hilfstabelle!$B$14:$I$25,8,FALSE)</f>
        <v>22</v>
      </c>
      <c r="AU326" s="7" t="str">
        <f>IF(AY326="50I","I",VLOOKUP(E326,Hilfstabelle!$A$3:$B$6,2))</f>
        <v>III</v>
      </c>
      <c r="AV326" s="7" t="str">
        <f>IF(U326="I","I",VLOOKUP(E326,Hilfstabelle!$A$3:$B$6,2))</f>
        <v>III</v>
      </c>
      <c r="AW326" s="7" t="str">
        <f t="shared" si="196"/>
        <v>90III</v>
      </c>
      <c r="AX326" s="7" t="str">
        <f t="shared" si="187"/>
        <v>90III</v>
      </c>
      <c r="AY326" s="106" t="b">
        <f t="shared" si="177"/>
        <v>0</v>
      </c>
      <c r="AZ326" s="7">
        <f>VLOOKUP('Grundgerüst Konfigurator'!AW326,Hilfstabelle!$B$14:$M$25,12,FALSE)</f>
        <v>1.6001664000000002</v>
      </c>
      <c r="BA326" s="7">
        <f>VLOOKUP(AW326,Hilfstabelle!$B$14:$J$25,9,FALSE)</f>
        <v>54</v>
      </c>
      <c r="BB326" s="7">
        <f>VLOOKUP(AW326,Hilfstabelle!$B$14:$K$25,10,FALSE)</f>
        <v>72</v>
      </c>
      <c r="BC326" s="7">
        <f>VLOOKUP(AW326,Hilfstabelle!$B$14:$I$25,8,FALSE)</f>
        <v>22</v>
      </c>
      <c r="BD326" s="7" t="str">
        <f t="shared" si="188"/>
        <v/>
      </c>
      <c r="BE326" s="7" t="str">
        <f t="shared" si="197"/>
        <v/>
      </c>
      <c r="BF326" s="7">
        <f>IFERROR(VLOOKUP(BD326,Hilfstabelle!$B$26:$M$31,12,FALSE),0)</f>
        <v>0</v>
      </c>
      <c r="BG326" s="7">
        <f>IFERROR(VLOOKUP(BD326,Hilfstabelle!$B$26:$H$31,7,FALSE),0)</f>
        <v>0</v>
      </c>
      <c r="BH326" s="7" t="str">
        <f t="shared" si="189"/>
        <v>III-II</v>
      </c>
      <c r="BI326" s="7" t="str">
        <f t="shared" si="198"/>
        <v>III-II</v>
      </c>
      <c r="BJ326" s="7">
        <f>IFERROR(VLOOKUP(BH326,Hilfstabelle!$B$26:$M$31,12,FALSE),0)</f>
        <v>1.1890788000000001</v>
      </c>
      <c r="BK326" s="7">
        <f>IFERROR(VLOOKUP(BH326,Hilfstabelle!$B$26:$H$31,7,FALSE),0)</f>
        <v>30</v>
      </c>
      <c r="BL326" s="7" t="str">
        <f t="shared" si="190"/>
        <v/>
      </c>
      <c r="BM326" s="7" t="str">
        <f t="shared" si="199"/>
        <v/>
      </c>
      <c r="BN326" s="7">
        <f>IFERROR(VLOOKUP(BL326,Hilfstabelle!$B$26:$M$31,12,FALSE),0)</f>
        <v>0</v>
      </c>
      <c r="BO326" s="7">
        <f>IFERROR(VLOOKUP(BL326,Hilfstabelle!$B$26:$H$31,7,FALSE),0)</f>
        <v>0</v>
      </c>
      <c r="BP326" s="162" t="s">
        <v>3902</v>
      </c>
    </row>
    <row r="327" spans="1:68" ht="15" thickBot="1" x14ac:dyDescent="0.25">
      <c r="A327" s="7">
        <v>16863331120</v>
      </c>
      <c r="B327" s="160" t="s">
        <v>98</v>
      </c>
      <c r="C327" s="8">
        <v>110</v>
      </c>
      <c r="D327" s="8">
        <v>90</v>
      </c>
      <c r="E327" s="8">
        <v>25</v>
      </c>
      <c r="F327" s="8" t="str">
        <f t="shared" ref="F327:F390" si="200">CONCATENATE(C327," - ",D327," - ",E327)</f>
        <v>110 - 90 - 25</v>
      </c>
      <c r="G327" s="8" t="str">
        <f t="shared" ref="G327:G390" si="201">CONCATENATE(C327,"-",D327,"-",E327)</f>
        <v>110-90-25</v>
      </c>
      <c r="H327" s="8">
        <f t="shared" ref="H327:H390" si="202">A327</f>
        <v>16863331120</v>
      </c>
      <c r="I327" s="6">
        <f t="shared" si="178"/>
        <v>9.3732072000000013</v>
      </c>
      <c r="J327" s="6">
        <f>VLOOKUP(LEFT(A327,8)*1,Hilfstabelle!$A$35:$E$38,5,FALSE)</f>
        <v>1</v>
      </c>
      <c r="K327" s="6">
        <f t="shared" si="179"/>
        <v>295.5</v>
      </c>
      <c r="L327" s="6">
        <f t="shared" si="180"/>
        <v>226</v>
      </c>
      <c r="M327" s="6">
        <f t="shared" si="181"/>
        <v>130</v>
      </c>
      <c r="N327" s="19">
        <f t="shared" si="191"/>
        <v>111</v>
      </c>
      <c r="O327" s="19">
        <f t="shared" si="192"/>
        <v>111</v>
      </c>
      <c r="P327" s="19">
        <f t="shared" si="193"/>
        <v>113</v>
      </c>
      <c r="Q327" s="6">
        <f>VLOOKUP(LEFT(A327,8)*1,Hilfstabelle!$A$35:$E$38,2,FALSE)</f>
        <v>400</v>
      </c>
      <c r="R327" s="6">
        <f>VLOOKUP(LEFT(A327,8)*1,Hilfstabelle!$A$35:$E$38,3,FALSE)</f>
        <v>285</v>
      </c>
      <c r="S327" s="6">
        <f>VLOOKUP(LEFT(A327,8)*1,Hilfstabelle!$A$35:$E$38,4,FALSE)</f>
        <v>146</v>
      </c>
      <c r="T327" s="94">
        <f>VLOOKUP(H327,Preise!A:E,4,FALSE)</f>
        <v>1042.3900000000001</v>
      </c>
      <c r="U327" s="7" t="str">
        <f>IF(V327=50,"I",VLOOKUP(V327,Hilfstabelle!$A$3:$B$6,2))</f>
        <v>III</v>
      </c>
      <c r="V327" s="7">
        <f t="shared" si="182"/>
        <v>110</v>
      </c>
      <c r="W327" s="7" t="str">
        <f>IF(U327="I","I",VLOOKUP(V327,Hilfstabelle!$A$3:$B$6,2))</f>
        <v>III</v>
      </c>
      <c r="X327" s="7">
        <f>VLOOKUP(W327,Hilfstabelle!$B$10:$M$13,12,FALSE)</f>
        <v>4.3940147999999999</v>
      </c>
      <c r="Y327" s="7">
        <f>VLOOKUP(W327,Hilfstabelle!$B$10:$D$13,3,FALSE)</f>
        <v>63</v>
      </c>
      <c r="Z327" s="7">
        <f>VLOOKUP(W327,Hilfstabelle!$B$10:$E$13,4,FALSE)</f>
        <v>89</v>
      </c>
      <c r="AA327" s="7">
        <f>VLOOKUP(W327,Hilfstabelle!$B$10:$F$13,5,FALSE)</f>
        <v>89</v>
      </c>
      <c r="AB327" s="7">
        <f>VLOOKUP(W327,Hilfstabelle!$B$10:$G$13,6,FALSE)</f>
        <v>89</v>
      </c>
      <c r="AC327" s="7" t="str">
        <f>IF(AG327="50I","I",VLOOKUP(C327,Hilfstabelle!$A$3:$B$6,2))</f>
        <v>III</v>
      </c>
      <c r="AD327" s="7" t="str">
        <f>IF(U327="I","I",VLOOKUP(C327,Hilfstabelle!$A$3:$B$6,2))</f>
        <v>III</v>
      </c>
      <c r="AE327" s="7" t="str">
        <f t="shared" si="194"/>
        <v>110III</v>
      </c>
      <c r="AF327" s="7" t="str">
        <f t="shared" si="183"/>
        <v>110III</v>
      </c>
      <c r="AG327" s="106" t="b">
        <f t="shared" si="184"/>
        <v>0</v>
      </c>
      <c r="AH327" s="7">
        <f>VLOOKUP('Grundgerüst Konfigurator'!AE327,Hilfstabelle!$B$14:$M$25,12,FALSE)</f>
        <v>2.1127092000000003</v>
      </c>
      <c r="AI327" s="7">
        <f>VLOOKUP(AE327,Hilfstabelle!$B$14:$J$25,9,FALSE)</f>
        <v>65</v>
      </c>
      <c r="AJ327" s="7">
        <f>VLOOKUP(AE327,Hilfstabelle!$B$14:$K$25,10,FALSE)</f>
        <v>72</v>
      </c>
      <c r="AK327" s="7">
        <f>VLOOKUP(AE327,Hilfstabelle!$B$14:$I$25,8,FALSE)</f>
        <v>22</v>
      </c>
      <c r="AL327" s="7" t="str">
        <f>IF(AP327="50I","I",VLOOKUP(D327,Hilfstabelle!$A$3:$B$6,2))</f>
        <v>III</v>
      </c>
      <c r="AM327" s="7" t="str">
        <f>IF(U327="I","I",VLOOKUP(D327,Hilfstabelle!$A$3:$B$6,2))</f>
        <v>III</v>
      </c>
      <c r="AN327" s="7" t="str">
        <f t="shared" si="195"/>
        <v>90III</v>
      </c>
      <c r="AO327" s="7" t="str">
        <f t="shared" si="185"/>
        <v>90III</v>
      </c>
      <c r="AP327" s="106" t="b">
        <f t="shared" si="186"/>
        <v>0</v>
      </c>
      <c r="AQ327" s="7">
        <f>VLOOKUP('Grundgerüst Konfigurator'!AN327,Hilfstabelle!$B$14:$M$25,12,FALSE)</f>
        <v>1.6001664000000002</v>
      </c>
      <c r="AR327" s="7">
        <f>VLOOKUP(AN327,Hilfstabelle!$B$14:$J$25,9,FALSE)</f>
        <v>54</v>
      </c>
      <c r="AS327" s="7">
        <f>VLOOKUP(AN327,Hilfstabelle!$B$14:$K$25,10,FALSE)</f>
        <v>72</v>
      </c>
      <c r="AT327" s="7">
        <f>VLOOKUP(AN327,Hilfstabelle!$B$14:$I$25,8,FALSE)</f>
        <v>22</v>
      </c>
      <c r="AU327" s="7" t="str">
        <f>IF(AY327="50I","I",VLOOKUP(E327,Hilfstabelle!$A$3:$B$6,2))</f>
        <v>I</v>
      </c>
      <c r="AV327" s="7" t="str">
        <f>IF(U327="I","I",VLOOKUP(E327,Hilfstabelle!$A$3:$B$6,2))</f>
        <v>I</v>
      </c>
      <c r="AW327" s="7" t="str">
        <f t="shared" si="196"/>
        <v>25I</v>
      </c>
      <c r="AX327" s="7" t="str">
        <f t="shared" si="187"/>
        <v>25I</v>
      </c>
      <c r="AY327" s="106" t="b">
        <f t="shared" si="177"/>
        <v>0</v>
      </c>
      <c r="AZ327" s="7">
        <f>VLOOKUP('Grundgerüst Konfigurator'!AW327,Hilfstabelle!$B$14:$M$25,12,FALSE)</f>
        <v>0.171486</v>
      </c>
      <c r="BA327" s="7">
        <f>VLOOKUP(AW327,Hilfstabelle!$B$14:$J$25,9,FALSE)</f>
        <v>15.25</v>
      </c>
      <c r="BB327" s="7">
        <f>VLOOKUP(AW327,Hilfstabelle!$B$14:$K$25,10,FALSE)</f>
        <v>40.5</v>
      </c>
      <c r="BC327" s="7">
        <f>VLOOKUP(AW327,Hilfstabelle!$B$14:$I$25,8,FALSE)</f>
        <v>19</v>
      </c>
      <c r="BD327" s="7" t="str">
        <f t="shared" si="188"/>
        <v/>
      </c>
      <c r="BE327" s="7" t="str">
        <f t="shared" si="197"/>
        <v/>
      </c>
      <c r="BF327" s="7">
        <f>IFERROR(VLOOKUP(BD327,Hilfstabelle!$B$26:$M$31,12,FALSE),0)</f>
        <v>0</v>
      </c>
      <c r="BG327" s="7">
        <f>IFERROR(VLOOKUP(BD327,Hilfstabelle!$B$26:$H$31,7,FALSE),0)</f>
        <v>0</v>
      </c>
      <c r="BH327" s="7" t="str">
        <f t="shared" si="189"/>
        <v/>
      </c>
      <c r="BI327" s="7" t="str">
        <f t="shared" si="198"/>
        <v/>
      </c>
      <c r="BJ327" s="7">
        <f>IFERROR(VLOOKUP(BH327,Hilfstabelle!$B$26:$M$31,12,FALSE),0)</f>
        <v>0</v>
      </c>
      <c r="BK327" s="7">
        <f>IFERROR(VLOOKUP(BH327,Hilfstabelle!$B$26:$H$31,7,FALSE),0)</f>
        <v>0</v>
      </c>
      <c r="BL327" s="7" t="str">
        <f t="shared" si="190"/>
        <v>III-I</v>
      </c>
      <c r="BM327" s="7" t="str">
        <f t="shared" si="199"/>
        <v>III-I</v>
      </c>
      <c r="BN327" s="7">
        <f>IFERROR(VLOOKUP(BL327,Hilfstabelle!$B$26:$M$31,12,FALSE),0)</f>
        <v>1.0948308</v>
      </c>
      <c r="BO327" s="7">
        <f>IFERROR(VLOOKUP(BL327,Hilfstabelle!$B$26:$H$31,7,FALSE),0)</f>
        <v>5</v>
      </c>
      <c r="BP327" s="162" t="s">
        <v>3902</v>
      </c>
    </row>
    <row r="328" spans="1:68" ht="15" thickBot="1" x14ac:dyDescent="0.25">
      <c r="A328" s="7">
        <v>16863331121</v>
      </c>
      <c r="B328" s="160" t="s">
        <v>98</v>
      </c>
      <c r="C328" s="8">
        <v>110</v>
      </c>
      <c r="D328" s="8">
        <v>90</v>
      </c>
      <c r="E328" s="8">
        <v>32</v>
      </c>
      <c r="F328" s="8" t="str">
        <f t="shared" si="200"/>
        <v>110 - 90 - 32</v>
      </c>
      <c r="G328" s="8" t="str">
        <f t="shared" si="201"/>
        <v>110-90-32</v>
      </c>
      <c r="H328" s="8">
        <f t="shared" si="202"/>
        <v>16863331121</v>
      </c>
      <c r="I328" s="6">
        <f t="shared" si="178"/>
        <v>9.4256064000000013</v>
      </c>
      <c r="J328" s="6">
        <f>VLOOKUP(LEFT(A328,8)*1,Hilfstabelle!$A$35:$E$38,5,FALSE)</f>
        <v>1</v>
      </c>
      <c r="K328" s="6">
        <f t="shared" si="179"/>
        <v>302</v>
      </c>
      <c r="L328" s="6">
        <f t="shared" si="180"/>
        <v>226</v>
      </c>
      <c r="M328" s="6">
        <f t="shared" si="181"/>
        <v>130</v>
      </c>
      <c r="N328" s="19">
        <f t="shared" si="191"/>
        <v>111</v>
      </c>
      <c r="O328" s="19">
        <f t="shared" si="192"/>
        <v>111</v>
      </c>
      <c r="P328" s="19">
        <f t="shared" si="193"/>
        <v>114</v>
      </c>
      <c r="Q328" s="6">
        <f>VLOOKUP(LEFT(A328,8)*1,Hilfstabelle!$A$35:$E$38,2,FALSE)</f>
        <v>400</v>
      </c>
      <c r="R328" s="6">
        <f>VLOOKUP(LEFT(A328,8)*1,Hilfstabelle!$A$35:$E$38,3,FALSE)</f>
        <v>285</v>
      </c>
      <c r="S328" s="6">
        <f>VLOOKUP(LEFT(A328,8)*1,Hilfstabelle!$A$35:$E$38,4,FALSE)</f>
        <v>146</v>
      </c>
      <c r="T328" s="94">
        <f>VLOOKUP(H328,Preise!A:E,4,FALSE)</f>
        <v>1047.75</v>
      </c>
      <c r="U328" s="7" t="str">
        <f>IF(V328=50,"I",VLOOKUP(V328,Hilfstabelle!$A$3:$B$6,2))</f>
        <v>III</v>
      </c>
      <c r="V328" s="7">
        <f t="shared" si="182"/>
        <v>110</v>
      </c>
      <c r="W328" s="7" t="str">
        <f>IF(U328="I","I",VLOOKUP(V328,Hilfstabelle!$A$3:$B$6,2))</f>
        <v>III</v>
      </c>
      <c r="X328" s="7">
        <f>VLOOKUP(W328,Hilfstabelle!$B$10:$M$13,12,FALSE)</f>
        <v>4.3940147999999999</v>
      </c>
      <c r="Y328" s="7">
        <f>VLOOKUP(W328,Hilfstabelle!$B$10:$D$13,3,FALSE)</f>
        <v>63</v>
      </c>
      <c r="Z328" s="7">
        <f>VLOOKUP(W328,Hilfstabelle!$B$10:$E$13,4,FALSE)</f>
        <v>89</v>
      </c>
      <c r="AA328" s="7">
        <f>VLOOKUP(W328,Hilfstabelle!$B$10:$F$13,5,FALSE)</f>
        <v>89</v>
      </c>
      <c r="AB328" s="7">
        <f>VLOOKUP(W328,Hilfstabelle!$B$10:$G$13,6,FALSE)</f>
        <v>89</v>
      </c>
      <c r="AC328" s="7" t="str">
        <f>IF(AG328="50I","I",VLOOKUP(C328,Hilfstabelle!$A$3:$B$6,2))</f>
        <v>III</v>
      </c>
      <c r="AD328" s="7" t="str">
        <f>IF(U328="I","I",VLOOKUP(C328,Hilfstabelle!$A$3:$B$6,2))</f>
        <v>III</v>
      </c>
      <c r="AE328" s="7" t="str">
        <f t="shared" si="194"/>
        <v>110III</v>
      </c>
      <c r="AF328" s="7" t="str">
        <f t="shared" si="183"/>
        <v>110III</v>
      </c>
      <c r="AG328" s="106" t="b">
        <f t="shared" si="184"/>
        <v>0</v>
      </c>
      <c r="AH328" s="7">
        <f>VLOOKUP('Grundgerüst Konfigurator'!AE328,Hilfstabelle!$B$14:$M$25,12,FALSE)</f>
        <v>2.1127092000000003</v>
      </c>
      <c r="AI328" s="7">
        <f>VLOOKUP(AE328,Hilfstabelle!$B$14:$J$25,9,FALSE)</f>
        <v>65</v>
      </c>
      <c r="AJ328" s="7">
        <f>VLOOKUP(AE328,Hilfstabelle!$B$14:$K$25,10,FALSE)</f>
        <v>72</v>
      </c>
      <c r="AK328" s="7">
        <f>VLOOKUP(AE328,Hilfstabelle!$B$14:$I$25,8,FALSE)</f>
        <v>22</v>
      </c>
      <c r="AL328" s="7" t="str">
        <f>IF(AP328="50I","I",VLOOKUP(D328,Hilfstabelle!$A$3:$B$6,2))</f>
        <v>III</v>
      </c>
      <c r="AM328" s="7" t="str">
        <f>IF(U328="I","I",VLOOKUP(D328,Hilfstabelle!$A$3:$B$6,2))</f>
        <v>III</v>
      </c>
      <c r="AN328" s="7" t="str">
        <f t="shared" si="195"/>
        <v>90III</v>
      </c>
      <c r="AO328" s="7" t="str">
        <f t="shared" si="185"/>
        <v>90III</v>
      </c>
      <c r="AP328" s="106" t="b">
        <f t="shared" si="186"/>
        <v>0</v>
      </c>
      <c r="AQ328" s="7">
        <f>VLOOKUP('Grundgerüst Konfigurator'!AN328,Hilfstabelle!$B$14:$M$25,12,FALSE)</f>
        <v>1.6001664000000002</v>
      </c>
      <c r="AR328" s="7">
        <f>VLOOKUP(AN328,Hilfstabelle!$B$14:$J$25,9,FALSE)</f>
        <v>54</v>
      </c>
      <c r="AS328" s="7">
        <f>VLOOKUP(AN328,Hilfstabelle!$B$14:$K$25,10,FALSE)</f>
        <v>72</v>
      </c>
      <c r="AT328" s="7">
        <f>VLOOKUP(AN328,Hilfstabelle!$B$14:$I$25,8,FALSE)</f>
        <v>22</v>
      </c>
      <c r="AU328" s="7" t="str">
        <f>IF(AY328="50I","I",VLOOKUP(E328,Hilfstabelle!$A$3:$B$6,2))</f>
        <v>I</v>
      </c>
      <c r="AV328" s="7" t="str">
        <f>IF(U328="I","I",VLOOKUP(E328,Hilfstabelle!$A$3:$B$6,2))</f>
        <v>I</v>
      </c>
      <c r="AW328" s="7" t="str">
        <f t="shared" si="196"/>
        <v>32I</v>
      </c>
      <c r="AX328" s="7" t="str">
        <f t="shared" si="187"/>
        <v>32I</v>
      </c>
      <c r="AY328" s="106" t="b">
        <f t="shared" si="177"/>
        <v>0</v>
      </c>
      <c r="AZ328" s="7">
        <f>VLOOKUP('Grundgerüst Konfigurator'!AW328,Hilfstabelle!$B$14:$M$25,12,FALSE)</f>
        <v>0.22388520000000001</v>
      </c>
      <c r="BA328" s="7">
        <f>VLOOKUP(AW328,Hilfstabelle!$B$14:$J$25,9,FALSE)</f>
        <v>20</v>
      </c>
      <c r="BB328" s="7">
        <f>VLOOKUP(AW328,Hilfstabelle!$B$14:$K$25,10,FALSE)</f>
        <v>47</v>
      </c>
      <c r="BC328" s="7">
        <f>VLOOKUP(AW328,Hilfstabelle!$B$14:$I$25,8,FALSE)</f>
        <v>20</v>
      </c>
      <c r="BD328" s="7" t="str">
        <f t="shared" si="188"/>
        <v/>
      </c>
      <c r="BE328" s="7" t="str">
        <f t="shared" si="197"/>
        <v/>
      </c>
      <c r="BF328" s="7">
        <f>IFERROR(VLOOKUP(BD328,Hilfstabelle!$B$26:$M$31,12,FALSE),0)</f>
        <v>0</v>
      </c>
      <c r="BG328" s="7">
        <f>IFERROR(VLOOKUP(BD328,Hilfstabelle!$B$26:$H$31,7,FALSE),0)</f>
        <v>0</v>
      </c>
      <c r="BH328" s="7" t="str">
        <f t="shared" si="189"/>
        <v/>
      </c>
      <c r="BI328" s="7" t="str">
        <f t="shared" si="198"/>
        <v/>
      </c>
      <c r="BJ328" s="7">
        <f>IFERROR(VLOOKUP(BH328,Hilfstabelle!$B$26:$M$31,12,FALSE),0)</f>
        <v>0</v>
      </c>
      <c r="BK328" s="7">
        <f>IFERROR(VLOOKUP(BH328,Hilfstabelle!$B$26:$H$31,7,FALSE),0)</f>
        <v>0</v>
      </c>
      <c r="BL328" s="7" t="str">
        <f t="shared" si="190"/>
        <v>III-I</v>
      </c>
      <c r="BM328" s="7" t="str">
        <f t="shared" si="199"/>
        <v>III-I</v>
      </c>
      <c r="BN328" s="7">
        <f>IFERROR(VLOOKUP(BL328,Hilfstabelle!$B$26:$M$31,12,FALSE),0)</f>
        <v>1.0948308</v>
      </c>
      <c r="BO328" s="7">
        <f>IFERROR(VLOOKUP(BL328,Hilfstabelle!$B$26:$H$31,7,FALSE),0)</f>
        <v>5</v>
      </c>
      <c r="BP328" s="162" t="s">
        <v>3902</v>
      </c>
    </row>
    <row r="329" spans="1:68" ht="15" thickBot="1" x14ac:dyDescent="0.25">
      <c r="A329" s="7">
        <v>16863331122</v>
      </c>
      <c r="B329" s="160" t="s">
        <v>98</v>
      </c>
      <c r="C329" s="8">
        <v>110</v>
      </c>
      <c r="D329" s="8">
        <v>90</v>
      </c>
      <c r="E329" s="8">
        <v>40</v>
      </c>
      <c r="F329" s="8" t="str">
        <f t="shared" si="200"/>
        <v>110 - 90 - 40</v>
      </c>
      <c r="G329" s="8" t="str">
        <f t="shared" si="201"/>
        <v>110-90-40</v>
      </c>
      <c r="H329" s="8">
        <f t="shared" si="202"/>
        <v>16863331122</v>
      </c>
      <c r="I329" s="6">
        <f t="shared" si="178"/>
        <v>9.5352096000000017</v>
      </c>
      <c r="J329" s="6">
        <f>VLOOKUP(LEFT(A329,8)*1,Hilfstabelle!$A$35:$E$38,5,FALSE)</f>
        <v>1</v>
      </c>
      <c r="K329" s="6">
        <f t="shared" si="179"/>
        <v>309</v>
      </c>
      <c r="L329" s="6">
        <f t="shared" si="180"/>
        <v>226</v>
      </c>
      <c r="M329" s="6">
        <f t="shared" si="181"/>
        <v>130</v>
      </c>
      <c r="N329" s="19">
        <f t="shared" si="191"/>
        <v>111</v>
      </c>
      <c r="O329" s="19">
        <f t="shared" si="192"/>
        <v>111</v>
      </c>
      <c r="P329" s="19">
        <f t="shared" si="193"/>
        <v>116</v>
      </c>
      <c r="Q329" s="6">
        <f>VLOOKUP(LEFT(A329,8)*1,Hilfstabelle!$A$35:$E$38,2,FALSE)</f>
        <v>400</v>
      </c>
      <c r="R329" s="6">
        <f>VLOOKUP(LEFT(A329,8)*1,Hilfstabelle!$A$35:$E$38,3,FALSE)</f>
        <v>285</v>
      </c>
      <c r="S329" s="6">
        <f>VLOOKUP(LEFT(A329,8)*1,Hilfstabelle!$A$35:$E$38,4,FALSE)</f>
        <v>146</v>
      </c>
      <c r="T329" s="94">
        <f>VLOOKUP(H329,Preise!A:E,4,FALSE)</f>
        <v>1055.1199999999999</v>
      </c>
      <c r="U329" s="7" t="str">
        <f>IF(V329=50,"I",VLOOKUP(V329,Hilfstabelle!$A$3:$B$6,2))</f>
        <v>III</v>
      </c>
      <c r="V329" s="7">
        <f t="shared" si="182"/>
        <v>110</v>
      </c>
      <c r="W329" s="7" t="str">
        <f>IF(U329="I","I",VLOOKUP(V329,Hilfstabelle!$A$3:$B$6,2))</f>
        <v>III</v>
      </c>
      <c r="X329" s="7">
        <f>VLOOKUP(W329,Hilfstabelle!$B$10:$M$13,12,FALSE)</f>
        <v>4.3940147999999999</v>
      </c>
      <c r="Y329" s="7">
        <f>VLOOKUP(W329,Hilfstabelle!$B$10:$D$13,3,FALSE)</f>
        <v>63</v>
      </c>
      <c r="Z329" s="7">
        <f>VLOOKUP(W329,Hilfstabelle!$B$10:$E$13,4,FALSE)</f>
        <v>89</v>
      </c>
      <c r="AA329" s="7">
        <f>VLOOKUP(W329,Hilfstabelle!$B$10:$F$13,5,FALSE)</f>
        <v>89</v>
      </c>
      <c r="AB329" s="7">
        <f>VLOOKUP(W329,Hilfstabelle!$B$10:$G$13,6,FALSE)</f>
        <v>89</v>
      </c>
      <c r="AC329" s="7" t="str">
        <f>IF(AG329="50I","I",VLOOKUP(C329,Hilfstabelle!$A$3:$B$6,2))</f>
        <v>III</v>
      </c>
      <c r="AD329" s="7" t="str">
        <f>IF(U329="I","I",VLOOKUP(C329,Hilfstabelle!$A$3:$B$6,2))</f>
        <v>III</v>
      </c>
      <c r="AE329" s="7" t="str">
        <f t="shared" si="194"/>
        <v>110III</v>
      </c>
      <c r="AF329" s="7" t="str">
        <f t="shared" si="183"/>
        <v>110III</v>
      </c>
      <c r="AG329" s="106" t="b">
        <f t="shared" si="184"/>
        <v>0</v>
      </c>
      <c r="AH329" s="7">
        <f>VLOOKUP('Grundgerüst Konfigurator'!AE329,Hilfstabelle!$B$14:$M$25,12,FALSE)</f>
        <v>2.1127092000000003</v>
      </c>
      <c r="AI329" s="7">
        <f>VLOOKUP(AE329,Hilfstabelle!$B$14:$J$25,9,FALSE)</f>
        <v>65</v>
      </c>
      <c r="AJ329" s="7">
        <f>VLOOKUP(AE329,Hilfstabelle!$B$14:$K$25,10,FALSE)</f>
        <v>72</v>
      </c>
      <c r="AK329" s="7">
        <f>VLOOKUP(AE329,Hilfstabelle!$B$14:$I$25,8,FALSE)</f>
        <v>22</v>
      </c>
      <c r="AL329" s="7" t="str">
        <f>IF(AP329="50I","I",VLOOKUP(D329,Hilfstabelle!$A$3:$B$6,2))</f>
        <v>III</v>
      </c>
      <c r="AM329" s="7" t="str">
        <f>IF(U329="I","I",VLOOKUP(D329,Hilfstabelle!$A$3:$B$6,2))</f>
        <v>III</v>
      </c>
      <c r="AN329" s="7" t="str">
        <f t="shared" si="195"/>
        <v>90III</v>
      </c>
      <c r="AO329" s="7" t="str">
        <f t="shared" si="185"/>
        <v>90III</v>
      </c>
      <c r="AP329" s="106" t="b">
        <f t="shared" si="186"/>
        <v>0</v>
      </c>
      <c r="AQ329" s="7">
        <f>VLOOKUP('Grundgerüst Konfigurator'!AN329,Hilfstabelle!$B$14:$M$25,12,FALSE)</f>
        <v>1.6001664000000002</v>
      </c>
      <c r="AR329" s="7">
        <f>VLOOKUP(AN329,Hilfstabelle!$B$14:$J$25,9,FALSE)</f>
        <v>54</v>
      </c>
      <c r="AS329" s="7">
        <f>VLOOKUP(AN329,Hilfstabelle!$B$14:$K$25,10,FALSE)</f>
        <v>72</v>
      </c>
      <c r="AT329" s="7">
        <f>VLOOKUP(AN329,Hilfstabelle!$B$14:$I$25,8,FALSE)</f>
        <v>22</v>
      </c>
      <c r="AU329" s="7" t="str">
        <f>IF(AY329="50I","I",VLOOKUP(E329,Hilfstabelle!$A$3:$B$6,2))</f>
        <v>I</v>
      </c>
      <c r="AV329" s="7" t="str">
        <f>IF(U329="I","I",VLOOKUP(E329,Hilfstabelle!$A$3:$B$6,2))</f>
        <v>I</v>
      </c>
      <c r="AW329" s="7" t="str">
        <f t="shared" si="196"/>
        <v>40I</v>
      </c>
      <c r="AX329" s="7" t="str">
        <f t="shared" si="187"/>
        <v>40I</v>
      </c>
      <c r="AY329" s="106" t="b">
        <f t="shared" si="177"/>
        <v>0</v>
      </c>
      <c r="AZ329" s="7">
        <f>VLOOKUP('Grundgerüst Konfigurator'!AW329,Hilfstabelle!$B$14:$M$25,12,FALSE)</f>
        <v>0.33348840000000002</v>
      </c>
      <c r="BA329" s="7">
        <f>VLOOKUP(AW329,Hilfstabelle!$B$14:$J$25,9,FALSE)</f>
        <v>24.5</v>
      </c>
      <c r="BB329" s="7">
        <f>VLOOKUP(AW329,Hilfstabelle!$B$14:$K$25,10,FALSE)</f>
        <v>54</v>
      </c>
      <c r="BC329" s="7">
        <f>VLOOKUP(AW329,Hilfstabelle!$B$14:$I$25,8,FALSE)</f>
        <v>22</v>
      </c>
      <c r="BD329" s="7" t="str">
        <f t="shared" si="188"/>
        <v/>
      </c>
      <c r="BE329" s="7" t="str">
        <f t="shared" si="197"/>
        <v/>
      </c>
      <c r="BF329" s="7">
        <f>IFERROR(VLOOKUP(BD329,Hilfstabelle!$B$26:$M$31,12,FALSE),0)</f>
        <v>0</v>
      </c>
      <c r="BG329" s="7">
        <f>IFERROR(VLOOKUP(BD329,Hilfstabelle!$B$26:$H$31,7,FALSE),0)</f>
        <v>0</v>
      </c>
      <c r="BH329" s="7" t="str">
        <f t="shared" si="189"/>
        <v/>
      </c>
      <c r="BI329" s="7" t="str">
        <f t="shared" si="198"/>
        <v/>
      </c>
      <c r="BJ329" s="7">
        <f>IFERROR(VLOOKUP(BH329,Hilfstabelle!$B$26:$M$31,12,FALSE),0)</f>
        <v>0</v>
      </c>
      <c r="BK329" s="7">
        <f>IFERROR(VLOOKUP(BH329,Hilfstabelle!$B$26:$H$31,7,FALSE),0)</f>
        <v>0</v>
      </c>
      <c r="BL329" s="7" t="str">
        <f t="shared" si="190"/>
        <v>III-I</v>
      </c>
      <c r="BM329" s="7" t="str">
        <f t="shared" si="199"/>
        <v>III-I</v>
      </c>
      <c r="BN329" s="7">
        <f>IFERROR(VLOOKUP(BL329,Hilfstabelle!$B$26:$M$31,12,FALSE),0)</f>
        <v>1.0948308</v>
      </c>
      <c r="BO329" s="7">
        <f>IFERROR(VLOOKUP(BL329,Hilfstabelle!$B$26:$H$31,7,FALSE),0)</f>
        <v>5</v>
      </c>
      <c r="BP329" s="162" t="s">
        <v>3902</v>
      </c>
    </row>
    <row r="330" spans="1:68" ht="15" thickBot="1" x14ac:dyDescent="0.25">
      <c r="A330" s="7">
        <v>16863331123</v>
      </c>
      <c r="B330" s="160" t="s">
        <v>98</v>
      </c>
      <c r="C330" s="8">
        <v>110</v>
      </c>
      <c r="D330" s="8">
        <v>90</v>
      </c>
      <c r="E330" s="8">
        <v>50</v>
      </c>
      <c r="F330" s="8" t="str">
        <f t="shared" si="200"/>
        <v>110 - 90 - 50</v>
      </c>
      <c r="G330" s="8" t="str">
        <f t="shared" si="201"/>
        <v>110-90-50</v>
      </c>
      <c r="H330" s="8">
        <f t="shared" si="202"/>
        <v>16863331123</v>
      </c>
      <c r="I330" s="6">
        <f t="shared" si="178"/>
        <v>9.6525240000000014</v>
      </c>
      <c r="J330" s="6">
        <f>VLOOKUP(LEFT(A330,8)*1,Hilfstabelle!$A$35:$E$38,5,FALSE)</f>
        <v>1</v>
      </c>
      <c r="K330" s="6">
        <f t="shared" si="179"/>
        <v>316</v>
      </c>
      <c r="L330" s="6">
        <f t="shared" si="180"/>
        <v>226</v>
      </c>
      <c r="M330" s="6">
        <f t="shared" si="181"/>
        <v>130</v>
      </c>
      <c r="N330" s="19">
        <f t="shared" si="191"/>
        <v>111</v>
      </c>
      <c r="O330" s="19">
        <f t="shared" si="192"/>
        <v>111</v>
      </c>
      <c r="P330" s="19">
        <f t="shared" si="193"/>
        <v>116</v>
      </c>
      <c r="Q330" s="6">
        <f>VLOOKUP(LEFT(A330,8)*1,Hilfstabelle!$A$35:$E$38,2,FALSE)</f>
        <v>400</v>
      </c>
      <c r="R330" s="6">
        <f>VLOOKUP(LEFT(A330,8)*1,Hilfstabelle!$A$35:$E$38,3,FALSE)</f>
        <v>285</v>
      </c>
      <c r="S330" s="6">
        <f>VLOOKUP(LEFT(A330,8)*1,Hilfstabelle!$A$35:$E$38,4,FALSE)</f>
        <v>146</v>
      </c>
      <c r="T330" s="94">
        <f>VLOOKUP(H330,Preise!A:E,4,FALSE)</f>
        <v>1064.82</v>
      </c>
      <c r="U330" s="7" t="str">
        <f>IF(V330=50,"I",VLOOKUP(V330,Hilfstabelle!$A$3:$B$6,2))</f>
        <v>III</v>
      </c>
      <c r="V330" s="7">
        <f t="shared" si="182"/>
        <v>110</v>
      </c>
      <c r="W330" s="7" t="str">
        <f>IF(U330="I","I",VLOOKUP(V330,Hilfstabelle!$A$3:$B$6,2))</f>
        <v>III</v>
      </c>
      <c r="X330" s="7">
        <f>VLOOKUP(W330,Hilfstabelle!$B$10:$M$13,12,FALSE)</f>
        <v>4.3940147999999999</v>
      </c>
      <c r="Y330" s="7">
        <f>VLOOKUP(W330,Hilfstabelle!$B$10:$D$13,3,FALSE)</f>
        <v>63</v>
      </c>
      <c r="Z330" s="7">
        <f>VLOOKUP(W330,Hilfstabelle!$B$10:$E$13,4,FALSE)</f>
        <v>89</v>
      </c>
      <c r="AA330" s="7">
        <f>VLOOKUP(W330,Hilfstabelle!$B$10:$F$13,5,FALSE)</f>
        <v>89</v>
      </c>
      <c r="AB330" s="7">
        <f>VLOOKUP(W330,Hilfstabelle!$B$10:$G$13,6,FALSE)</f>
        <v>89</v>
      </c>
      <c r="AC330" s="7" t="str">
        <f>IF(AG330="50I","I",VLOOKUP(C330,Hilfstabelle!$A$3:$B$6,2))</f>
        <v>III</v>
      </c>
      <c r="AD330" s="7" t="str">
        <f>IF(U330="I","I",VLOOKUP(C330,Hilfstabelle!$A$3:$B$6,2))</f>
        <v>III</v>
      </c>
      <c r="AE330" s="7" t="str">
        <f t="shared" si="194"/>
        <v>110III</v>
      </c>
      <c r="AF330" s="7" t="str">
        <f t="shared" si="183"/>
        <v>110III</v>
      </c>
      <c r="AG330" s="106" t="b">
        <f t="shared" si="184"/>
        <v>0</v>
      </c>
      <c r="AH330" s="7">
        <f>VLOOKUP('Grundgerüst Konfigurator'!AE330,Hilfstabelle!$B$14:$M$25,12,FALSE)</f>
        <v>2.1127092000000003</v>
      </c>
      <c r="AI330" s="7">
        <f>VLOOKUP(AE330,Hilfstabelle!$B$14:$J$25,9,FALSE)</f>
        <v>65</v>
      </c>
      <c r="AJ330" s="7">
        <f>VLOOKUP(AE330,Hilfstabelle!$B$14:$K$25,10,FALSE)</f>
        <v>72</v>
      </c>
      <c r="AK330" s="7">
        <f>VLOOKUP(AE330,Hilfstabelle!$B$14:$I$25,8,FALSE)</f>
        <v>22</v>
      </c>
      <c r="AL330" s="7" t="str">
        <f>IF(AP330="50I","I",VLOOKUP(D330,Hilfstabelle!$A$3:$B$6,2))</f>
        <v>III</v>
      </c>
      <c r="AM330" s="7" t="str">
        <f>IF(U330="I","I",VLOOKUP(D330,Hilfstabelle!$A$3:$B$6,2))</f>
        <v>III</v>
      </c>
      <c r="AN330" s="7" t="str">
        <f t="shared" si="195"/>
        <v>90III</v>
      </c>
      <c r="AO330" s="7" t="str">
        <f t="shared" si="185"/>
        <v>90III</v>
      </c>
      <c r="AP330" s="106" t="b">
        <f t="shared" si="186"/>
        <v>0</v>
      </c>
      <c r="AQ330" s="7">
        <f>VLOOKUP('Grundgerüst Konfigurator'!AN330,Hilfstabelle!$B$14:$M$25,12,FALSE)</f>
        <v>1.6001664000000002</v>
      </c>
      <c r="AR330" s="7">
        <f>VLOOKUP(AN330,Hilfstabelle!$B$14:$J$25,9,FALSE)</f>
        <v>54</v>
      </c>
      <c r="AS330" s="7">
        <f>VLOOKUP(AN330,Hilfstabelle!$B$14:$K$25,10,FALSE)</f>
        <v>72</v>
      </c>
      <c r="AT330" s="7">
        <f>VLOOKUP(AN330,Hilfstabelle!$B$14:$I$25,8,FALSE)</f>
        <v>22</v>
      </c>
      <c r="AU330" s="7" t="str">
        <f>IF(AY330="50I","I",VLOOKUP(E330,Hilfstabelle!$A$3:$B$6,2))</f>
        <v>I</v>
      </c>
      <c r="AV330" s="7" t="str">
        <f>IF(U330="I","I",VLOOKUP(E330,Hilfstabelle!$A$3:$B$6,2))</f>
        <v>II</v>
      </c>
      <c r="AW330" s="7" t="str">
        <f t="shared" si="196"/>
        <v>50I</v>
      </c>
      <c r="AX330" s="7" t="str">
        <f t="shared" si="187"/>
        <v>50II</v>
      </c>
      <c r="AY330" s="106" t="str">
        <f t="shared" si="177"/>
        <v>50I</v>
      </c>
      <c r="AZ330" s="7">
        <f>VLOOKUP('Grundgerüst Konfigurator'!AW330,Hilfstabelle!$B$14:$M$25,12,FALSE)</f>
        <v>0.45080280000000006</v>
      </c>
      <c r="BA330" s="7">
        <f>VLOOKUP(AW330,Hilfstabelle!$B$14:$J$25,9,FALSE)</f>
        <v>30.5</v>
      </c>
      <c r="BB330" s="7">
        <f>VLOOKUP(AW330,Hilfstabelle!$B$14:$K$25,10,FALSE)</f>
        <v>61</v>
      </c>
      <c r="BC330" s="7">
        <f>VLOOKUP(AW330,Hilfstabelle!$B$14:$I$25,8,FALSE)</f>
        <v>22</v>
      </c>
      <c r="BD330" s="7" t="str">
        <f t="shared" si="188"/>
        <v/>
      </c>
      <c r="BE330" s="7" t="str">
        <f t="shared" si="197"/>
        <v/>
      </c>
      <c r="BF330" s="7">
        <f>IFERROR(VLOOKUP(BD330,Hilfstabelle!$B$26:$M$31,12,FALSE),0)</f>
        <v>0</v>
      </c>
      <c r="BG330" s="7">
        <f>IFERROR(VLOOKUP(BD330,Hilfstabelle!$B$26:$H$31,7,FALSE),0)</f>
        <v>0</v>
      </c>
      <c r="BH330" s="7" t="str">
        <f t="shared" si="189"/>
        <v/>
      </c>
      <c r="BI330" s="7" t="str">
        <f t="shared" si="198"/>
        <v/>
      </c>
      <c r="BJ330" s="7">
        <f>IFERROR(VLOOKUP(BH330,Hilfstabelle!$B$26:$M$31,12,FALSE),0)</f>
        <v>0</v>
      </c>
      <c r="BK330" s="7">
        <f>IFERROR(VLOOKUP(BH330,Hilfstabelle!$B$26:$H$31,7,FALSE),0)</f>
        <v>0</v>
      </c>
      <c r="BL330" s="7" t="str">
        <f t="shared" si="190"/>
        <v>III-I</v>
      </c>
      <c r="BM330" s="7" t="str">
        <f t="shared" si="199"/>
        <v>III-I</v>
      </c>
      <c r="BN330" s="7">
        <f>IFERROR(VLOOKUP(BL330,Hilfstabelle!$B$26:$M$31,12,FALSE),0)</f>
        <v>1.0948308</v>
      </c>
      <c r="BO330" s="7">
        <f>IFERROR(VLOOKUP(BL330,Hilfstabelle!$B$26:$H$31,7,FALSE),0)</f>
        <v>5</v>
      </c>
      <c r="BP330" s="162" t="s">
        <v>3902</v>
      </c>
    </row>
    <row r="331" spans="1:68" ht="15" thickBot="1" x14ac:dyDescent="0.25">
      <c r="A331" s="7">
        <v>16863331124</v>
      </c>
      <c r="B331" s="160" t="s">
        <v>98</v>
      </c>
      <c r="C331" s="8">
        <v>110</v>
      </c>
      <c r="D331" s="8">
        <v>90</v>
      </c>
      <c r="E331" s="8">
        <v>63</v>
      </c>
      <c r="F331" s="8" t="str">
        <f t="shared" si="200"/>
        <v>110 - 90 - 63</v>
      </c>
      <c r="G331" s="8" t="str">
        <f t="shared" si="201"/>
        <v>110-90-63</v>
      </c>
      <c r="H331" s="8">
        <f t="shared" si="202"/>
        <v>16863331124</v>
      </c>
      <c r="I331" s="6">
        <f t="shared" si="178"/>
        <v>10.145452800000001</v>
      </c>
      <c r="J331" s="6">
        <f>VLOOKUP(LEFT(A331,8)*1,Hilfstabelle!$A$35:$E$38,5,FALSE)</f>
        <v>1</v>
      </c>
      <c r="K331" s="6">
        <f t="shared" si="179"/>
        <v>348.5</v>
      </c>
      <c r="L331" s="6">
        <f t="shared" si="180"/>
        <v>226</v>
      </c>
      <c r="M331" s="6">
        <f t="shared" si="181"/>
        <v>130</v>
      </c>
      <c r="N331" s="19">
        <f t="shared" si="191"/>
        <v>111</v>
      </c>
      <c r="O331" s="19">
        <f t="shared" si="192"/>
        <v>111</v>
      </c>
      <c r="P331" s="19">
        <f t="shared" si="193"/>
        <v>141.5</v>
      </c>
      <c r="Q331" s="6">
        <f>VLOOKUP(LEFT(A331,8)*1,Hilfstabelle!$A$35:$E$38,2,FALSE)</f>
        <v>400</v>
      </c>
      <c r="R331" s="6">
        <f>VLOOKUP(LEFT(A331,8)*1,Hilfstabelle!$A$35:$E$38,3,FALSE)</f>
        <v>285</v>
      </c>
      <c r="S331" s="6">
        <f>VLOOKUP(LEFT(A331,8)*1,Hilfstabelle!$A$35:$E$38,4,FALSE)</f>
        <v>146</v>
      </c>
      <c r="T331" s="94">
        <f>VLOOKUP(H331,Preise!A:E,4,FALSE)</f>
        <v>1081.73</v>
      </c>
      <c r="U331" s="7" t="str">
        <f>IF(V331=50,"I",VLOOKUP(V331,Hilfstabelle!$A$3:$B$6,2))</f>
        <v>III</v>
      </c>
      <c r="V331" s="7">
        <f t="shared" si="182"/>
        <v>110</v>
      </c>
      <c r="W331" s="7" t="str">
        <f>IF(U331="I","I",VLOOKUP(V331,Hilfstabelle!$A$3:$B$6,2))</f>
        <v>III</v>
      </c>
      <c r="X331" s="7">
        <f>VLOOKUP(W331,Hilfstabelle!$B$10:$M$13,12,FALSE)</f>
        <v>4.3940147999999999</v>
      </c>
      <c r="Y331" s="7">
        <f>VLOOKUP(W331,Hilfstabelle!$B$10:$D$13,3,FALSE)</f>
        <v>63</v>
      </c>
      <c r="Z331" s="7">
        <f>VLOOKUP(W331,Hilfstabelle!$B$10:$E$13,4,FALSE)</f>
        <v>89</v>
      </c>
      <c r="AA331" s="7">
        <f>VLOOKUP(W331,Hilfstabelle!$B$10:$F$13,5,FALSE)</f>
        <v>89</v>
      </c>
      <c r="AB331" s="7">
        <f>VLOOKUP(W331,Hilfstabelle!$B$10:$G$13,6,FALSE)</f>
        <v>89</v>
      </c>
      <c r="AC331" s="7" t="str">
        <f>IF(AG331="50I","I",VLOOKUP(C331,Hilfstabelle!$A$3:$B$6,2))</f>
        <v>III</v>
      </c>
      <c r="AD331" s="7" t="str">
        <f>IF(U331="I","I",VLOOKUP(C331,Hilfstabelle!$A$3:$B$6,2))</f>
        <v>III</v>
      </c>
      <c r="AE331" s="7" t="str">
        <f t="shared" si="194"/>
        <v>110III</v>
      </c>
      <c r="AF331" s="7" t="str">
        <f t="shared" si="183"/>
        <v>110III</v>
      </c>
      <c r="AG331" s="106" t="b">
        <f t="shared" si="184"/>
        <v>0</v>
      </c>
      <c r="AH331" s="7">
        <f>VLOOKUP('Grundgerüst Konfigurator'!AE331,Hilfstabelle!$B$14:$M$25,12,FALSE)</f>
        <v>2.1127092000000003</v>
      </c>
      <c r="AI331" s="7">
        <f>VLOOKUP(AE331,Hilfstabelle!$B$14:$J$25,9,FALSE)</f>
        <v>65</v>
      </c>
      <c r="AJ331" s="7">
        <f>VLOOKUP(AE331,Hilfstabelle!$B$14:$K$25,10,FALSE)</f>
        <v>72</v>
      </c>
      <c r="AK331" s="7">
        <f>VLOOKUP(AE331,Hilfstabelle!$B$14:$I$25,8,FALSE)</f>
        <v>22</v>
      </c>
      <c r="AL331" s="7" t="str">
        <f>IF(AP331="50I","I",VLOOKUP(D331,Hilfstabelle!$A$3:$B$6,2))</f>
        <v>III</v>
      </c>
      <c r="AM331" s="7" t="str">
        <f>IF(U331="I","I",VLOOKUP(D331,Hilfstabelle!$A$3:$B$6,2))</f>
        <v>III</v>
      </c>
      <c r="AN331" s="7" t="str">
        <f t="shared" si="195"/>
        <v>90III</v>
      </c>
      <c r="AO331" s="7" t="str">
        <f t="shared" si="185"/>
        <v>90III</v>
      </c>
      <c r="AP331" s="106" t="b">
        <f t="shared" si="186"/>
        <v>0</v>
      </c>
      <c r="AQ331" s="7">
        <f>VLOOKUP('Grundgerüst Konfigurator'!AN331,Hilfstabelle!$B$14:$M$25,12,FALSE)</f>
        <v>1.6001664000000002</v>
      </c>
      <c r="AR331" s="7">
        <f>VLOOKUP(AN331,Hilfstabelle!$B$14:$J$25,9,FALSE)</f>
        <v>54</v>
      </c>
      <c r="AS331" s="7">
        <f>VLOOKUP(AN331,Hilfstabelle!$B$14:$K$25,10,FALSE)</f>
        <v>72</v>
      </c>
      <c r="AT331" s="7">
        <f>VLOOKUP(AN331,Hilfstabelle!$B$14:$I$25,8,FALSE)</f>
        <v>22</v>
      </c>
      <c r="AU331" s="7" t="str">
        <f>IF(AY331="50I","I",VLOOKUP(E331,Hilfstabelle!$A$3:$B$6,2))</f>
        <v>II</v>
      </c>
      <c r="AV331" s="7" t="str">
        <f>IF(U331="I","I",VLOOKUP(E331,Hilfstabelle!$A$3:$B$6,2))</f>
        <v>II</v>
      </c>
      <c r="AW331" s="7" t="str">
        <f t="shared" si="196"/>
        <v>63II</v>
      </c>
      <c r="AX331" s="7" t="str">
        <f t="shared" si="187"/>
        <v>63II</v>
      </c>
      <c r="AY331" s="106" t="b">
        <f t="shared" si="177"/>
        <v>0</v>
      </c>
      <c r="AZ331" s="7">
        <f>VLOOKUP('Grundgerüst Konfigurator'!AW331,Hilfstabelle!$B$14:$M$25,12,FALSE)</f>
        <v>0.84948360000000012</v>
      </c>
      <c r="BA331" s="7">
        <f>VLOOKUP(AW331,Hilfstabelle!$B$14:$J$25,9,FALSE)</f>
        <v>37</v>
      </c>
      <c r="BB331" s="7">
        <f>VLOOKUP(AW331,Hilfstabelle!$B$14:$K$25,10,FALSE)</f>
        <v>68.5</v>
      </c>
      <c r="BC331" s="7">
        <f>VLOOKUP(AW331,Hilfstabelle!$B$14:$I$25,8,FALSE)</f>
        <v>22.5</v>
      </c>
      <c r="BD331" s="7" t="str">
        <f t="shared" si="188"/>
        <v/>
      </c>
      <c r="BE331" s="7" t="str">
        <f t="shared" si="197"/>
        <v/>
      </c>
      <c r="BF331" s="7">
        <f>IFERROR(VLOOKUP(BD331,Hilfstabelle!$B$26:$M$31,12,FALSE),0)</f>
        <v>0</v>
      </c>
      <c r="BG331" s="7">
        <f>IFERROR(VLOOKUP(BD331,Hilfstabelle!$B$26:$H$31,7,FALSE),0)</f>
        <v>0</v>
      </c>
      <c r="BH331" s="7" t="str">
        <f t="shared" si="189"/>
        <v/>
      </c>
      <c r="BI331" s="7" t="str">
        <f t="shared" si="198"/>
        <v/>
      </c>
      <c r="BJ331" s="7">
        <f>IFERROR(VLOOKUP(BH331,Hilfstabelle!$B$26:$M$31,12,FALSE),0)</f>
        <v>0</v>
      </c>
      <c r="BK331" s="7">
        <f>IFERROR(VLOOKUP(BH331,Hilfstabelle!$B$26:$H$31,7,FALSE),0)</f>
        <v>0</v>
      </c>
      <c r="BL331" s="7" t="str">
        <f t="shared" si="190"/>
        <v>III-II</v>
      </c>
      <c r="BM331" s="7" t="str">
        <f t="shared" si="199"/>
        <v>III-II</v>
      </c>
      <c r="BN331" s="7">
        <f>IFERROR(VLOOKUP(BL331,Hilfstabelle!$B$26:$M$31,12,FALSE),0)</f>
        <v>1.1890788000000001</v>
      </c>
      <c r="BO331" s="7">
        <f>IFERROR(VLOOKUP(BL331,Hilfstabelle!$B$26:$H$31,7,FALSE),0)</f>
        <v>30</v>
      </c>
      <c r="BP331" s="162" t="s">
        <v>3902</v>
      </c>
    </row>
    <row r="332" spans="1:68" ht="15" thickBot="1" x14ac:dyDescent="0.25">
      <c r="A332" s="7">
        <v>16863331125</v>
      </c>
      <c r="B332" s="160" t="s">
        <v>98</v>
      </c>
      <c r="C332" s="8">
        <v>110</v>
      </c>
      <c r="D332" s="8">
        <v>90</v>
      </c>
      <c r="E332" s="8">
        <v>75</v>
      </c>
      <c r="F332" s="8" t="str">
        <f t="shared" si="200"/>
        <v>110 - 90 - 75</v>
      </c>
      <c r="G332" s="8" t="str">
        <f t="shared" si="201"/>
        <v>110-90-75</v>
      </c>
      <c r="H332" s="8">
        <f t="shared" si="202"/>
        <v>16863331125</v>
      </c>
      <c r="I332" s="6">
        <f t="shared" si="178"/>
        <v>10.364835600000003</v>
      </c>
      <c r="J332" s="6">
        <f>VLOOKUP(LEFT(A332,8)*1,Hilfstabelle!$A$35:$E$38,5,FALSE)</f>
        <v>1</v>
      </c>
      <c r="K332" s="6">
        <f t="shared" si="179"/>
        <v>352</v>
      </c>
      <c r="L332" s="6">
        <f t="shared" si="180"/>
        <v>226</v>
      </c>
      <c r="M332" s="6">
        <f t="shared" si="181"/>
        <v>130</v>
      </c>
      <c r="N332" s="19">
        <f t="shared" si="191"/>
        <v>111</v>
      </c>
      <c r="O332" s="19">
        <f t="shared" si="192"/>
        <v>111</v>
      </c>
      <c r="P332" s="19">
        <f t="shared" si="193"/>
        <v>141</v>
      </c>
      <c r="Q332" s="6">
        <f>VLOOKUP(LEFT(A332,8)*1,Hilfstabelle!$A$35:$E$38,2,FALSE)</f>
        <v>400</v>
      </c>
      <c r="R332" s="6">
        <f>VLOOKUP(LEFT(A332,8)*1,Hilfstabelle!$A$35:$E$38,3,FALSE)</f>
        <v>285</v>
      </c>
      <c r="S332" s="6">
        <f>VLOOKUP(LEFT(A332,8)*1,Hilfstabelle!$A$35:$E$38,4,FALSE)</f>
        <v>146</v>
      </c>
      <c r="T332" s="94">
        <f>VLOOKUP(H332,Preise!A:E,4,FALSE)</f>
        <v>1100.44</v>
      </c>
      <c r="U332" s="7" t="str">
        <f>IF(V332=50,"I",VLOOKUP(V332,Hilfstabelle!$A$3:$B$6,2))</f>
        <v>III</v>
      </c>
      <c r="V332" s="7">
        <f t="shared" si="182"/>
        <v>110</v>
      </c>
      <c r="W332" s="7" t="str">
        <f>IF(U332="I","I",VLOOKUP(V332,Hilfstabelle!$A$3:$B$6,2))</f>
        <v>III</v>
      </c>
      <c r="X332" s="7">
        <f>VLOOKUP(W332,Hilfstabelle!$B$10:$M$13,12,FALSE)</f>
        <v>4.3940147999999999</v>
      </c>
      <c r="Y332" s="7">
        <f>VLOOKUP(W332,Hilfstabelle!$B$10:$D$13,3,FALSE)</f>
        <v>63</v>
      </c>
      <c r="Z332" s="7">
        <f>VLOOKUP(W332,Hilfstabelle!$B$10:$E$13,4,FALSE)</f>
        <v>89</v>
      </c>
      <c r="AA332" s="7">
        <f>VLOOKUP(W332,Hilfstabelle!$B$10:$F$13,5,FALSE)</f>
        <v>89</v>
      </c>
      <c r="AB332" s="7">
        <f>VLOOKUP(W332,Hilfstabelle!$B$10:$G$13,6,FALSE)</f>
        <v>89</v>
      </c>
      <c r="AC332" s="7" t="str">
        <f>IF(AG332="50I","I",VLOOKUP(C332,Hilfstabelle!$A$3:$B$6,2))</f>
        <v>III</v>
      </c>
      <c r="AD332" s="7" t="str">
        <f>IF(U332="I","I",VLOOKUP(C332,Hilfstabelle!$A$3:$B$6,2))</f>
        <v>III</v>
      </c>
      <c r="AE332" s="7" t="str">
        <f t="shared" si="194"/>
        <v>110III</v>
      </c>
      <c r="AF332" s="7" t="str">
        <f t="shared" si="183"/>
        <v>110III</v>
      </c>
      <c r="AG332" s="106" t="b">
        <f t="shared" si="184"/>
        <v>0</v>
      </c>
      <c r="AH332" s="7">
        <f>VLOOKUP('Grundgerüst Konfigurator'!AE332,Hilfstabelle!$B$14:$M$25,12,FALSE)</f>
        <v>2.1127092000000003</v>
      </c>
      <c r="AI332" s="7">
        <f>VLOOKUP(AE332,Hilfstabelle!$B$14:$J$25,9,FALSE)</f>
        <v>65</v>
      </c>
      <c r="AJ332" s="7">
        <f>VLOOKUP(AE332,Hilfstabelle!$B$14:$K$25,10,FALSE)</f>
        <v>72</v>
      </c>
      <c r="AK332" s="7">
        <f>VLOOKUP(AE332,Hilfstabelle!$B$14:$I$25,8,FALSE)</f>
        <v>22</v>
      </c>
      <c r="AL332" s="7" t="str">
        <f>IF(AP332="50I","I",VLOOKUP(D332,Hilfstabelle!$A$3:$B$6,2))</f>
        <v>III</v>
      </c>
      <c r="AM332" s="7" t="str">
        <f>IF(U332="I","I",VLOOKUP(D332,Hilfstabelle!$A$3:$B$6,2))</f>
        <v>III</v>
      </c>
      <c r="AN332" s="7" t="str">
        <f t="shared" si="195"/>
        <v>90III</v>
      </c>
      <c r="AO332" s="7" t="str">
        <f t="shared" si="185"/>
        <v>90III</v>
      </c>
      <c r="AP332" s="106" t="b">
        <f t="shared" si="186"/>
        <v>0</v>
      </c>
      <c r="AQ332" s="7">
        <f>VLOOKUP('Grundgerüst Konfigurator'!AN332,Hilfstabelle!$B$14:$M$25,12,FALSE)</f>
        <v>1.6001664000000002</v>
      </c>
      <c r="AR332" s="7">
        <f>VLOOKUP(AN332,Hilfstabelle!$B$14:$J$25,9,FALSE)</f>
        <v>54</v>
      </c>
      <c r="AS332" s="7">
        <f>VLOOKUP(AN332,Hilfstabelle!$B$14:$K$25,10,FALSE)</f>
        <v>72</v>
      </c>
      <c r="AT332" s="7">
        <f>VLOOKUP(AN332,Hilfstabelle!$B$14:$I$25,8,FALSE)</f>
        <v>22</v>
      </c>
      <c r="AU332" s="7" t="str">
        <f>IF(AY332="50I","I",VLOOKUP(E332,Hilfstabelle!$A$3:$B$6,2))</f>
        <v>II</v>
      </c>
      <c r="AV332" s="7" t="str">
        <f>IF(U332="I","I",VLOOKUP(E332,Hilfstabelle!$A$3:$B$6,2))</f>
        <v>II</v>
      </c>
      <c r="AW332" s="7" t="str">
        <f t="shared" si="196"/>
        <v>75II</v>
      </c>
      <c r="AX332" s="7" t="str">
        <f t="shared" si="187"/>
        <v>75II</v>
      </c>
      <c r="AY332" s="106" t="b">
        <f t="shared" si="177"/>
        <v>0</v>
      </c>
      <c r="AZ332" s="7">
        <f>VLOOKUP('Grundgerüst Konfigurator'!AW332,Hilfstabelle!$B$14:$M$25,12,FALSE)</f>
        <v>1.0688664000000001</v>
      </c>
      <c r="BA332" s="7">
        <f>VLOOKUP(AW332,Hilfstabelle!$B$14:$J$25,9,FALSE)</f>
        <v>45</v>
      </c>
      <c r="BB332" s="7">
        <f>VLOOKUP(AW332,Hilfstabelle!$B$14:$K$25,10,FALSE)</f>
        <v>72</v>
      </c>
      <c r="BC332" s="7">
        <f>VLOOKUP(AW332,Hilfstabelle!$B$14:$I$25,8,FALSE)</f>
        <v>22</v>
      </c>
      <c r="BD332" s="7" t="str">
        <f t="shared" si="188"/>
        <v/>
      </c>
      <c r="BE332" s="7" t="str">
        <f t="shared" si="197"/>
        <v/>
      </c>
      <c r="BF332" s="7">
        <f>IFERROR(VLOOKUP(BD332,Hilfstabelle!$B$26:$M$31,12,FALSE),0)</f>
        <v>0</v>
      </c>
      <c r="BG332" s="7">
        <f>IFERROR(VLOOKUP(BD332,Hilfstabelle!$B$26:$H$31,7,FALSE),0)</f>
        <v>0</v>
      </c>
      <c r="BH332" s="7" t="str">
        <f t="shared" si="189"/>
        <v/>
      </c>
      <c r="BI332" s="7" t="str">
        <f t="shared" si="198"/>
        <v/>
      </c>
      <c r="BJ332" s="7">
        <f>IFERROR(VLOOKUP(BH332,Hilfstabelle!$B$26:$M$31,12,FALSE),0)</f>
        <v>0</v>
      </c>
      <c r="BK332" s="7">
        <f>IFERROR(VLOOKUP(BH332,Hilfstabelle!$B$26:$H$31,7,FALSE),0)</f>
        <v>0</v>
      </c>
      <c r="BL332" s="7" t="str">
        <f t="shared" si="190"/>
        <v>III-II</v>
      </c>
      <c r="BM332" s="7" t="str">
        <f t="shared" si="199"/>
        <v>III-II</v>
      </c>
      <c r="BN332" s="7">
        <f>IFERROR(VLOOKUP(BL332,Hilfstabelle!$B$26:$M$31,12,FALSE),0)</f>
        <v>1.1890788000000001</v>
      </c>
      <c r="BO332" s="7">
        <f>IFERROR(VLOOKUP(BL332,Hilfstabelle!$B$26:$H$31,7,FALSE),0)</f>
        <v>30</v>
      </c>
      <c r="BP332" s="162" t="s">
        <v>3902</v>
      </c>
    </row>
    <row r="333" spans="1:68" ht="15" thickBot="1" x14ac:dyDescent="0.25">
      <c r="A333" s="7">
        <v>16863331126</v>
      </c>
      <c r="B333" s="160" t="s">
        <v>98</v>
      </c>
      <c r="C333" s="8">
        <v>110</v>
      </c>
      <c r="D333" s="8">
        <v>90</v>
      </c>
      <c r="E333" s="8">
        <v>90</v>
      </c>
      <c r="F333" s="8" t="str">
        <f t="shared" si="200"/>
        <v>110 - 90 - 90</v>
      </c>
      <c r="G333" s="8" t="str">
        <f t="shared" si="201"/>
        <v>110-90-90</v>
      </c>
      <c r="H333" s="8">
        <f t="shared" si="202"/>
        <v>16863331126</v>
      </c>
      <c r="I333" s="6">
        <f t="shared" si="178"/>
        <v>9.7070568000000019</v>
      </c>
      <c r="J333" s="6">
        <f>VLOOKUP(LEFT(A333,8)*1,Hilfstabelle!$A$35:$E$38,5,FALSE)</f>
        <v>1</v>
      </c>
      <c r="K333" s="6">
        <f t="shared" si="179"/>
        <v>322</v>
      </c>
      <c r="L333" s="6">
        <f t="shared" si="180"/>
        <v>226</v>
      </c>
      <c r="M333" s="6">
        <f t="shared" si="181"/>
        <v>130</v>
      </c>
      <c r="N333" s="19">
        <f t="shared" si="191"/>
        <v>111</v>
      </c>
      <c r="O333" s="19">
        <f t="shared" si="192"/>
        <v>111</v>
      </c>
      <c r="P333" s="19">
        <f t="shared" si="193"/>
        <v>111</v>
      </c>
      <c r="Q333" s="6">
        <f>VLOOKUP(LEFT(A333,8)*1,Hilfstabelle!$A$35:$E$38,2,FALSE)</f>
        <v>400</v>
      </c>
      <c r="R333" s="6">
        <f>VLOOKUP(LEFT(A333,8)*1,Hilfstabelle!$A$35:$E$38,3,FALSE)</f>
        <v>285</v>
      </c>
      <c r="S333" s="6">
        <f>VLOOKUP(LEFT(A333,8)*1,Hilfstabelle!$A$35:$E$38,4,FALSE)</f>
        <v>146</v>
      </c>
      <c r="T333" s="94">
        <f>VLOOKUP(H333,Preise!A:E,4,FALSE)</f>
        <v>1016.38</v>
      </c>
      <c r="U333" s="7" t="str">
        <f>IF(V333=50,"I",VLOOKUP(V333,Hilfstabelle!$A$3:$B$6,2))</f>
        <v>III</v>
      </c>
      <c r="V333" s="7">
        <f t="shared" si="182"/>
        <v>110</v>
      </c>
      <c r="W333" s="7" t="str">
        <f>IF(U333="I","I",VLOOKUP(V333,Hilfstabelle!$A$3:$B$6,2))</f>
        <v>III</v>
      </c>
      <c r="X333" s="7">
        <f>VLOOKUP(W333,Hilfstabelle!$B$10:$M$13,12,FALSE)</f>
        <v>4.3940147999999999</v>
      </c>
      <c r="Y333" s="7">
        <f>VLOOKUP(W333,Hilfstabelle!$B$10:$D$13,3,FALSE)</f>
        <v>63</v>
      </c>
      <c r="Z333" s="7">
        <f>VLOOKUP(W333,Hilfstabelle!$B$10:$E$13,4,FALSE)</f>
        <v>89</v>
      </c>
      <c r="AA333" s="7">
        <f>VLOOKUP(W333,Hilfstabelle!$B$10:$F$13,5,FALSE)</f>
        <v>89</v>
      </c>
      <c r="AB333" s="7">
        <f>VLOOKUP(W333,Hilfstabelle!$B$10:$G$13,6,FALSE)</f>
        <v>89</v>
      </c>
      <c r="AC333" s="7" t="str">
        <f>IF(AG333="50I","I",VLOOKUP(C333,Hilfstabelle!$A$3:$B$6,2))</f>
        <v>III</v>
      </c>
      <c r="AD333" s="7" t="str">
        <f>IF(U333="I","I",VLOOKUP(C333,Hilfstabelle!$A$3:$B$6,2))</f>
        <v>III</v>
      </c>
      <c r="AE333" s="7" t="str">
        <f t="shared" si="194"/>
        <v>110III</v>
      </c>
      <c r="AF333" s="7" t="str">
        <f t="shared" si="183"/>
        <v>110III</v>
      </c>
      <c r="AG333" s="106" t="b">
        <f t="shared" si="184"/>
        <v>0</v>
      </c>
      <c r="AH333" s="7">
        <f>VLOOKUP('Grundgerüst Konfigurator'!AE333,Hilfstabelle!$B$14:$M$25,12,FALSE)</f>
        <v>2.1127092000000003</v>
      </c>
      <c r="AI333" s="7">
        <f>VLOOKUP(AE333,Hilfstabelle!$B$14:$J$25,9,FALSE)</f>
        <v>65</v>
      </c>
      <c r="AJ333" s="7">
        <f>VLOOKUP(AE333,Hilfstabelle!$B$14:$K$25,10,FALSE)</f>
        <v>72</v>
      </c>
      <c r="AK333" s="7">
        <f>VLOOKUP(AE333,Hilfstabelle!$B$14:$I$25,8,FALSE)</f>
        <v>22</v>
      </c>
      <c r="AL333" s="7" t="str">
        <f>IF(AP333="50I","I",VLOOKUP(D333,Hilfstabelle!$A$3:$B$6,2))</f>
        <v>III</v>
      </c>
      <c r="AM333" s="7" t="str">
        <f>IF(U333="I","I",VLOOKUP(D333,Hilfstabelle!$A$3:$B$6,2))</f>
        <v>III</v>
      </c>
      <c r="AN333" s="7" t="str">
        <f t="shared" si="195"/>
        <v>90III</v>
      </c>
      <c r="AO333" s="7" t="str">
        <f t="shared" si="185"/>
        <v>90III</v>
      </c>
      <c r="AP333" s="106" t="b">
        <f t="shared" si="186"/>
        <v>0</v>
      </c>
      <c r="AQ333" s="7">
        <f>VLOOKUP('Grundgerüst Konfigurator'!AN333,Hilfstabelle!$B$14:$M$25,12,FALSE)</f>
        <v>1.6001664000000002</v>
      </c>
      <c r="AR333" s="7">
        <f>VLOOKUP(AN333,Hilfstabelle!$B$14:$J$25,9,FALSE)</f>
        <v>54</v>
      </c>
      <c r="AS333" s="7">
        <f>VLOOKUP(AN333,Hilfstabelle!$B$14:$K$25,10,FALSE)</f>
        <v>72</v>
      </c>
      <c r="AT333" s="7">
        <f>VLOOKUP(AN333,Hilfstabelle!$B$14:$I$25,8,FALSE)</f>
        <v>22</v>
      </c>
      <c r="AU333" s="7" t="str">
        <f>IF(AY333="50I","I",VLOOKUP(E333,Hilfstabelle!$A$3:$B$6,2))</f>
        <v>III</v>
      </c>
      <c r="AV333" s="7" t="str">
        <f>IF(U333="I","I",VLOOKUP(E333,Hilfstabelle!$A$3:$B$6,2))</f>
        <v>III</v>
      </c>
      <c r="AW333" s="7" t="str">
        <f t="shared" si="196"/>
        <v>90III</v>
      </c>
      <c r="AX333" s="7" t="str">
        <f t="shared" si="187"/>
        <v>90III</v>
      </c>
      <c r="AY333" s="106" t="b">
        <f t="shared" si="177"/>
        <v>0</v>
      </c>
      <c r="AZ333" s="7">
        <f>VLOOKUP('Grundgerüst Konfigurator'!AW333,Hilfstabelle!$B$14:$M$25,12,FALSE)</f>
        <v>1.6001664000000002</v>
      </c>
      <c r="BA333" s="7">
        <f>VLOOKUP(AW333,Hilfstabelle!$B$14:$J$25,9,FALSE)</f>
        <v>54</v>
      </c>
      <c r="BB333" s="7">
        <f>VLOOKUP(AW333,Hilfstabelle!$B$14:$K$25,10,FALSE)</f>
        <v>72</v>
      </c>
      <c r="BC333" s="7">
        <f>VLOOKUP(AW333,Hilfstabelle!$B$14:$I$25,8,FALSE)</f>
        <v>22</v>
      </c>
      <c r="BD333" s="7" t="str">
        <f t="shared" si="188"/>
        <v/>
      </c>
      <c r="BE333" s="7" t="str">
        <f t="shared" si="197"/>
        <v/>
      </c>
      <c r="BF333" s="7">
        <f>IFERROR(VLOOKUP(BD333,Hilfstabelle!$B$26:$M$31,12,FALSE),0)</f>
        <v>0</v>
      </c>
      <c r="BG333" s="7">
        <f>IFERROR(VLOOKUP(BD333,Hilfstabelle!$B$26:$H$31,7,FALSE),0)</f>
        <v>0</v>
      </c>
      <c r="BH333" s="7" t="str">
        <f t="shared" si="189"/>
        <v/>
      </c>
      <c r="BI333" s="7" t="str">
        <f t="shared" si="198"/>
        <v/>
      </c>
      <c r="BJ333" s="7">
        <f>IFERROR(VLOOKUP(BH333,Hilfstabelle!$B$26:$M$31,12,FALSE),0)</f>
        <v>0</v>
      </c>
      <c r="BK333" s="7">
        <f>IFERROR(VLOOKUP(BH333,Hilfstabelle!$B$26:$H$31,7,FALSE),0)</f>
        <v>0</v>
      </c>
      <c r="BL333" s="7" t="str">
        <f t="shared" si="190"/>
        <v/>
      </c>
      <c r="BM333" s="7" t="str">
        <f t="shared" si="199"/>
        <v/>
      </c>
      <c r="BN333" s="7">
        <f>IFERROR(VLOOKUP(BL333,Hilfstabelle!$B$26:$M$31,12,FALSE),0)</f>
        <v>0</v>
      </c>
      <c r="BO333" s="7">
        <f>IFERROR(VLOOKUP(BL333,Hilfstabelle!$B$26:$H$31,7,FALSE),0)</f>
        <v>0</v>
      </c>
      <c r="BP333" s="162" t="s">
        <v>3902</v>
      </c>
    </row>
    <row r="334" spans="1:68" ht="15" thickBot="1" x14ac:dyDescent="0.25">
      <c r="A334" s="7">
        <v>16864441085</v>
      </c>
      <c r="B334" s="160" t="s">
        <v>98</v>
      </c>
      <c r="C334" s="8">
        <v>125</v>
      </c>
      <c r="D334" s="8">
        <v>25</v>
      </c>
      <c r="E334" s="8">
        <v>25</v>
      </c>
      <c r="F334" s="8" t="str">
        <f t="shared" si="200"/>
        <v>125 - 25 - 25</v>
      </c>
      <c r="G334" s="8" t="str">
        <f t="shared" si="201"/>
        <v>125-25-25</v>
      </c>
      <c r="H334" s="8">
        <f t="shared" si="202"/>
        <v>16864441085</v>
      </c>
      <c r="I334" s="6">
        <f t="shared" si="178"/>
        <v>18.963168</v>
      </c>
      <c r="J334" s="6">
        <f>VLOOKUP(LEFT(A334,8)*1,Hilfstabelle!$A$35:$E$38,5,FALSE)</f>
        <v>0</v>
      </c>
      <c r="K334" s="6">
        <f t="shared" si="179"/>
        <v>353.8</v>
      </c>
      <c r="L334" s="6">
        <f t="shared" si="180"/>
        <v>236</v>
      </c>
      <c r="M334" s="6">
        <f t="shared" si="181"/>
        <v>160</v>
      </c>
      <c r="N334" s="19">
        <f t="shared" si="191"/>
        <v>147.80000000000001</v>
      </c>
      <c r="O334" s="19">
        <f t="shared" si="192"/>
        <v>134.5</v>
      </c>
      <c r="P334" s="19">
        <f t="shared" si="193"/>
        <v>134.5</v>
      </c>
      <c r="Q334" s="6" t="str">
        <f>VLOOKUP(LEFT(A334,8)*1,Hilfstabelle!$A$35:$E$38,2,FALSE)</f>
        <v>N.A.</v>
      </c>
      <c r="R334" s="6" t="str">
        <f>VLOOKUP(LEFT(A334,8)*1,Hilfstabelle!$A$35:$E$38,3,FALSE)</f>
        <v>N.A.</v>
      </c>
      <c r="S334" s="6" t="str">
        <f>VLOOKUP(LEFT(A334,8)*1,Hilfstabelle!$A$35:$E$38,4,FALSE)</f>
        <v>N.A.</v>
      </c>
      <c r="T334" s="94" t="e">
        <f>VLOOKUP(H334,Preise!A:E,4,FALSE)</f>
        <v>#N/A</v>
      </c>
      <c r="U334" s="7" t="str">
        <f>IF(V334=50,"I",VLOOKUP(V334,Hilfstabelle!$A$3:$B$6,2))</f>
        <v>IV</v>
      </c>
      <c r="V334" s="7">
        <f t="shared" si="182"/>
        <v>125</v>
      </c>
      <c r="W334" s="7" t="str">
        <f>IF(U334="I","I",VLOOKUP(V334,Hilfstabelle!$A$3:$B$6,2))</f>
        <v>IV</v>
      </c>
      <c r="X334" s="7">
        <f>VLOOKUP(W334,Hilfstabelle!$B$10:$M$13,12,FALSE)</f>
        <v>10.408540800000001</v>
      </c>
      <c r="Y334" s="7">
        <f>VLOOKUP(W334,Hilfstabelle!$B$10:$D$13,3,FALSE)</f>
        <v>80</v>
      </c>
      <c r="Z334" s="7">
        <f>VLOOKUP(W334,Hilfstabelle!$B$10:$E$13,4,FALSE)</f>
        <v>110.5</v>
      </c>
      <c r="AA334" s="7">
        <f>VLOOKUP(W334,Hilfstabelle!$B$10:$F$13,5,FALSE)</f>
        <v>110.5</v>
      </c>
      <c r="AB334" s="7">
        <f>VLOOKUP(W334,Hilfstabelle!$B$10:$G$13,6,FALSE)</f>
        <v>110.5</v>
      </c>
      <c r="AC334" s="7" t="str">
        <f>IF(AG334="50I","I",VLOOKUP(C334,Hilfstabelle!$A$3:$B$6,2))</f>
        <v>IV</v>
      </c>
      <c r="AD334" s="7" t="str">
        <f>IF(U334="I","I",VLOOKUP(C334,Hilfstabelle!$A$3:$B$6,2))</f>
        <v>IV</v>
      </c>
      <c r="AE334" s="7" t="str">
        <f t="shared" si="194"/>
        <v>125IV</v>
      </c>
      <c r="AF334" s="7" t="str">
        <f t="shared" si="183"/>
        <v>125IV</v>
      </c>
      <c r="AG334" s="106" t="b">
        <f t="shared" si="184"/>
        <v>0</v>
      </c>
      <c r="AH334" s="7">
        <f>VLOOKUP('Grundgerüst Konfigurator'!AE334,Hilfstabelle!$B$14:$M$25,12,FALSE)</f>
        <v>3.7998072000000001</v>
      </c>
      <c r="AI334" s="7">
        <f>VLOOKUP(AE334,Hilfstabelle!$B$14:$J$25,9,FALSE)</f>
        <v>72.5</v>
      </c>
      <c r="AJ334" s="7">
        <f>VLOOKUP(AE334,Hilfstabelle!$B$14:$K$25,10,FALSE)</f>
        <v>87.3</v>
      </c>
      <c r="AK334" s="7">
        <f>VLOOKUP(AE334,Hilfstabelle!$B$14:$I$25,8,FALSE)</f>
        <v>37.299999999999997</v>
      </c>
      <c r="AL334" s="7" t="str">
        <f>IF(AP334="50I","I",VLOOKUP(D334,Hilfstabelle!$A$3:$B$6,2))</f>
        <v>I</v>
      </c>
      <c r="AM334" s="7" t="str">
        <f>IF(U334="I","I",VLOOKUP(D334,Hilfstabelle!$A$3:$B$6,2))</f>
        <v>I</v>
      </c>
      <c r="AN334" s="7" t="str">
        <f t="shared" si="195"/>
        <v>25I</v>
      </c>
      <c r="AO334" s="7" t="str">
        <f t="shared" si="185"/>
        <v>25I</v>
      </c>
      <c r="AP334" s="106" t="b">
        <f t="shared" si="186"/>
        <v>0</v>
      </c>
      <c r="AQ334" s="7">
        <f>VLOOKUP('Grundgerüst Konfigurator'!AN334,Hilfstabelle!$B$14:$M$25,12,FALSE)</f>
        <v>0.171486</v>
      </c>
      <c r="AR334" s="7">
        <f>VLOOKUP(AN334,Hilfstabelle!$B$14:$J$25,9,FALSE)</f>
        <v>15.25</v>
      </c>
      <c r="AS334" s="7">
        <f>VLOOKUP(AN334,Hilfstabelle!$B$14:$K$25,10,FALSE)</f>
        <v>40.5</v>
      </c>
      <c r="AT334" s="7">
        <f>VLOOKUP(AN334,Hilfstabelle!$B$14:$I$25,8,FALSE)</f>
        <v>19</v>
      </c>
      <c r="AU334" s="7" t="str">
        <f>IF(AY334="50I","I",VLOOKUP(E334,Hilfstabelle!$A$3:$B$6,2))</f>
        <v>I</v>
      </c>
      <c r="AV334" s="7" t="str">
        <f>IF(U334="I","I",VLOOKUP(E334,Hilfstabelle!$A$3:$B$6,2))</f>
        <v>I</v>
      </c>
      <c r="AW334" s="7" t="str">
        <f t="shared" si="196"/>
        <v>25I</v>
      </c>
      <c r="AX334" s="7" t="str">
        <f t="shared" si="187"/>
        <v>25I</v>
      </c>
      <c r="AY334" s="106" t="b">
        <f t="shared" si="177"/>
        <v>0</v>
      </c>
      <c r="AZ334" s="7">
        <f>VLOOKUP('Grundgerüst Konfigurator'!AW334,Hilfstabelle!$B$14:$M$25,12,FALSE)</f>
        <v>0.171486</v>
      </c>
      <c r="BA334" s="7">
        <f>VLOOKUP(AW334,Hilfstabelle!$B$14:$J$25,9,FALSE)</f>
        <v>15.25</v>
      </c>
      <c r="BB334" s="7">
        <f>VLOOKUP(AW334,Hilfstabelle!$B$14:$K$25,10,FALSE)</f>
        <v>40.5</v>
      </c>
      <c r="BC334" s="7">
        <f>VLOOKUP(AW334,Hilfstabelle!$B$14:$I$25,8,FALSE)</f>
        <v>19</v>
      </c>
      <c r="BD334" s="7" t="str">
        <f t="shared" si="188"/>
        <v/>
      </c>
      <c r="BE334" s="7" t="str">
        <f t="shared" si="197"/>
        <v/>
      </c>
      <c r="BF334" s="7">
        <f>IFERROR(VLOOKUP(BD334,Hilfstabelle!$B$26:$M$31,12,FALSE),0)</f>
        <v>0</v>
      </c>
      <c r="BG334" s="7">
        <f>IFERROR(VLOOKUP(BD334,Hilfstabelle!$B$26:$H$31,7,FALSE),0)</f>
        <v>0</v>
      </c>
      <c r="BH334" s="7" t="str">
        <f t="shared" si="189"/>
        <v>IV-I</v>
      </c>
      <c r="BI334" s="7" t="str">
        <f t="shared" si="198"/>
        <v>IV-I</v>
      </c>
      <c r="BJ334" s="7">
        <f>IFERROR(VLOOKUP(BH334,Hilfstabelle!$B$26:$M$31,12,FALSE),0)</f>
        <v>2.205924</v>
      </c>
      <c r="BK334" s="7">
        <f>IFERROR(VLOOKUP(BH334,Hilfstabelle!$B$26:$H$31,7,FALSE),0)</f>
        <v>5</v>
      </c>
      <c r="BL334" s="7" t="str">
        <f t="shared" si="190"/>
        <v>IV-I</v>
      </c>
      <c r="BM334" s="7" t="str">
        <f t="shared" si="199"/>
        <v>IV-I</v>
      </c>
      <c r="BN334" s="7">
        <f>IFERROR(VLOOKUP(BL334,Hilfstabelle!$B$26:$M$31,12,FALSE),0)</f>
        <v>2.205924</v>
      </c>
      <c r="BO334" s="7">
        <f>IFERROR(VLOOKUP(BL334,Hilfstabelle!$B$26:$H$31,7,FALSE),0)</f>
        <v>5</v>
      </c>
      <c r="BP334" s="162" t="s">
        <v>3902</v>
      </c>
    </row>
    <row r="335" spans="1:68" ht="15" thickBot="1" x14ac:dyDescent="0.25">
      <c r="A335" s="7">
        <v>16864441086</v>
      </c>
      <c r="B335" s="160" t="s">
        <v>98</v>
      </c>
      <c r="C335" s="8">
        <v>125</v>
      </c>
      <c r="D335" s="8">
        <v>25</v>
      </c>
      <c r="E335" s="8">
        <v>32</v>
      </c>
      <c r="F335" s="8" t="str">
        <f t="shared" si="200"/>
        <v>125 - 25 - 32</v>
      </c>
      <c r="G335" s="8" t="str">
        <f t="shared" si="201"/>
        <v>125-25-32</v>
      </c>
      <c r="H335" s="8">
        <f t="shared" si="202"/>
        <v>16864441086</v>
      </c>
      <c r="I335" s="6">
        <f t="shared" si="178"/>
        <v>19.0155672</v>
      </c>
      <c r="J335" s="6">
        <f>VLOOKUP(LEFT(A335,8)*1,Hilfstabelle!$A$35:$E$38,5,FALSE)</f>
        <v>0</v>
      </c>
      <c r="K335" s="6">
        <f t="shared" si="179"/>
        <v>360.3</v>
      </c>
      <c r="L335" s="6">
        <f t="shared" si="180"/>
        <v>236</v>
      </c>
      <c r="M335" s="6">
        <f t="shared" si="181"/>
        <v>160</v>
      </c>
      <c r="N335" s="19">
        <f t="shared" si="191"/>
        <v>147.80000000000001</v>
      </c>
      <c r="O335" s="19">
        <f t="shared" si="192"/>
        <v>134.5</v>
      </c>
      <c r="P335" s="19">
        <f t="shared" si="193"/>
        <v>135.5</v>
      </c>
      <c r="Q335" s="6" t="str">
        <f>VLOOKUP(LEFT(A335,8)*1,Hilfstabelle!$A$35:$E$38,2,FALSE)</f>
        <v>N.A.</v>
      </c>
      <c r="R335" s="6" t="str">
        <f>VLOOKUP(LEFT(A335,8)*1,Hilfstabelle!$A$35:$E$38,3,FALSE)</f>
        <v>N.A.</v>
      </c>
      <c r="S335" s="6" t="str">
        <f>VLOOKUP(LEFT(A335,8)*1,Hilfstabelle!$A$35:$E$38,4,FALSE)</f>
        <v>N.A.</v>
      </c>
      <c r="T335" s="94" t="e">
        <f>VLOOKUP(H335,Preise!A:E,4,FALSE)</f>
        <v>#N/A</v>
      </c>
      <c r="U335" s="7" t="str">
        <f>IF(V335=50,"I",VLOOKUP(V335,Hilfstabelle!$A$3:$B$6,2))</f>
        <v>IV</v>
      </c>
      <c r="V335" s="7">
        <f t="shared" si="182"/>
        <v>125</v>
      </c>
      <c r="W335" s="7" t="str">
        <f>IF(U335="I","I",VLOOKUP(V335,Hilfstabelle!$A$3:$B$6,2))</f>
        <v>IV</v>
      </c>
      <c r="X335" s="7">
        <f>VLOOKUP(W335,Hilfstabelle!$B$10:$M$13,12,FALSE)</f>
        <v>10.408540800000001</v>
      </c>
      <c r="Y335" s="7">
        <f>VLOOKUP(W335,Hilfstabelle!$B$10:$D$13,3,FALSE)</f>
        <v>80</v>
      </c>
      <c r="Z335" s="7">
        <f>VLOOKUP(W335,Hilfstabelle!$B$10:$E$13,4,FALSE)</f>
        <v>110.5</v>
      </c>
      <c r="AA335" s="7">
        <f>VLOOKUP(W335,Hilfstabelle!$B$10:$F$13,5,FALSE)</f>
        <v>110.5</v>
      </c>
      <c r="AB335" s="7">
        <f>VLOOKUP(W335,Hilfstabelle!$B$10:$G$13,6,FALSE)</f>
        <v>110.5</v>
      </c>
      <c r="AC335" s="7" t="str">
        <f>IF(AG335="50I","I",VLOOKUP(C335,Hilfstabelle!$A$3:$B$6,2))</f>
        <v>IV</v>
      </c>
      <c r="AD335" s="7" t="str">
        <f>IF(U335="I","I",VLOOKUP(C335,Hilfstabelle!$A$3:$B$6,2))</f>
        <v>IV</v>
      </c>
      <c r="AE335" s="7" t="str">
        <f t="shared" si="194"/>
        <v>125IV</v>
      </c>
      <c r="AF335" s="7" t="str">
        <f t="shared" si="183"/>
        <v>125IV</v>
      </c>
      <c r="AG335" s="106" t="b">
        <f t="shared" si="184"/>
        <v>0</v>
      </c>
      <c r="AH335" s="7">
        <f>VLOOKUP('Grundgerüst Konfigurator'!AE335,Hilfstabelle!$B$14:$M$25,12,FALSE)</f>
        <v>3.7998072000000001</v>
      </c>
      <c r="AI335" s="7">
        <f>VLOOKUP(AE335,Hilfstabelle!$B$14:$J$25,9,FALSE)</f>
        <v>72.5</v>
      </c>
      <c r="AJ335" s="7">
        <f>VLOOKUP(AE335,Hilfstabelle!$B$14:$K$25,10,FALSE)</f>
        <v>87.3</v>
      </c>
      <c r="AK335" s="7">
        <f>VLOOKUP(AE335,Hilfstabelle!$B$14:$I$25,8,FALSE)</f>
        <v>37.299999999999997</v>
      </c>
      <c r="AL335" s="7" t="str">
        <f>IF(AP335="50I","I",VLOOKUP(D335,Hilfstabelle!$A$3:$B$6,2))</f>
        <v>I</v>
      </c>
      <c r="AM335" s="7" t="str">
        <f>IF(U335="I","I",VLOOKUP(D335,Hilfstabelle!$A$3:$B$6,2))</f>
        <v>I</v>
      </c>
      <c r="AN335" s="7" t="str">
        <f t="shared" si="195"/>
        <v>25I</v>
      </c>
      <c r="AO335" s="7" t="str">
        <f t="shared" si="185"/>
        <v>25I</v>
      </c>
      <c r="AP335" s="106" t="b">
        <f t="shared" si="186"/>
        <v>0</v>
      </c>
      <c r="AQ335" s="7">
        <f>VLOOKUP('Grundgerüst Konfigurator'!AN335,Hilfstabelle!$B$14:$M$25,12,FALSE)</f>
        <v>0.171486</v>
      </c>
      <c r="AR335" s="7">
        <f>VLOOKUP(AN335,Hilfstabelle!$B$14:$J$25,9,FALSE)</f>
        <v>15.25</v>
      </c>
      <c r="AS335" s="7">
        <f>VLOOKUP(AN335,Hilfstabelle!$B$14:$K$25,10,FALSE)</f>
        <v>40.5</v>
      </c>
      <c r="AT335" s="7">
        <f>VLOOKUP(AN335,Hilfstabelle!$B$14:$I$25,8,FALSE)</f>
        <v>19</v>
      </c>
      <c r="AU335" s="7" t="str">
        <f>IF(AY335="50I","I",VLOOKUP(E335,Hilfstabelle!$A$3:$B$6,2))</f>
        <v>I</v>
      </c>
      <c r="AV335" s="7" t="str">
        <f>IF(U335="I","I",VLOOKUP(E335,Hilfstabelle!$A$3:$B$6,2))</f>
        <v>I</v>
      </c>
      <c r="AW335" s="7" t="str">
        <f t="shared" si="196"/>
        <v>32I</v>
      </c>
      <c r="AX335" s="7" t="str">
        <f t="shared" si="187"/>
        <v>32I</v>
      </c>
      <c r="AY335" s="106" t="b">
        <f t="shared" si="177"/>
        <v>0</v>
      </c>
      <c r="AZ335" s="7">
        <f>VLOOKUP('Grundgerüst Konfigurator'!AW335,Hilfstabelle!$B$14:$M$25,12,FALSE)</f>
        <v>0.22388520000000001</v>
      </c>
      <c r="BA335" s="7">
        <f>VLOOKUP(AW335,Hilfstabelle!$B$14:$J$25,9,FALSE)</f>
        <v>20</v>
      </c>
      <c r="BB335" s="7">
        <f>VLOOKUP(AW335,Hilfstabelle!$B$14:$K$25,10,FALSE)</f>
        <v>47</v>
      </c>
      <c r="BC335" s="7">
        <f>VLOOKUP(AW335,Hilfstabelle!$B$14:$I$25,8,FALSE)</f>
        <v>20</v>
      </c>
      <c r="BD335" s="7" t="str">
        <f t="shared" si="188"/>
        <v/>
      </c>
      <c r="BE335" s="7" t="str">
        <f t="shared" si="197"/>
        <v/>
      </c>
      <c r="BF335" s="7">
        <f>IFERROR(VLOOKUP(BD335,Hilfstabelle!$B$26:$M$31,12,FALSE),0)</f>
        <v>0</v>
      </c>
      <c r="BG335" s="7">
        <f>IFERROR(VLOOKUP(BD335,Hilfstabelle!$B$26:$H$31,7,FALSE),0)</f>
        <v>0</v>
      </c>
      <c r="BH335" s="7" t="str">
        <f t="shared" si="189"/>
        <v>IV-I</v>
      </c>
      <c r="BI335" s="7" t="str">
        <f t="shared" si="198"/>
        <v>IV-I</v>
      </c>
      <c r="BJ335" s="7">
        <f>IFERROR(VLOOKUP(BH335,Hilfstabelle!$B$26:$M$31,12,FALSE),0)</f>
        <v>2.205924</v>
      </c>
      <c r="BK335" s="7">
        <f>IFERROR(VLOOKUP(BH335,Hilfstabelle!$B$26:$H$31,7,FALSE),0)</f>
        <v>5</v>
      </c>
      <c r="BL335" s="7" t="str">
        <f t="shared" si="190"/>
        <v>IV-I</v>
      </c>
      <c r="BM335" s="7" t="str">
        <f t="shared" si="199"/>
        <v>IV-I</v>
      </c>
      <c r="BN335" s="7">
        <f>IFERROR(VLOOKUP(BL335,Hilfstabelle!$B$26:$M$31,12,FALSE),0)</f>
        <v>2.205924</v>
      </c>
      <c r="BO335" s="7">
        <f>IFERROR(VLOOKUP(BL335,Hilfstabelle!$B$26:$H$31,7,FALSE),0)</f>
        <v>5</v>
      </c>
      <c r="BP335" s="162" t="s">
        <v>3902</v>
      </c>
    </row>
    <row r="336" spans="1:68" ht="15" thickBot="1" x14ac:dyDescent="0.25">
      <c r="A336" s="7">
        <v>16864441087</v>
      </c>
      <c r="B336" s="160" t="s">
        <v>98</v>
      </c>
      <c r="C336" s="8">
        <v>125</v>
      </c>
      <c r="D336" s="8">
        <v>25</v>
      </c>
      <c r="E336" s="8">
        <v>40</v>
      </c>
      <c r="F336" s="8" t="str">
        <f t="shared" si="200"/>
        <v>125 - 25 - 40</v>
      </c>
      <c r="G336" s="8" t="str">
        <f t="shared" si="201"/>
        <v>125-25-40</v>
      </c>
      <c r="H336" s="8">
        <f t="shared" si="202"/>
        <v>16864441087</v>
      </c>
      <c r="I336" s="6">
        <f t="shared" si="178"/>
        <v>19.125170400000002</v>
      </c>
      <c r="J336" s="6">
        <f>VLOOKUP(LEFT(A336,8)*1,Hilfstabelle!$A$35:$E$38,5,FALSE)</f>
        <v>0</v>
      </c>
      <c r="K336" s="6">
        <f t="shared" si="179"/>
        <v>367.3</v>
      </c>
      <c r="L336" s="6">
        <f t="shared" si="180"/>
        <v>236</v>
      </c>
      <c r="M336" s="6">
        <f t="shared" si="181"/>
        <v>160</v>
      </c>
      <c r="N336" s="19">
        <f t="shared" si="191"/>
        <v>147.80000000000001</v>
      </c>
      <c r="O336" s="19">
        <f t="shared" si="192"/>
        <v>134.5</v>
      </c>
      <c r="P336" s="19">
        <f t="shared" si="193"/>
        <v>137.5</v>
      </c>
      <c r="Q336" s="6" t="str">
        <f>VLOOKUP(LEFT(A336,8)*1,Hilfstabelle!$A$35:$E$38,2,FALSE)</f>
        <v>N.A.</v>
      </c>
      <c r="R336" s="6" t="str">
        <f>VLOOKUP(LEFT(A336,8)*1,Hilfstabelle!$A$35:$E$38,3,FALSE)</f>
        <v>N.A.</v>
      </c>
      <c r="S336" s="6" t="str">
        <f>VLOOKUP(LEFT(A336,8)*1,Hilfstabelle!$A$35:$E$38,4,FALSE)</f>
        <v>N.A.</v>
      </c>
      <c r="T336" s="94" t="e">
        <f>VLOOKUP(H336,Preise!A:E,4,FALSE)</f>
        <v>#N/A</v>
      </c>
      <c r="U336" s="7" t="str">
        <f>IF(V336=50,"I",VLOOKUP(V336,Hilfstabelle!$A$3:$B$6,2))</f>
        <v>IV</v>
      </c>
      <c r="V336" s="7">
        <f t="shared" si="182"/>
        <v>125</v>
      </c>
      <c r="W336" s="7" t="str">
        <f>IF(U336="I","I",VLOOKUP(V336,Hilfstabelle!$A$3:$B$6,2))</f>
        <v>IV</v>
      </c>
      <c r="X336" s="7">
        <f>VLOOKUP(W336,Hilfstabelle!$B$10:$M$13,12,FALSE)</f>
        <v>10.408540800000001</v>
      </c>
      <c r="Y336" s="7">
        <f>VLOOKUP(W336,Hilfstabelle!$B$10:$D$13,3,FALSE)</f>
        <v>80</v>
      </c>
      <c r="Z336" s="7">
        <f>VLOOKUP(W336,Hilfstabelle!$B$10:$E$13,4,FALSE)</f>
        <v>110.5</v>
      </c>
      <c r="AA336" s="7">
        <f>VLOOKUP(W336,Hilfstabelle!$B$10:$F$13,5,FALSE)</f>
        <v>110.5</v>
      </c>
      <c r="AB336" s="7">
        <f>VLOOKUP(W336,Hilfstabelle!$B$10:$G$13,6,FALSE)</f>
        <v>110.5</v>
      </c>
      <c r="AC336" s="7" t="str">
        <f>IF(AG336="50I","I",VLOOKUP(C336,Hilfstabelle!$A$3:$B$6,2))</f>
        <v>IV</v>
      </c>
      <c r="AD336" s="7" t="str">
        <f>IF(U336="I","I",VLOOKUP(C336,Hilfstabelle!$A$3:$B$6,2))</f>
        <v>IV</v>
      </c>
      <c r="AE336" s="7" t="str">
        <f t="shared" si="194"/>
        <v>125IV</v>
      </c>
      <c r="AF336" s="7" t="str">
        <f t="shared" si="183"/>
        <v>125IV</v>
      </c>
      <c r="AG336" s="106" t="b">
        <f t="shared" si="184"/>
        <v>0</v>
      </c>
      <c r="AH336" s="7">
        <f>VLOOKUP('Grundgerüst Konfigurator'!AE336,Hilfstabelle!$B$14:$M$25,12,FALSE)</f>
        <v>3.7998072000000001</v>
      </c>
      <c r="AI336" s="7">
        <f>VLOOKUP(AE336,Hilfstabelle!$B$14:$J$25,9,FALSE)</f>
        <v>72.5</v>
      </c>
      <c r="AJ336" s="7">
        <f>VLOOKUP(AE336,Hilfstabelle!$B$14:$K$25,10,FALSE)</f>
        <v>87.3</v>
      </c>
      <c r="AK336" s="7">
        <f>VLOOKUP(AE336,Hilfstabelle!$B$14:$I$25,8,FALSE)</f>
        <v>37.299999999999997</v>
      </c>
      <c r="AL336" s="7" t="str">
        <f>IF(AP336="50I","I",VLOOKUP(D336,Hilfstabelle!$A$3:$B$6,2))</f>
        <v>I</v>
      </c>
      <c r="AM336" s="7" t="str">
        <f>IF(U336="I","I",VLOOKUP(D336,Hilfstabelle!$A$3:$B$6,2))</f>
        <v>I</v>
      </c>
      <c r="AN336" s="7" t="str">
        <f t="shared" si="195"/>
        <v>25I</v>
      </c>
      <c r="AO336" s="7" t="str">
        <f t="shared" si="185"/>
        <v>25I</v>
      </c>
      <c r="AP336" s="106" t="b">
        <f t="shared" si="186"/>
        <v>0</v>
      </c>
      <c r="AQ336" s="7">
        <f>VLOOKUP('Grundgerüst Konfigurator'!AN336,Hilfstabelle!$B$14:$M$25,12,FALSE)</f>
        <v>0.171486</v>
      </c>
      <c r="AR336" s="7">
        <f>VLOOKUP(AN336,Hilfstabelle!$B$14:$J$25,9,FALSE)</f>
        <v>15.25</v>
      </c>
      <c r="AS336" s="7">
        <f>VLOOKUP(AN336,Hilfstabelle!$B$14:$K$25,10,FALSE)</f>
        <v>40.5</v>
      </c>
      <c r="AT336" s="7">
        <f>VLOOKUP(AN336,Hilfstabelle!$B$14:$I$25,8,FALSE)</f>
        <v>19</v>
      </c>
      <c r="AU336" s="7" t="str">
        <f>IF(AY336="50I","I",VLOOKUP(E336,Hilfstabelle!$A$3:$B$6,2))</f>
        <v>I</v>
      </c>
      <c r="AV336" s="7" t="str">
        <f>IF(U336="I","I",VLOOKUP(E336,Hilfstabelle!$A$3:$B$6,2))</f>
        <v>I</v>
      </c>
      <c r="AW336" s="7" t="str">
        <f t="shared" si="196"/>
        <v>40I</v>
      </c>
      <c r="AX336" s="7" t="str">
        <f t="shared" si="187"/>
        <v>40I</v>
      </c>
      <c r="AY336" s="106" t="b">
        <f t="shared" si="177"/>
        <v>0</v>
      </c>
      <c r="AZ336" s="7">
        <f>VLOOKUP('Grundgerüst Konfigurator'!AW336,Hilfstabelle!$B$14:$M$25,12,FALSE)</f>
        <v>0.33348840000000002</v>
      </c>
      <c r="BA336" s="7">
        <f>VLOOKUP(AW336,Hilfstabelle!$B$14:$J$25,9,FALSE)</f>
        <v>24.5</v>
      </c>
      <c r="BB336" s="7">
        <f>VLOOKUP(AW336,Hilfstabelle!$B$14:$K$25,10,FALSE)</f>
        <v>54</v>
      </c>
      <c r="BC336" s="7">
        <f>VLOOKUP(AW336,Hilfstabelle!$B$14:$I$25,8,FALSE)</f>
        <v>22</v>
      </c>
      <c r="BD336" s="7" t="str">
        <f t="shared" si="188"/>
        <v/>
      </c>
      <c r="BE336" s="7" t="str">
        <f t="shared" si="197"/>
        <v/>
      </c>
      <c r="BF336" s="7">
        <f>IFERROR(VLOOKUP(BD336,Hilfstabelle!$B$26:$M$31,12,FALSE),0)</f>
        <v>0</v>
      </c>
      <c r="BG336" s="7">
        <f>IFERROR(VLOOKUP(BD336,Hilfstabelle!$B$26:$H$31,7,FALSE),0)</f>
        <v>0</v>
      </c>
      <c r="BH336" s="7" t="str">
        <f t="shared" si="189"/>
        <v>IV-I</v>
      </c>
      <c r="BI336" s="7" t="str">
        <f t="shared" si="198"/>
        <v>IV-I</v>
      </c>
      <c r="BJ336" s="7">
        <f>IFERROR(VLOOKUP(BH336,Hilfstabelle!$B$26:$M$31,12,FALSE),0)</f>
        <v>2.205924</v>
      </c>
      <c r="BK336" s="7">
        <f>IFERROR(VLOOKUP(BH336,Hilfstabelle!$B$26:$H$31,7,FALSE),0)</f>
        <v>5</v>
      </c>
      <c r="BL336" s="7" t="str">
        <f t="shared" si="190"/>
        <v>IV-I</v>
      </c>
      <c r="BM336" s="7" t="str">
        <f t="shared" si="199"/>
        <v>IV-I</v>
      </c>
      <c r="BN336" s="7">
        <f>IFERROR(VLOOKUP(BL336,Hilfstabelle!$B$26:$M$31,12,FALSE),0)</f>
        <v>2.205924</v>
      </c>
      <c r="BO336" s="7">
        <f>IFERROR(VLOOKUP(BL336,Hilfstabelle!$B$26:$H$31,7,FALSE),0)</f>
        <v>5</v>
      </c>
      <c r="BP336" s="162" t="s">
        <v>3902</v>
      </c>
    </row>
    <row r="337" spans="1:68" ht="15" thickBot="1" x14ac:dyDescent="0.25">
      <c r="A337" s="7">
        <v>16864441088</v>
      </c>
      <c r="B337" s="160" t="s">
        <v>98</v>
      </c>
      <c r="C337" s="8">
        <v>125</v>
      </c>
      <c r="D337" s="8">
        <v>25</v>
      </c>
      <c r="E337" s="8">
        <v>50</v>
      </c>
      <c r="F337" s="8" t="str">
        <f t="shared" si="200"/>
        <v>125 - 25 - 50</v>
      </c>
      <c r="G337" s="8" t="str">
        <f t="shared" si="201"/>
        <v>125-25-50</v>
      </c>
      <c r="H337" s="8">
        <f t="shared" si="202"/>
        <v>16864441088</v>
      </c>
      <c r="I337" s="6">
        <f t="shared" si="178"/>
        <v>19.2424848</v>
      </c>
      <c r="J337" s="6">
        <f>VLOOKUP(LEFT(A337,8)*1,Hilfstabelle!$A$35:$E$38,5,FALSE)</f>
        <v>0</v>
      </c>
      <c r="K337" s="6">
        <f t="shared" si="179"/>
        <v>374.3</v>
      </c>
      <c r="L337" s="6">
        <f t="shared" si="180"/>
        <v>236</v>
      </c>
      <c r="M337" s="6">
        <f t="shared" si="181"/>
        <v>160</v>
      </c>
      <c r="N337" s="19">
        <f t="shared" si="191"/>
        <v>147.80000000000001</v>
      </c>
      <c r="O337" s="19">
        <f t="shared" si="192"/>
        <v>134.5</v>
      </c>
      <c r="P337" s="19">
        <f t="shared" si="193"/>
        <v>137.5</v>
      </c>
      <c r="Q337" s="6" t="str">
        <f>VLOOKUP(LEFT(A337,8)*1,Hilfstabelle!$A$35:$E$38,2,FALSE)</f>
        <v>N.A.</v>
      </c>
      <c r="R337" s="6" t="str">
        <f>VLOOKUP(LEFT(A337,8)*1,Hilfstabelle!$A$35:$E$38,3,FALSE)</f>
        <v>N.A.</v>
      </c>
      <c r="S337" s="6" t="str">
        <f>VLOOKUP(LEFT(A337,8)*1,Hilfstabelle!$A$35:$E$38,4,FALSE)</f>
        <v>N.A.</v>
      </c>
      <c r="T337" s="94" t="e">
        <f>VLOOKUP(H337,Preise!A:E,4,FALSE)</f>
        <v>#N/A</v>
      </c>
      <c r="U337" s="7" t="str">
        <f>IF(V337=50,"I",VLOOKUP(V337,Hilfstabelle!$A$3:$B$6,2))</f>
        <v>IV</v>
      </c>
      <c r="V337" s="7">
        <f t="shared" si="182"/>
        <v>125</v>
      </c>
      <c r="W337" s="7" t="str">
        <f>IF(U337="I","I",VLOOKUP(V337,Hilfstabelle!$A$3:$B$6,2))</f>
        <v>IV</v>
      </c>
      <c r="X337" s="7">
        <f>VLOOKUP(W337,Hilfstabelle!$B$10:$M$13,12,FALSE)</f>
        <v>10.408540800000001</v>
      </c>
      <c r="Y337" s="7">
        <f>VLOOKUP(W337,Hilfstabelle!$B$10:$D$13,3,FALSE)</f>
        <v>80</v>
      </c>
      <c r="Z337" s="7">
        <f>VLOOKUP(W337,Hilfstabelle!$B$10:$E$13,4,FALSE)</f>
        <v>110.5</v>
      </c>
      <c r="AA337" s="7">
        <f>VLOOKUP(W337,Hilfstabelle!$B$10:$F$13,5,FALSE)</f>
        <v>110.5</v>
      </c>
      <c r="AB337" s="7">
        <f>VLOOKUP(W337,Hilfstabelle!$B$10:$G$13,6,FALSE)</f>
        <v>110.5</v>
      </c>
      <c r="AC337" s="7" t="str">
        <f>IF(AG337="50I","I",VLOOKUP(C337,Hilfstabelle!$A$3:$B$6,2))</f>
        <v>IV</v>
      </c>
      <c r="AD337" s="7" t="str">
        <f>IF(U337="I","I",VLOOKUP(C337,Hilfstabelle!$A$3:$B$6,2))</f>
        <v>IV</v>
      </c>
      <c r="AE337" s="7" t="str">
        <f t="shared" si="194"/>
        <v>125IV</v>
      </c>
      <c r="AF337" s="7" t="str">
        <f t="shared" si="183"/>
        <v>125IV</v>
      </c>
      <c r="AG337" s="106" t="b">
        <f t="shared" si="184"/>
        <v>0</v>
      </c>
      <c r="AH337" s="7">
        <f>VLOOKUP('Grundgerüst Konfigurator'!AE337,Hilfstabelle!$B$14:$M$25,12,FALSE)</f>
        <v>3.7998072000000001</v>
      </c>
      <c r="AI337" s="7">
        <f>VLOOKUP(AE337,Hilfstabelle!$B$14:$J$25,9,FALSE)</f>
        <v>72.5</v>
      </c>
      <c r="AJ337" s="7">
        <f>VLOOKUP(AE337,Hilfstabelle!$B$14:$K$25,10,FALSE)</f>
        <v>87.3</v>
      </c>
      <c r="AK337" s="7">
        <f>VLOOKUP(AE337,Hilfstabelle!$B$14:$I$25,8,FALSE)</f>
        <v>37.299999999999997</v>
      </c>
      <c r="AL337" s="7" t="str">
        <f>IF(AP337="50I","I",VLOOKUP(D337,Hilfstabelle!$A$3:$B$6,2))</f>
        <v>I</v>
      </c>
      <c r="AM337" s="7" t="str">
        <f>IF(U337="I","I",VLOOKUP(D337,Hilfstabelle!$A$3:$B$6,2))</f>
        <v>I</v>
      </c>
      <c r="AN337" s="7" t="str">
        <f t="shared" si="195"/>
        <v>25I</v>
      </c>
      <c r="AO337" s="7" t="str">
        <f t="shared" si="185"/>
        <v>25I</v>
      </c>
      <c r="AP337" s="106" t="b">
        <f t="shared" si="186"/>
        <v>0</v>
      </c>
      <c r="AQ337" s="7">
        <f>VLOOKUP('Grundgerüst Konfigurator'!AN337,Hilfstabelle!$B$14:$M$25,12,FALSE)</f>
        <v>0.171486</v>
      </c>
      <c r="AR337" s="7">
        <f>VLOOKUP(AN337,Hilfstabelle!$B$14:$J$25,9,FALSE)</f>
        <v>15.25</v>
      </c>
      <c r="AS337" s="7">
        <f>VLOOKUP(AN337,Hilfstabelle!$B$14:$K$25,10,FALSE)</f>
        <v>40.5</v>
      </c>
      <c r="AT337" s="7">
        <f>VLOOKUP(AN337,Hilfstabelle!$B$14:$I$25,8,FALSE)</f>
        <v>19</v>
      </c>
      <c r="AU337" s="7" t="str">
        <f>IF(AY337="50I","I",VLOOKUP(E337,Hilfstabelle!$A$3:$B$6,2))</f>
        <v>I</v>
      </c>
      <c r="AV337" s="7" t="str">
        <f>IF(U337="I","I",VLOOKUP(E337,Hilfstabelle!$A$3:$B$6,2))</f>
        <v>II</v>
      </c>
      <c r="AW337" s="7" t="str">
        <f t="shared" si="196"/>
        <v>50I</v>
      </c>
      <c r="AX337" s="7" t="str">
        <f t="shared" si="187"/>
        <v>50II</v>
      </c>
      <c r="AY337" s="106" t="str">
        <f t="shared" si="177"/>
        <v>50I</v>
      </c>
      <c r="AZ337" s="7">
        <f>VLOOKUP('Grundgerüst Konfigurator'!AW337,Hilfstabelle!$B$14:$M$25,12,FALSE)</f>
        <v>0.45080280000000006</v>
      </c>
      <c r="BA337" s="7">
        <f>VLOOKUP(AW337,Hilfstabelle!$B$14:$J$25,9,FALSE)</f>
        <v>30.5</v>
      </c>
      <c r="BB337" s="7">
        <f>VLOOKUP(AW337,Hilfstabelle!$B$14:$K$25,10,FALSE)</f>
        <v>61</v>
      </c>
      <c r="BC337" s="7">
        <f>VLOOKUP(AW337,Hilfstabelle!$B$14:$I$25,8,FALSE)</f>
        <v>22</v>
      </c>
      <c r="BD337" s="7" t="str">
        <f t="shared" si="188"/>
        <v/>
      </c>
      <c r="BE337" s="7" t="str">
        <f t="shared" si="197"/>
        <v/>
      </c>
      <c r="BF337" s="7">
        <f>IFERROR(VLOOKUP(BD337,Hilfstabelle!$B$26:$M$31,12,FALSE),0)</f>
        <v>0</v>
      </c>
      <c r="BG337" s="7">
        <f>IFERROR(VLOOKUP(BD337,Hilfstabelle!$B$26:$H$31,7,FALSE),0)</f>
        <v>0</v>
      </c>
      <c r="BH337" s="7" t="str">
        <f t="shared" si="189"/>
        <v>IV-I</v>
      </c>
      <c r="BI337" s="7" t="str">
        <f t="shared" si="198"/>
        <v>IV-I</v>
      </c>
      <c r="BJ337" s="7">
        <f>IFERROR(VLOOKUP(BH337,Hilfstabelle!$B$26:$M$31,12,FALSE),0)</f>
        <v>2.205924</v>
      </c>
      <c r="BK337" s="7">
        <f>IFERROR(VLOOKUP(BH337,Hilfstabelle!$B$26:$H$31,7,FALSE),0)</f>
        <v>5</v>
      </c>
      <c r="BL337" s="7" t="str">
        <f t="shared" si="190"/>
        <v>IV-I</v>
      </c>
      <c r="BM337" s="7" t="str">
        <f t="shared" si="199"/>
        <v>IV-I</v>
      </c>
      <c r="BN337" s="7">
        <f>IFERROR(VLOOKUP(BL337,Hilfstabelle!$B$26:$M$31,12,FALSE),0)</f>
        <v>2.205924</v>
      </c>
      <c r="BO337" s="7">
        <f>IFERROR(VLOOKUP(BL337,Hilfstabelle!$B$26:$H$31,7,FALSE),0)</f>
        <v>5</v>
      </c>
      <c r="BP337" s="162" t="s">
        <v>3902</v>
      </c>
    </row>
    <row r="338" spans="1:68" ht="15" thickBot="1" x14ac:dyDescent="0.25">
      <c r="A338" s="7">
        <v>16864441089</v>
      </c>
      <c r="B338" s="160" t="s">
        <v>98</v>
      </c>
      <c r="C338" s="8">
        <v>125</v>
      </c>
      <c r="D338" s="8">
        <v>25</v>
      </c>
      <c r="E338" s="8">
        <v>63</v>
      </c>
      <c r="F338" s="8" t="str">
        <f t="shared" si="200"/>
        <v>125 - 25 - 63</v>
      </c>
      <c r="G338" s="8" t="str">
        <f t="shared" si="201"/>
        <v>125-25-63</v>
      </c>
      <c r="H338" s="8">
        <f t="shared" si="202"/>
        <v>16864441089</v>
      </c>
      <c r="I338" s="6">
        <f t="shared" si="178"/>
        <v>19.823680800000002</v>
      </c>
      <c r="J338" s="6">
        <f>VLOOKUP(LEFT(A338,8)*1,Hilfstabelle!$A$35:$E$38,5,FALSE)</f>
        <v>0</v>
      </c>
      <c r="K338" s="6">
        <f t="shared" si="179"/>
        <v>406.8</v>
      </c>
      <c r="L338" s="6">
        <f t="shared" si="180"/>
        <v>236</v>
      </c>
      <c r="M338" s="6">
        <f t="shared" si="181"/>
        <v>160</v>
      </c>
      <c r="N338" s="19">
        <f t="shared" si="191"/>
        <v>147.80000000000001</v>
      </c>
      <c r="O338" s="19">
        <f t="shared" si="192"/>
        <v>134.5</v>
      </c>
      <c r="P338" s="19">
        <f t="shared" si="193"/>
        <v>163</v>
      </c>
      <c r="Q338" s="6" t="str">
        <f>VLOOKUP(LEFT(A338,8)*1,Hilfstabelle!$A$35:$E$38,2,FALSE)</f>
        <v>N.A.</v>
      </c>
      <c r="R338" s="6" t="str">
        <f>VLOOKUP(LEFT(A338,8)*1,Hilfstabelle!$A$35:$E$38,3,FALSE)</f>
        <v>N.A.</v>
      </c>
      <c r="S338" s="6" t="str">
        <f>VLOOKUP(LEFT(A338,8)*1,Hilfstabelle!$A$35:$E$38,4,FALSE)</f>
        <v>N.A.</v>
      </c>
      <c r="T338" s="94" t="e">
        <f>VLOOKUP(H338,Preise!A:E,4,FALSE)</f>
        <v>#N/A</v>
      </c>
      <c r="U338" s="7" t="str">
        <f>IF(V338=50,"I",VLOOKUP(V338,Hilfstabelle!$A$3:$B$6,2))</f>
        <v>IV</v>
      </c>
      <c r="V338" s="7">
        <f t="shared" si="182"/>
        <v>125</v>
      </c>
      <c r="W338" s="7" t="str">
        <f>IF(U338="I","I",VLOOKUP(V338,Hilfstabelle!$A$3:$B$6,2))</f>
        <v>IV</v>
      </c>
      <c r="X338" s="7">
        <f>VLOOKUP(W338,Hilfstabelle!$B$10:$M$13,12,FALSE)</f>
        <v>10.408540800000001</v>
      </c>
      <c r="Y338" s="7">
        <f>VLOOKUP(W338,Hilfstabelle!$B$10:$D$13,3,FALSE)</f>
        <v>80</v>
      </c>
      <c r="Z338" s="7">
        <f>VLOOKUP(W338,Hilfstabelle!$B$10:$E$13,4,FALSE)</f>
        <v>110.5</v>
      </c>
      <c r="AA338" s="7">
        <f>VLOOKUP(W338,Hilfstabelle!$B$10:$F$13,5,FALSE)</f>
        <v>110.5</v>
      </c>
      <c r="AB338" s="7">
        <f>VLOOKUP(W338,Hilfstabelle!$B$10:$G$13,6,FALSE)</f>
        <v>110.5</v>
      </c>
      <c r="AC338" s="7" t="str">
        <f>IF(AG338="50I","I",VLOOKUP(C338,Hilfstabelle!$A$3:$B$6,2))</f>
        <v>IV</v>
      </c>
      <c r="AD338" s="7" t="str">
        <f>IF(U338="I","I",VLOOKUP(C338,Hilfstabelle!$A$3:$B$6,2))</f>
        <v>IV</v>
      </c>
      <c r="AE338" s="7" t="str">
        <f t="shared" si="194"/>
        <v>125IV</v>
      </c>
      <c r="AF338" s="7" t="str">
        <f t="shared" si="183"/>
        <v>125IV</v>
      </c>
      <c r="AG338" s="106" t="b">
        <f t="shared" si="184"/>
        <v>0</v>
      </c>
      <c r="AH338" s="7">
        <f>VLOOKUP('Grundgerüst Konfigurator'!AE338,Hilfstabelle!$B$14:$M$25,12,FALSE)</f>
        <v>3.7998072000000001</v>
      </c>
      <c r="AI338" s="7">
        <f>VLOOKUP(AE338,Hilfstabelle!$B$14:$J$25,9,FALSE)</f>
        <v>72.5</v>
      </c>
      <c r="AJ338" s="7">
        <f>VLOOKUP(AE338,Hilfstabelle!$B$14:$K$25,10,FALSE)</f>
        <v>87.3</v>
      </c>
      <c r="AK338" s="7">
        <f>VLOOKUP(AE338,Hilfstabelle!$B$14:$I$25,8,FALSE)</f>
        <v>37.299999999999997</v>
      </c>
      <c r="AL338" s="7" t="str">
        <f>IF(AP338="50I","I",VLOOKUP(D338,Hilfstabelle!$A$3:$B$6,2))</f>
        <v>I</v>
      </c>
      <c r="AM338" s="7" t="str">
        <f>IF(U338="I","I",VLOOKUP(D338,Hilfstabelle!$A$3:$B$6,2))</f>
        <v>I</v>
      </c>
      <c r="AN338" s="7" t="str">
        <f t="shared" si="195"/>
        <v>25I</v>
      </c>
      <c r="AO338" s="7" t="str">
        <f t="shared" si="185"/>
        <v>25I</v>
      </c>
      <c r="AP338" s="106" t="b">
        <f t="shared" si="186"/>
        <v>0</v>
      </c>
      <c r="AQ338" s="7">
        <f>VLOOKUP('Grundgerüst Konfigurator'!AN338,Hilfstabelle!$B$14:$M$25,12,FALSE)</f>
        <v>0.171486</v>
      </c>
      <c r="AR338" s="7">
        <f>VLOOKUP(AN338,Hilfstabelle!$B$14:$J$25,9,FALSE)</f>
        <v>15.25</v>
      </c>
      <c r="AS338" s="7">
        <f>VLOOKUP(AN338,Hilfstabelle!$B$14:$K$25,10,FALSE)</f>
        <v>40.5</v>
      </c>
      <c r="AT338" s="7">
        <f>VLOOKUP(AN338,Hilfstabelle!$B$14:$I$25,8,FALSE)</f>
        <v>19</v>
      </c>
      <c r="AU338" s="7" t="str">
        <f>IF(AY338="50I","I",VLOOKUP(E338,Hilfstabelle!$A$3:$B$6,2))</f>
        <v>II</v>
      </c>
      <c r="AV338" s="7" t="str">
        <f>IF(U338="I","I",VLOOKUP(E338,Hilfstabelle!$A$3:$B$6,2))</f>
        <v>II</v>
      </c>
      <c r="AW338" s="7" t="str">
        <f t="shared" si="196"/>
        <v>63II</v>
      </c>
      <c r="AX338" s="7" t="str">
        <f t="shared" si="187"/>
        <v>63II</v>
      </c>
      <c r="AY338" s="106" t="b">
        <f t="shared" si="177"/>
        <v>0</v>
      </c>
      <c r="AZ338" s="7">
        <f>VLOOKUP('Grundgerüst Konfigurator'!AW338,Hilfstabelle!$B$14:$M$25,12,FALSE)</f>
        <v>0.84948360000000012</v>
      </c>
      <c r="BA338" s="7">
        <f>VLOOKUP(AW338,Hilfstabelle!$B$14:$J$25,9,FALSE)</f>
        <v>37</v>
      </c>
      <c r="BB338" s="7">
        <f>VLOOKUP(AW338,Hilfstabelle!$B$14:$K$25,10,FALSE)</f>
        <v>68.5</v>
      </c>
      <c r="BC338" s="7">
        <f>VLOOKUP(AW338,Hilfstabelle!$B$14:$I$25,8,FALSE)</f>
        <v>22.5</v>
      </c>
      <c r="BD338" s="7" t="str">
        <f t="shared" si="188"/>
        <v/>
      </c>
      <c r="BE338" s="7" t="str">
        <f t="shared" si="197"/>
        <v/>
      </c>
      <c r="BF338" s="7">
        <f>IFERROR(VLOOKUP(BD338,Hilfstabelle!$B$26:$M$31,12,FALSE),0)</f>
        <v>0</v>
      </c>
      <c r="BG338" s="7">
        <f>IFERROR(VLOOKUP(BD338,Hilfstabelle!$B$26:$H$31,7,FALSE),0)</f>
        <v>0</v>
      </c>
      <c r="BH338" s="7" t="str">
        <f t="shared" si="189"/>
        <v>IV-I</v>
      </c>
      <c r="BI338" s="7" t="str">
        <f t="shared" si="198"/>
        <v>IV-I</v>
      </c>
      <c r="BJ338" s="7">
        <f>IFERROR(VLOOKUP(BH338,Hilfstabelle!$B$26:$M$31,12,FALSE),0)</f>
        <v>2.205924</v>
      </c>
      <c r="BK338" s="7">
        <f>IFERROR(VLOOKUP(BH338,Hilfstabelle!$B$26:$H$31,7,FALSE),0)</f>
        <v>5</v>
      </c>
      <c r="BL338" s="7" t="str">
        <f t="shared" si="190"/>
        <v>IV-II</v>
      </c>
      <c r="BM338" s="7" t="str">
        <f t="shared" si="199"/>
        <v>IV-II</v>
      </c>
      <c r="BN338" s="7">
        <f>IFERROR(VLOOKUP(BL338,Hilfstabelle!$B$26:$M$31,12,FALSE),0)</f>
        <v>2.3884392000000001</v>
      </c>
      <c r="BO338" s="7">
        <f>IFERROR(VLOOKUP(BL338,Hilfstabelle!$B$26:$H$31,7,FALSE),0)</f>
        <v>30</v>
      </c>
      <c r="BP338" s="162" t="s">
        <v>3902</v>
      </c>
    </row>
    <row r="339" spans="1:68" ht="15" thickBot="1" x14ac:dyDescent="0.25">
      <c r="A339" s="7">
        <v>16864441090</v>
      </c>
      <c r="B339" s="160" t="s">
        <v>98</v>
      </c>
      <c r="C339" s="8">
        <v>125</v>
      </c>
      <c r="D339" s="8">
        <v>25</v>
      </c>
      <c r="E339" s="8">
        <v>75</v>
      </c>
      <c r="F339" s="8" t="str">
        <f t="shared" si="200"/>
        <v>125 - 25 - 75</v>
      </c>
      <c r="G339" s="8" t="str">
        <f t="shared" si="201"/>
        <v>125-25-75</v>
      </c>
      <c r="H339" s="8">
        <f t="shared" si="202"/>
        <v>16864441090</v>
      </c>
      <c r="I339" s="6">
        <f t="shared" si="178"/>
        <v>20.0430636</v>
      </c>
      <c r="J339" s="6">
        <f>VLOOKUP(LEFT(A339,8)*1,Hilfstabelle!$A$35:$E$38,5,FALSE)</f>
        <v>0</v>
      </c>
      <c r="K339" s="6">
        <f t="shared" si="179"/>
        <v>410.3</v>
      </c>
      <c r="L339" s="6">
        <f t="shared" si="180"/>
        <v>236</v>
      </c>
      <c r="M339" s="6">
        <f t="shared" si="181"/>
        <v>160</v>
      </c>
      <c r="N339" s="19">
        <f t="shared" si="191"/>
        <v>147.80000000000001</v>
      </c>
      <c r="O339" s="19">
        <f t="shared" si="192"/>
        <v>134.5</v>
      </c>
      <c r="P339" s="19">
        <f t="shared" si="193"/>
        <v>162.5</v>
      </c>
      <c r="Q339" s="6" t="str">
        <f>VLOOKUP(LEFT(A339,8)*1,Hilfstabelle!$A$35:$E$38,2,FALSE)</f>
        <v>N.A.</v>
      </c>
      <c r="R339" s="6" t="str">
        <f>VLOOKUP(LEFT(A339,8)*1,Hilfstabelle!$A$35:$E$38,3,FALSE)</f>
        <v>N.A.</v>
      </c>
      <c r="S339" s="6" t="str">
        <f>VLOOKUP(LEFT(A339,8)*1,Hilfstabelle!$A$35:$E$38,4,FALSE)</f>
        <v>N.A.</v>
      </c>
      <c r="T339" s="94" t="e">
        <f>VLOOKUP(H339,Preise!A:E,4,FALSE)</f>
        <v>#N/A</v>
      </c>
      <c r="U339" s="7" t="str">
        <f>IF(V339=50,"I",VLOOKUP(V339,Hilfstabelle!$A$3:$B$6,2))</f>
        <v>IV</v>
      </c>
      <c r="V339" s="7">
        <f t="shared" si="182"/>
        <v>125</v>
      </c>
      <c r="W339" s="7" t="str">
        <f>IF(U339="I","I",VLOOKUP(V339,Hilfstabelle!$A$3:$B$6,2))</f>
        <v>IV</v>
      </c>
      <c r="X339" s="7">
        <f>VLOOKUP(W339,Hilfstabelle!$B$10:$M$13,12,FALSE)</f>
        <v>10.408540800000001</v>
      </c>
      <c r="Y339" s="7">
        <f>VLOOKUP(W339,Hilfstabelle!$B$10:$D$13,3,FALSE)</f>
        <v>80</v>
      </c>
      <c r="Z339" s="7">
        <f>VLOOKUP(W339,Hilfstabelle!$B$10:$E$13,4,FALSE)</f>
        <v>110.5</v>
      </c>
      <c r="AA339" s="7">
        <f>VLOOKUP(W339,Hilfstabelle!$B$10:$F$13,5,FALSE)</f>
        <v>110.5</v>
      </c>
      <c r="AB339" s="7">
        <f>VLOOKUP(W339,Hilfstabelle!$B$10:$G$13,6,FALSE)</f>
        <v>110.5</v>
      </c>
      <c r="AC339" s="7" t="str">
        <f>IF(AG339="50I","I",VLOOKUP(C339,Hilfstabelle!$A$3:$B$6,2))</f>
        <v>IV</v>
      </c>
      <c r="AD339" s="7" t="str">
        <f>IF(U339="I","I",VLOOKUP(C339,Hilfstabelle!$A$3:$B$6,2))</f>
        <v>IV</v>
      </c>
      <c r="AE339" s="7" t="str">
        <f t="shared" si="194"/>
        <v>125IV</v>
      </c>
      <c r="AF339" s="7" t="str">
        <f t="shared" si="183"/>
        <v>125IV</v>
      </c>
      <c r="AG339" s="106" t="b">
        <f t="shared" si="184"/>
        <v>0</v>
      </c>
      <c r="AH339" s="7">
        <f>VLOOKUP('Grundgerüst Konfigurator'!AE339,Hilfstabelle!$B$14:$M$25,12,FALSE)</f>
        <v>3.7998072000000001</v>
      </c>
      <c r="AI339" s="7">
        <f>VLOOKUP(AE339,Hilfstabelle!$B$14:$J$25,9,FALSE)</f>
        <v>72.5</v>
      </c>
      <c r="AJ339" s="7">
        <f>VLOOKUP(AE339,Hilfstabelle!$B$14:$K$25,10,FALSE)</f>
        <v>87.3</v>
      </c>
      <c r="AK339" s="7">
        <f>VLOOKUP(AE339,Hilfstabelle!$B$14:$I$25,8,FALSE)</f>
        <v>37.299999999999997</v>
      </c>
      <c r="AL339" s="7" t="str">
        <f>IF(AP339="50I","I",VLOOKUP(D339,Hilfstabelle!$A$3:$B$6,2))</f>
        <v>I</v>
      </c>
      <c r="AM339" s="7" t="str">
        <f>IF(U339="I","I",VLOOKUP(D339,Hilfstabelle!$A$3:$B$6,2))</f>
        <v>I</v>
      </c>
      <c r="AN339" s="7" t="str">
        <f t="shared" si="195"/>
        <v>25I</v>
      </c>
      <c r="AO339" s="7" t="str">
        <f t="shared" si="185"/>
        <v>25I</v>
      </c>
      <c r="AP339" s="106" t="b">
        <f t="shared" si="186"/>
        <v>0</v>
      </c>
      <c r="AQ339" s="7">
        <f>VLOOKUP('Grundgerüst Konfigurator'!AN339,Hilfstabelle!$B$14:$M$25,12,FALSE)</f>
        <v>0.171486</v>
      </c>
      <c r="AR339" s="7">
        <f>VLOOKUP(AN339,Hilfstabelle!$B$14:$J$25,9,FALSE)</f>
        <v>15.25</v>
      </c>
      <c r="AS339" s="7">
        <f>VLOOKUP(AN339,Hilfstabelle!$B$14:$K$25,10,FALSE)</f>
        <v>40.5</v>
      </c>
      <c r="AT339" s="7">
        <f>VLOOKUP(AN339,Hilfstabelle!$B$14:$I$25,8,FALSE)</f>
        <v>19</v>
      </c>
      <c r="AU339" s="7" t="str">
        <f>IF(AY339="50I","I",VLOOKUP(E339,Hilfstabelle!$A$3:$B$6,2))</f>
        <v>II</v>
      </c>
      <c r="AV339" s="7" t="str">
        <f>IF(U339="I","I",VLOOKUP(E339,Hilfstabelle!$A$3:$B$6,2))</f>
        <v>II</v>
      </c>
      <c r="AW339" s="7" t="str">
        <f t="shared" si="196"/>
        <v>75II</v>
      </c>
      <c r="AX339" s="7" t="str">
        <f t="shared" si="187"/>
        <v>75II</v>
      </c>
      <c r="AY339" s="106" t="b">
        <f t="shared" si="177"/>
        <v>0</v>
      </c>
      <c r="AZ339" s="7">
        <f>VLOOKUP('Grundgerüst Konfigurator'!AW339,Hilfstabelle!$B$14:$M$25,12,FALSE)</f>
        <v>1.0688664000000001</v>
      </c>
      <c r="BA339" s="7">
        <f>VLOOKUP(AW339,Hilfstabelle!$B$14:$J$25,9,FALSE)</f>
        <v>45</v>
      </c>
      <c r="BB339" s="7">
        <f>VLOOKUP(AW339,Hilfstabelle!$B$14:$K$25,10,FALSE)</f>
        <v>72</v>
      </c>
      <c r="BC339" s="7">
        <f>VLOOKUP(AW339,Hilfstabelle!$B$14:$I$25,8,FALSE)</f>
        <v>22</v>
      </c>
      <c r="BD339" s="7" t="str">
        <f t="shared" si="188"/>
        <v/>
      </c>
      <c r="BE339" s="7" t="str">
        <f t="shared" si="197"/>
        <v/>
      </c>
      <c r="BF339" s="7">
        <f>IFERROR(VLOOKUP(BD339,Hilfstabelle!$B$26:$M$31,12,FALSE),0)</f>
        <v>0</v>
      </c>
      <c r="BG339" s="7">
        <f>IFERROR(VLOOKUP(BD339,Hilfstabelle!$B$26:$H$31,7,FALSE),0)</f>
        <v>0</v>
      </c>
      <c r="BH339" s="7" t="str">
        <f t="shared" si="189"/>
        <v>IV-I</v>
      </c>
      <c r="BI339" s="7" t="str">
        <f t="shared" si="198"/>
        <v>IV-I</v>
      </c>
      <c r="BJ339" s="7">
        <f>IFERROR(VLOOKUP(BH339,Hilfstabelle!$B$26:$M$31,12,FALSE),0)</f>
        <v>2.205924</v>
      </c>
      <c r="BK339" s="7">
        <f>IFERROR(VLOOKUP(BH339,Hilfstabelle!$B$26:$H$31,7,FALSE),0)</f>
        <v>5</v>
      </c>
      <c r="BL339" s="7" t="str">
        <f t="shared" si="190"/>
        <v>IV-II</v>
      </c>
      <c r="BM339" s="7" t="str">
        <f t="shared" si="199"/>
        <v>IV-II</v>
      </c>
      <c r="BN339" s="7">
        <f>IFERROR(VLOOKUP(BL339,Hilfstabelle!$B$26:$M$31,12,FALSE),0)</f>
        <v>2.3884392000000001</v>
      </c>
      <c r="BO339" s="7">
        <f>IFERROR(VLOOKUP(BL339,Hilfstabelle!$B$26:$H$31,7,FALSE),0)</f>
        <v>30</v>
      </c>
      <c r="BP339" s="162" t="s">
        <v>3902</v>
      </c>
    </row>
    <row r="340" spans="1:68" ht="15" thickBot="1" x14ac:dyDescent="0.25">
      <c r="A340" s="7">
        <v>16864441091</v>
      </c>
      <c r="B340" s="160" t="s">
        <v>98</v>
      </c>
      <c r="C340" s="8">
        <v>125</v>
      </c>
      <c r="D340" s="8">
        <v>25</v>
      </c>
      <c r="E340" s="8">
        <v>90</v>
      </c>
      <c r="F340" s="8" t="str">
        <f t="shared" si="200"/>
        <v>125 - 25 - 90</v>
      </c>
      <c r="G340" s="8" t="str">
        <f t="shared" si="201"/>
        <v>125-25-90</v>
      </c>
      <c r="H340" s="8">
        <f t="shared" si="202"/>
        <v>16864441091</v>
      </c>
      <c r="I340" s="6">
        <f t="shared" si="178"/>
        <v>19.969622400000002</v>
      </c>
      <c r="J340" s="6">
        <f>VLOOKUP(LEFT(A340,8)*1,Hilfstabelle!$A$35:$E$38,5,FALSE)</f>
        <v>0</v>
      </c>
      <c r="K340" s="6">
        <f t="shared" si="179"/>
        <v>385.3</v>
      </c>
      <c r="L340" s="6">
        <f t="shared" si="180"/>
        <v>236</v>
      </c>
      <c r="M340" s="6">
        <f t="shared" si="181"/>
        <v>160</v>
      </c>
      <c r="N340" s="19">
        <f t="shared" si="191"/>
        <v>147.80000000000001</v>
      </c>
      <c r="O340" s="19">
        <f t="shared" si="192"/>
        <v>134.5</v>
      </c>
      <c r="P340" s="19">
        <f t="shared" si="193"/>
        <v>137.5</v>
      </c>
      <c r="Q340" s="6" t="str">
        <f>VLOOKUP(LEFT(A340,8)*1,Hilfstabelle!$A$35:$E$38,2,FALSE)</f>
        <v>N.A.</v>
      </c>
      <c r="R340" s="6" t="str">
        <f>VLOOKUP(LEFT(A340,8)*1,Hilfstabelle!$A$35:$E$38,3,FALSE)</f>
        <v>N.A.</v>
      </c>
      <c r="S340" s="6" t="str">
        <f>VLOOKUP(LEFT(A340,8)*1,Hilfstabelle!$A$35:$E$38,4,FALSE)</f>
        <v>N.A.</v>
      </c>
      <c r="T340" s="94" t="e">
        <f>VLOOKUP(H340,Preise!A:E,4,FALSE)</f>
        <v>#N/A</v>
      </c>
      <c r="U340" s="7" t="str">
        <f>IF(V340=50,"I",VLOOKUP(V340,Hilfstabelle!$A$3:$B$6,2))</f>
        <v>IV</v>
      </c>
      <c r="V340" s="7">
        <f t="shared" si="182"/>
        <v>125</v>
      </c>
      <c r="W340" s="7" t="str">
        <f>IF(U340="I","I",VLOOKUP(V340,Hilfstabelle!$A$3:$B$6,2))</f>
        <v>IV</v>
      </c>
      <c r="X340" s="7">
        <f>VLOOKUP(W340,Hilfstabelle!$B$10:$M$13,12,FALSE)</f>
        <v>10.408540800000001</v>
      </c>
      <c r="Y340" s="7">
        <f>VLOOKUP(W340,Hilfstabelle!$B$10:$D$13,3,FALSE)</f>
        <v>80</v>
      </c>
      <c r="Z340" s="7">
        <f>VLOOKUP(W340,Hilfstabelle!$B$10:$E$13,4,FALSE)</f>
        <v>110.5</v>
      </c>
      <c r="AA340" s="7">
        <f>VLOOKUP(W340,Hilfstabelle!$B$10:$F$13,5,FALSE)</f>
        <v>110.5</v>
      </c>
      <c r="AB340" s="7">
        <f>VLOOKUP(W340,Hilfstabelle!$B$10:$G$13,6,FALSE)</f>
        <v>110.5</v>
      </c>
      <c r="AC340" s="7" t="str">
        <f>IF(AG340="50I","I",VLOOKUP(C340,Hilfstabelle!$A$3:$B$6,2))</f>
        <v>IV</v>
      </c>
      <c r="AD340" s="7" t="str">
        <f>IF(U340="I","I",VLOOKUP(C340,Hilfstabelle!$A$3:$B$6,2))</f>
        <v>IV</v>
      </c>
      <c r="AE340" s="7" t="str">
        <f t="shared" si="194"/>
        <v>125IV</v>
      </c>
      <c r="AF340" s="7" t="str">
        <f t="shared" si="183"/>
        <v>125IV</v>
      </c>
      <c r="AG340" s="106" t="b">
        <f t="shared" si="184"/>
        <v>0</v>
      </c>
      <c r="AH340" s="7">
        <f>VLOOKUP('Grundgerüst Konfigurator'!AE340,Hilfstabelle!$B$14:$M$25,12,FALSE)</f>
        <v>3.7998072000000001</v>
      </c>
      <c r="AI340" s="7">
        <f>VLOOKUP(AE340,Hilfstabelle!$B$14:$J$25,9,FALSE)</f>
        <v>72.5</v>
      </c>
      <c r="AJ340" s="7">
        <f>VLOOKUP(AE340,Hilfstabelle!$B$14:$K$25,10,FALSE)</f>
        <v>87.3</v>
      </c>
      <c r="AK340" s="7">
        <f>VLOOKUP(AE340,Hilfstabelle!$B$14:$I$25,8,FALSE)</f>
        <v>37.299999999999997</v>
      </c>
      <c r="AL340" s="7" t="str">
        <f>IF(AP340="50I","I",VLOOKUP(D340,Hilfstabelle!$A$3:$B$6,2))</f>
        <v>I</v>
      </c>
      <c r="AM340" s="7" t="str">
        <f>IF(U340="I","I",VLOOKUP(D340,Hilfstabelle!$A$3:$B$6,2))</f>
        <v>I</v>
      </c>
      <c r="AN340" s="7" t="str">
        <f t="shared" si="195"/>
        <v>25I</v>
      </c>
      <c r="AO340" s="7" t="str">
        <f t="shared" si="185"/>
        <v>25I</v>
      </c>
      <c r="AP340" s="106" t="b">
        <f t="shared" si="186"/>
        <v>0</v>
      </c>
      <c r="AQ340" s="7">
        <f>VLOOKUP('Grundgerüst Konfigurator'!AN340,Hilfstabelle!$B$14:$M$25,12,FALSE)</f>
        <v>0.171486</v>
      </c>
      <c r="AR340" s="7">
        <f>VLOOKUP(AN340,Hilfstabelle!$B$14:$J$25,9,FALSE)</f>
        <v>15.25</v>
      </c>
      <c r="AS340" s="7">
        <f>VLOOKUP(AN340,Hilfstabelle!$B$14:$K$25,10,FALSE)</f>
        <v>40.5</v>
      </c>
      <c r="AT340" s="7">
        <f>VLOOKUP(AN340,Hilfstabelle!$B$14:$I$25,8,FALSE)</f>
        <v>19</v>
      </c>
      <c r="AU340" s="7" t="str">
        <f>IF(AY340="50I","I",VLOOKUP(E340,Hilfstabelle!$A$3:$B$6,2))</f>
        <v>III</v>
      </c>
      <c r="AV340" s="7" t="str">
        <f>IF(U340="I","I",VLOOKUP(E340,Hilfstabelle!$A$3:$B$6,2))</f>
        <v>III</v>
      </c>
      <c r="AW340" s="7" t="str">
        <f t="shared" si="196"/>
        <v>90III</v>
      </c>
      <c r="AX340" s="7" t="str">
        <f t="shared" si="187"/>
        <v>90III</v>
      </c>
      <c r="AY340" s="106" t="b">
        <f t="shared" ref="AY340:AY403" si="203">IF(AX340="50II",IF(U340&lt;&gt;"II","50I","50II"))</f>
        <v>0</v>
      </c>
      <c r="AZ340" s="7">
        <f>VLOOKUP('Grundgerüst Konfigurator'!AW340,Hilfstabelle!$B$14:$M$25,12,FALSE)</f>
        <v>1.6001664000000002</v>
      </c>
      <c r="BA340" s="7">
        <f>VLOOKUP(AW340,Hilfstabelle!$B$14:$J$25,9,FALSE)</f>
        <v>54</v>
      </c>
      <c r="BB340" s="7">
        <f>VLOOKUP(AW340,Hilfstabelle!$B$14:$K$25,10,FALSE)</f>
        <v>72</v>
      </c>
      <c r="BC340" s="7">
        <f>VLOOKUP(AW340,Hilfstabelle!$B$14:$I$25,8,FALSE)</f>
        <v>22</v>
      </c>
      <c r="BD340" s="7" t="str">
        <f t="shared" si="188"/>
        <v/>
      </c>
      <c r="BE340" s="7" t="str">
        <f t="shared" si="197"/>
        <v/>
      </c>
      <c r="BF340" s="7">
        <f>IFERROR(VLOOKUP(BD340,Hilfstabelle!$B$26:$M$31,12,FALSE),0)</f>
        <v>0</v>
      </c>
      <c r="BG340" s="7">
        <f>IFERROR(VLOOKUP(BD340,Hilfstabelle!$B$26:$H$31,7,FALSE),0)</f>
        <v>0</v>
      </c>
      <c r="BH340" s="7" t="str">
        <f t="shared" si="189"/>
        <v>IV-I</v>
      </c>
      <c r="BI340" s="7" t="str">
        <f t="shared" si="198"/>
        <v>IV-I</v>
      </c>
      <c r="BJ340" s="7">
        <f>IFERROR(VLOOKUP(BH340,Hilfstabelle!$B$26:$M$31,12,FALSE),0)</f>
        <v>2.205924</v>
      </c>
      <c r="BK340" s="7">
        <f>IFERROR(VLOOKUP(BH340,Hilfstabelle!$B$26:$H$31,7,FALSE),0)</f>
        <v>5</v>
      </c>
      <c r="BL340" s="7" t="str">
        <f t="shared" si="190"/>
        <v>IV-III</v>
      </c>
      <c r="BM340" s="7" t="str">
        <f t="shared" si="199"/>
        <v>IV-III</v>
      </c>
      <c r="BN340" s="7">
        <f>IFERROR(VLOOKUP(BL340,Hilfstabelle!$B$26:$M$31,12,FALSE),0)</f>
        <v>1.783698</v>
      </c>
      <c r="BO340" s="7">
        <f>IFERROR(VLOOKUP(BL340,Hilfstabelle!$B$26:$H$31,7,FALSE),0)</f>
        <v>5</v>
      </c>
      <c r="BP340" s="162" t="s">
        <v>3902</v>
      </c>
    </row>
    <row r="341" spans="1:68" ht="15" thickBot="1" x14ac:dyDescent="0.25">
      <c r="A341" s="7">
        <v>16864441092</v>
      </c>
      <c r="B341" s="160" t="s">
        <v>98</v>
      </c>
      <c r="C341" s="8">
        <v>125</v>
      </c>
      <c r="D341" s="8">
        <v>25</v>
      </c>
      <c r="E341" s="8">
        <v>110</v>
      </c>
      <c r="F341" s="8" t="str">
        <f t="shared" si="200"/>
        <v>125 - 25 - 110</v>
      </c>
      <c r="G341" s="8" t="str">
        <f t="shared" si="201"/>
        <v>125-25-110</v>
      </c>
      <c r="H341" s="8">
        <f t="shared" si="202"/>
        <v>16864441092</v>
      </c>
      <c r="I341" s="6">
        <f t="shared" si="178"/>
        <v>20.482165200000001</v>
      </c>
      <c r="J341" s="6">
        <f>VLOOKUP(LEFT(A341,8)*1,Hilfstabelle!$A$35:$E$38,5,FALSE)</f>
        <v>0</v>
      </c>
      <c r="K341" s="6">
        <f t="shared" si="179"/>
        <v>385.3</v>
      </c>
      <c r="L341" s="6">
        <f t="shared" si="180"/>
        <v>236</v>
      </c>
      <c r="M341" s="6">
        <f t="shared" si="181"/>
        <v>160</v>
      </c>
      <c r="N341" s="19">
        <f t="shared" si="191"/>
        <v>147.80000000000001</v>
      </c>
      <c r="O341" s="19">
        <f t="shared" si="192"/>
        <v>134.5</v>
      </c>
      <c r="P341" s="19">
        <f t="shared" si="193"/>
        <v>137.5</v>
      </c>
      <c r="Q341" s="6" t="str">
        <f>VLOOKUP(LEFT(A341,8)*1,Hilfstabelle!$A$35:$E$38,2,FALSE)</f>
        <v>N.A.</v>
      </c>
      <c r="R341" s="6" t="str">
        <f>VLOOKUP(LEFT(A341,8)*1,Hilfstabelle!$A$35:$E$38,3,FALSE)</f>
        <v>N.A.</v>
      </c>
      <c r="S341" s="6" t="str">
        <f>VLOOKUP(LEFT(A341,8)*1,Hilfstabelle!$A$35:$E$38,4,FALSE)</f>
        <v>N.A.</v>
      </c>
      <c r="T341" s="94" t="e">
        <f>VLOOKUP(H341,Preise!A:E,4,FALSE)</f>
        <v>#N/A</v>
      </c>
      <c r="U341" s="7" t="str">
        <f>IF(V341=50,"I",VLOOKUP(V341,Hilfstabelle!$A$3:$B$6,2))</f>
        <v>IV</v>
      </c>
      <c r="V341" s="7">
        <f t="shared" si="182"/>
        <v>125</v>
      </c>
      <c r="W341" s="7" t="str">
        <f>IF(U341="I","I",VLOOKUP(V341,Hilfstabelle!$A$3:$B$6,2))</f>
        <v>IV</v>
      </c>
      <c r="X341" s="7">
        <f>VLOOKUP(W341,Hilfstabelle!$B$10:$M$13,12,FALSE)</f>
        <v>10.408540800000001</v>
      </c>
      <c r="Y341" s="7">
        <f>VLOOKUP(W341,Hilfstabelle!$B$10:$D$13,3,FALSE)</f>
        <v>80</v>
      </c>
      <c r="Z341" s="7">
        <f>VLOOKUP(W341,Hilfstabelle!$B$10:$E$13,4,FALSE)</f>
        <v>110.5</v>
      </c>
      <c r="AA341" s="7">
        <f>VLOOKUP(W341,Hilfstabelle!$B$10:$F$13,5,FALSE)</f>
        <v>110.5</v>
      </c>
      <c r="AB341" s="7">
        <f>VLOOKUP(W341,Hilfstabelle!$B$10:$G$13,6,FALSE)</f>
        <v>110.5</v>
      </c>
      <c r="AC341" s="7" t="str">
        <f>IF(AG341="50I","I",VLOOKUP(C341,Hilfstabelle!$A$3:$B$6,2))</f>
        <v>IV</v>
      </c>
      <c r="AD341" s="7" t="str">
        <f>IF(U341="I","I",VLOOKUP(C341,Hilfstabelle!$A$3:$B$6,2))</f>
        <v>IV</v>
      </c>
      <c r="AE341" s="7" t="str">
        <f t="shared" si="194"/>
        <v>125IV</v>
      </c>
      <c r="AF341" s="7" t="str">
        <f t="shared" si="183"/>
        <v>125IV</v>
      </c>
      <c r="AG341" s="106" t="b">
        <f t="shared" si="184"/>
        <v>0</v>
      </c>
      <c r="AH341" s="7">
        <f>VLOOKUP('Grundgerüst Konfigurator'!AE341,Hilfstabelle!$B$14:$M$25,12,FALSE)</f>
        <v>3.7998072000000001</v>
      </c>
      <c r="AI341" s="7">
        <f>VLOOKUP(AE341,Hilfstabelle!$B$14:$J$25,9,FALSE)</f>
        <v>72.5</v>
      </c>
      <c r="AJ341" s="7">
        <f>VLOOKUP(AE341,Hilfstabelle!$B$14:$K$25,10,FALSE)</f>
        <v>87.3</v>
      </c>
      <c r="AK341" s="7">
        <f>VLOOKUP(AE341,Hilfstabelle!$B$14:$I$25,8,FALSE)</f>
        <v>37.299999999999997</v>
      </c>
      <c r="AL341" s="7" t="str">
        <f>IF(AP341="50I","I",VLOOKUP(D341,Hilfstabelle!$A$3:$B$6,2))</f>
        <v>I</v>
      </c>
      <c r="AM341" s="7" t="str">
        <f>IF(U341="I","I",VLOOKUP(D341,Hilfstabelle!$A$3:$B$6,2))</f>
        <v>I</v>
      </c>
      <c r="AN341" s="7" t="str">
        <f t="shared" si="195"/>
        <v>25I</v>
      </c>
      <c r="AO341" s="7" t="str">
        <f t="shared" si="185"/>
        <v>25I</v>
      </c>
      <c r="AP341" s="106" t="b">
        <f t="shared" si="186"/>
        <v>0</v>
      </c>
      <c r="AQ341" s="7">
        <f>VLOOKUP('Grundgerüst Konfigurator'!AN341,Hilfstabelle!$B$14:$M$25,12,FALSE)</f>
        <v>0.171486</v>
      </c>
      <c r="AR341" s="7">
        <f>VLOOKUP(AN341,Hilfstabelle!$B$14:$J$25,9,FALSE)</f>
        <v>15.25</v>
      </c>
      <c r="AS341" s="7">
        <f>VLOOKUP(AN341,Hilfstabelle!$B$14:$K$25,10,FALSE)</f>
        <v>40.5</v>
      </c>
      <c r="AT341" s="7">
        <f>VLOOKUP(AN341,Hilfstabelle!$B$14:$I$25,8,FALSE)</f>
        <v>19</v>
      </c>
      <c r="AU341" s="7" t="str">
        <f>IF(AY341="50I","I",VLOOKUP(E341,Hilfstabelle!$A$3:$B$6,2))</f>
        <v>III</v>
      </c>
      <c r="AV341" s="7" t="str">
        <f>IF(U341="I","I",VLOOKUP(E341,Hilfstabelle!$A$3:$B$6,2))</f>
        <v>III</v>
      </c>
      <c r="AW341" s="7" t="str">
        <f t="shared" si="196"/>
        <v>110III</v>
      </c>
      <c r="AX341" s="7" t="str">
        <f t="shared" si="187"/>
        <v>110III</v>
      </c>
      <c r="AY341" s="106" t="b">
        <f t="shared" si="203"/>
        <v>0</v>
      </c>
      <c r="AZ341" s="7">
        <f>VLOOKUP('Grundgerüst Konfigurator'!AW341,Hilfstabelle!$B$14:$M$25,12,FALSE)</f>
        <v>2.1127092000000003</v>
      </c>
      <c r="BA341" s="7">
        <f>VLOOKUP(AW341,Hilfstabelle!$B$14:$J$25,9,FALSE)</f>
        <v>65</v>
      </c>
      <c r="BB341" s="7">
        <f>VLOOKUP(AW341,Hilfstabelle!$B$14:$K$25,10,FALSE)</f>
        <v>72</v>
      </c>
      <c r="BC341" s="7">
        <f>VLOOKUP(AW341,Hilfstabelle!$B$14:$I$25,8,FALSE)</f>
        <v>22</v>
      </c>
      <c r="BD341" s="7" t="str">
        <f t="shared" si="188"/>
        <v/>
      </c>
      <c r="BE341" s="7" t="str">
        <f t="shared" si="197"/>
        <v/>
      </c>
      <c r="BF341" s="7">
        <f>IFERROR(VLOOKUP(BD341,Hilfstabelle!$B$26:$M$31,12,FALSE),0)</f>
        <v>0</v>
      </c>
      <c r="BG341" s="7">
        <f>IFERROR(VLOOKUP(BD341,Hilfstabelle!$B$26:$H$31,7,FALSE),0)</f>
        <v>0</v>
      </c>
      <c r="BH341" s="7" t="str">
        <f t="shared" si="189"/>
        <v>IV-I</v>
      </c>
      <c r="BI341" s="7" t="str">
        <f t="shared" si="198"/>
        <v>IV-I</v>
      </c>
      <c r="BJ341" s="7">
        <f>IFERROR(VLOOKUP(BH341,Hilfstabelle!$B$26:$M$31,12,FALSE),0)</f>
        <v>2.205924</v>
      </c>
      <c r="BK341" s="7">
        <f>IFERROR(VLOOKUP(BH341,Hilfstabelle!$B$26:$H$31,7,FALSE),0)</f>
        <v>5</v>
      </c>
      <c r="BL341" s="7" t="str">
        <f t="shared" si="190"/>
        <v>IV-III</v>
      </c>
      <c r="BM341" s="7" t="str">
        <f t="shared" si="199"/>
        <v>IV-III</v>
      </c>
      <c r="BN341" s="7">
        <f>IFERROR(VLOOKUP(BL341,Hilfstabelle!$B$26:$M$31,12,FALSE),0)</f>
        <v>1.783698</v>
      </c>
      <c r="BO341" s="7">
        <f>IFERROR(VLOOKUP(BL341,Hilfstabelle!$B$26:$H$31,7,FALSE),0)</f>
        <v>5</v>
      </c>
      <c r="BP341" s="162" t="s">
        <v>3902</v>
      </c>
    </row>
    <row r="342" spans="1:68" ht="15" thickBot="1" x14ac:dyDescent="0.25">
      <c r="A342" s="7">
        <v>16864441093</v>
      </c>
      <c r="B342" s="160" t="s">
        <v>98</v>
      </c>
      <c r="C342" s="8">
        <v>125</v>
      </c>
      <c r="D342" s="8">
        <v>32</v>
      </c>
      <c r="E342" s="8">
        <v>25</v>
      </c>
      <c r="F342" s="8" t="str">
        <f t="shared" si="200"/>
        <v>125 - 32 - 25</v>
      </c>
      <c r="G342" s="8" t="str">
        <f t="shared" si="201"/>
        <v>125-32-25</v>
      </c>
      <c r="H342" s="8">
        <f t="shared" si="202"/>
        <v>16864441093</v>
      </c>
      <c r="I342" s="6">
        <f t="shared" si="178"/>
        <v>19.0155672</v>
      </c>
      <c r="J342" s="6">
        <f>VLOOKUP(LEFT(A342,8)*1,Hilfstabelle!$A$35:$E$38,5,FALSE)</f>
        <v>0</v>
      </c>
      <c r="K342" s="6">
        <f t="shared" si="179"/>
        <v>353.8</v>
      </c>
      <c r="L342" s="6">
        <f t="shared" si="180"/>
        <v>242.5</v>
      </c>
      <c r="M342" s="6">
        <f t="shared" si="181"/>
        <v>160</v>
      </c>
      <c r="N342" s="19">
        <f t="shared" si="191"/>
        <v>147.80000000000001</v>
      </c>
      <c r="O342" s="19">
        <f t="shared" si="192"/>
        <v>135.5</v>
      </c>
      <c r="P342" s="19">
        <f t="shared" si="193"/>
        <v>134.5</v>
      </c>
      <c r="Q342" s="6" t="str">
        <f>VLOOKUP(LEFT(A342,8)*1,Hilfstabelle!$A$35:$E$38,2,FALSE)</f>
        <v>N.A.</v>
      </c>
      <c r="R342" s="6" t="str">
        <f>VLOOKUP(LEFT(A342,8)*1,Hilfstabelle!$A$35:$E$38,3,FALSE)</f>
        <v>N.A.</v>
      </c>
      <c r="S342" s="6" t="str">
        <f>VLOOKUP(LEFT(A342,8)*1,Hilfstabelle!$A$35:$E$38,4,FALSE)</f>
        <v>N.A.</v>
      </c>
      <c r="T342" s="94" t="e">
        <f>VLOOKUP(H342,Preise!A:E,4,FALSE)</f>
        <v>#N/A</v>
      </c>
      <c r="U342" s="7" t="str">
        <f>IF(V342=50,"I",VLOOKUP(V342,Hilfstabelle!$A$3:$B$6,2))</f>
        <v>IV</v>
      </c>
      <c r="V342" s="7">
        <f t="shared" si="182"/>
        <v>125</v>
      </c>
      <c r="W342" s="7" t="str">
        <f>IF(U342="I","I",VLOOKUP(V342,Hilfstabelle!$A$3:$B$6,2))</f>
        <v>IV</v>
      </c>
      <c r="X342" s="7">
        <f>VLOOKUP(W342,Hilfstabelle!$B$10:$M$13,12,FALSE)</f>
        <v>10.408540800000001</v>
      </c>
      <c r="Y342" s="7">
        <f>VLOOKUP(W342,Hilfstabelle!$B$10:$D$13,3,FALSE)</f>
        <v>80</v>
      </c>
      <c r="Z342" s="7">
        <f>VLOOKUP(W342,Hilfstabelle!$B$10:$E$13,4,FALSE)</f>
        <v>110.5</v>
      </c>
      <c r="AA342" s="7">
        <f>VLOOKUP(W342,Hilfstabelle!$B$10:$F$13,5,FALSE)</f>
        <v>110.5</v>
      </c>
      <c r="AB342" s="7">
        <f>VLOOKUP(W342,Hilfstabelle!$B$10:$G$13,6,FALSE)</f>
        <v>110.5</v>
      </c>
      <c r="AC342" s="7" t="str">
        <f>IF(AG342="50I","I",VLOOKUP(C342,Hilfstabelle!$A$3:$B$6,2))</f>
        <v>IV</v>
      </c>
      <c r="AD342" s="7" t="str">
        <f>IF(U342="I","I",VLOOKUP(C342,Hilfstabelle!$A$3:$B$6,2))</f>
        <v>IV</v>
      </c>
      <c r="AE342" s="7" t="str">
        <f t="shared" si="194"/>
        <v>125IV</v>
      </c>
      <c r="AF342" s="7" t="str">
        <f t="shared" si="183"/>
        <v>125IV</v>
      </c>
      <c r="AG342" s="106" t="b">
        <f t="shared" si="184"/>
        <v>0</v>
      </c>
      <c r="AH342" s="7">
        <f>VLOOKUP('Grundgerüst Konfigurator'!AE342,Hilfstabelle!$B$14:$M$25,12,FALSE)</f>
        <v>3.7998072000000001</v>
      </c>
      <c r="AI342" s="7">
        <f>VLOOKUP(AE342,Hilfstabelle!$B$14:$J$25,9,FALSE)</f>
        <v>72.5</v>
      </c>
      <c r="AJ342" s="7">
        <f>VLOOKUP(AE342,Hilfstabelle!$B$14:$K$25,10,FALSE)</f>
        <v>87.3</v>
      </c>
      <c r="AK342" s="7">
        <f>VLOOKUP(AE342,Hilfstabelle!$B$14:$I$25,8,FALSE)</f>
        <v>37.299999999999997</v>
      </c>
      <c r="AL342" s="7" t="str">
        <f>IF(AP342="50I","I",VLOOKUP(D342,Hilfstabelle!$A$3:$B$6,2))</f>
        <v>I</v>
      </c>
      <c r="AM342" s="7" t="str">
        <f>IF(U342="I","I",VLOOKUP(D342,Hilfstabelle!$A$3:$B$6,2))</f>
        <v>I</v>
      </c>
      <c r="AN342" s="7" t="str">
        <f t="shared" si="195"/>
        <v>32I</v>
      </c>
      <c r="AO342" s="7" t="str">
        <f t="shared" si="185"/>
        <v>32I</v>
      </c>
      <c r="AP342" s="106" t="b">
        <f t="shared" si="186"/>
        <v>0</v>
      </c>
      <c r="AQ342" s="7">
        <f>VLOOKUP('Grundgerüst Konfigurator'!AN342,Hilfstabelle!$B$14:$M$25,12,FALSE)</f>
        <v>0.22388520000000001</v>
      </c>
      <c r="AR342" s="7">
        <f>VLOOKUP(AN342,Hilfstabelle!$B$14:$J$25,9,FALSE)</f>
        <v>20</v>
      </c>
      <c r="AS342" s="7">
        <f>VLOOKUP(AN342,Hilfstabelle!$B$14:$K$25,10,FALSE)</f>
        <v>47</v>
      </c>
      <c r="AT342" s="7">
        <f>VLOOKUP(AN342,Hilfstabelle!$B$14:$I$25,8,FALSE)</f>
        <v>20</v>
      </c>
      <c r="AU342" s="7" t="str">
        <f>IF(AY342="50I","I",VLOOKUP(E342,Hilfstabelle!$A$3:$B$6,2))</f>
        <v>I</v>
      </c>
      <c r="AV342" s="7" t="str">
        <f>IF(U342="I","I",VLOOKUP(E342,Hilfstabelle!$A$3:$B$6,2))</f>
        <v>I</v>
      </c>
      <c r="AW342" s="7" t="str">
        <f t="shared" si="196"/>
        <v>25I</v>
      </c>
      <c r="AX342" s="7" t="str">
        <f t="shared" si="187"/>
        <v>25I</v>
      </c>
      <c r="AY342" s="106" t="b">
        <f t="shared" si="203"/>
        <v>0</v>
      </c>
      <c r="AZ342" s="7">
        <f>VLOOKUP('Grundgerüst Konfigurator'!AW342,Hilfstabelle!$B$14:$M$25,12,FALSE)</f>
        <v>0.171486</v>
      </c>
      <c r="BA342" s="7">
        <f>VLOOKUP(AW342,Hilfstabelle!$B$14:$J$25,9,FALSE)</f>
        <v>15.25</v>
      </c>
      <c r="BB342" s="7">
        <f>VLOOKUP(AW342,Hilfstabelle!$B$14:$K$25,10,FALSE)</f>
        <v>40.5</v>
      </c>
      <c r="BC342" s="7">
        <f>VLOOKUP(AW342,Hilfstabelle!$B$14:$I$25,8,FALSE)</f>
        <v>19</v>
      </c>
      <c r="BD342" s="7" t="str">
        <f t="shared" si="188"/>
        <v/>
      </c>
      <c r="BE342" s="7" t="str">
        <f t="shared" si="197"/>
        <v/>
      </c>
      <c r="BF342" s="7">
        <f>IFERROR(VLOOKUP(BD342,Hilfstabelle!$B$26:$M$31,12,FALSE),0)</f>
        <v>0</v>
      </c>
      <c r="BG342" s="7">
        <f>IFERROR(VLOOKUP(BD342,Hilfstabelle!$B$26:$H$31,7,FALSE),0)</f>
        <v>0</v>
      </c>
      <c r="BH342" s="7" t="str">
        <f t="shared" si="189"/>
        <v>IV-I</v>
      </c>
      <c r="BI342" s="7" t="str">
        <f t="shared" si="198"/>
        <v>IV-I</v>
      </c>
      <c r="BJ342" s="7">
        <f>IFERROR(VLOOKUP(BH342,Hilfstabelle!$B$26:$M$31,12,FALSE),0)</f>
        <v>2.205924</v>
      </c>
      <c r="BK342" s="7">
        <f>IFERROR(VLOOKUP(BH342,Hilfstabelle!$B$26:$H$31,7,FALSE),0)</f>
        <v>5</v>
      </c>
      <c r="BL342" s="7" t="str">
        <f t="shared" si="190"/>
        <v>IV-I</v>
      </c>
      <c r="BM342" s="7" t="str">
        <f t="shared" si="199"/>
        <v>IV-I</v>
      </c>
      <c r="BN342" s="7">
        <f>IFERROR(VLOOKUP(BL342,Hilfstabelle!$B$26:$M$31,12,FALSE),0)</f>
        <v>2.205924</v>
      </c>
      <c r="BO342" s="7">
        <f>IFERROR(VLOOKUP(BL342,Hilfstabelle!$B$26:$H$31,7,FALSE),0)</f>
        <v>5</v>
      </c>
      <c r="BP342" s="162" t="s">
        <v>3902</v>
      </c>
    </row>
    <row r="343" spans="1:68" ht="15" thickBot="1" x14ac:dyDescent="0.25">
      <c r="A343" s="7">
        <v>16864441094</v>
      </c>
      <c r="B343" s="160" t="s">
        <v>98</v>
      </c>
      <c r="C343" s="8">
        <v>125</v>
      </c>
      <c r="D343" s="8">
        <v>32</v>
      </c>
      <c r="E343" s="8">
        <v>32</v>
      </c>
      <c r="F343" s="8" t="str">
        <f t="shared" si="200"/>
        <v>125 - 32 - 32</v>
      </c>
      <c r="G343" s="8" t="str">
        <f t="shared" si="201"/>
        <v>125-32-32</v>
      </c>
      <c r="H343" s="8">
        <f t="shared" si="202"/>
        <v>16864441094</v>
      </c>
      <c r="I343" s="6">
        <f t="shared" si="178"/>
        <v>19.0679664</v>
      </c>
      <c r="J343" s="6">
        <f>VLOOKUP(LEFT(A343,8)*1,Hilfstabelle!$A$35:$E$38,5,FALSE)</f>
        <v>0</v>
      </c>
      <c r="K343" s="6">
        <f t="shared" si="179"/>
        <v>360.3</v>
      </c>
      <c r="L343" s="6">
        <f t="shared" si="180"/>
        <v>242.5</v>
      </c>
      <c r="M343" s="6">
        <f t="shared" si="181"/>
        <v>160</v>
      </c>
      <c r="N343" s="19">
        <f t="shared" si="191"/>
        <v>147.80000000000001</v>
      </c>
      <c r="O343" s="19">
        <f t="shared" si="192"/>
        <v>135.5</v>
      </c>
      <c r="P343" s="19">
        <f t="shared" si="193"/>
        <v>135.5</v>
      </c>
      <c r="Q343" s="6" t="str">
        <f>VLOOKUP(LEFT(A343,8)*1,Hilfstabelle!$A$35:$E$38,2,FALSE)</f>
        <v>N.A.</v>
      </c>
      <c r="R343" s="6" t="str">
        <f>VLOOKUP(LEFT(A343,8)*1,Hilfstabelle!$A$35:$E$38,3,FALSE)</f>
        <v>N.A.</v>
      </c>
      <c r="S343" s="6" t="str">
        <f>VLOOKUP(LEFT(A343,8)*1,Hilfstabelle!$A$35:$E$38,4,FALSE)</f>
        <v>N.A.</v>
      </c>
      <c r="T343" s="94" t="e">
        <f>VLOOKUP(H343,Preise!A:E,4,FALSE)</f>
        <v>#N/A</v>
      </c>
      <c r="U343" s="7" t="str">
        <f>IF(V343=50,"I",VLOOKUP(V343,Hilfstabelle!$A$3:$B$6,2))</f>
        <v>IV</v>
      </c>
      <c r="V343" s="7">
        <f t="shared" si="182"/>
        <v>125</v>
      </c>
      <c r="W343" s="7" t="str">
        <f>IF(U343="I","I",VLOOKUP(V343,Hilfstabelle!$A$3:$B$6,2))</f>
        <v>IV</v>
      </c>
      <c r="X343" s="7">
        <f>VLOOKUP(W343,Hilfstabelle!$B$10:$M$13,12,FALSE)</f>
        <v>10.408540800000001</v>
      </c>
      <c r="Y343" s="7">
        <f>VLOOKUP(W343,Hilfstabelle!$B$10:$D$13,3,FALSE)</f>
        <v>80</v>
      </c>
      <c r="Z343" s="7">
        <f>VLOOKUP(W343,Hilfstabelle!$B$10:$E$13,4,FALSE)</f>
        <v>110.5</v>
      </c>
      <c r="AA343" s="7">
        <f>VLOOKUP(W343,Hilfstabelle!$B$10:$F$13,5,FALSE)</f>
        <v>110.5</v>
      </c>
      <c r="AB343" s="7">
        <f>VLOOKUP(W343,Hilfstabelle!$B$10:$G$13,6,FALSE)</f>
        <v>110.5</v>
      </c>
      <c r="AC343" s="7" t="str">
        <f>IF(AG343="50I","I",VLOOKUP(C343,Hilfstabelle!$A$3:$B$6,2))</f>
        <v>IV</v>
      </c>
      <c r="AD343" s="7" t="str">
        <f>IF(U343="I","I",VLOOKUP(C343,Hilfstabelle!$A$3:$B$6,2))</f>
        <v>IV</v>
      </c>
      <c r="AE343" s="7" t="str">
        <f t="shared" si="194"/>
        <v>125IV</v>
      </c>
      <c r="AF343" s="7" t="str">
        <f t="shared" si="183"/>
        <v>125IV</v>
      </c>
      <c r="AG343" s="106" t="b">
        <f t="shared" si="184"/>
        <v>0</v>
      </c>
      <c r="AH343" s="7">
        <f>VLOOKUP('Grundgerüst Konfigurator'!AE343,Hilfstabelle!$B$14:$M$25,12,FALSE)</f>
        <v>3.7998072000000001</v>
      </c>
      <c r="AI343" s="7">
        <f>VLOOKUP(AE343,Hilfstabelle!$B$14:$J$25,9,FALSE)</f>
        <v>72.5</v>
      </c>
      <c r="AJ343" s="7">
        <f>VLOOKUP(AE343,Hilfstabelle!$B$14:$K$25,10,FALSE)</f>
        <v>87.3</v>
      </c>
      <c r="AK343" s="7">
        <f>VLOOKUP(AE343,Hilfstabelle!$B$14:$I$25,8,FALSE)</f>
        <v>37.299999999999997</v>
      </c>
      <c r="AL343" s="7" t="str">
        <f>IF(AP343="50I","I",VLOOKUP(D343,Hilfstabelle!$A$3:$B$6,2))</f>
        <v>I</v>
      </c>
      <c r="AM343" s="7" t="str">
        <f>IF(U343="I","I",VLOOKUP(D343,Hilfstabelle!$A$3:$B$6,2))</f>
        <v>I</v>
      </c>
      <c r="AN343" s="7" t="str">
        <f t="shared" si="195"/>
        <v>32I</v>
      </c>
      <c r="AO343" s="7" t="str">
        <f t="shared" si="185"/>
        <v>32I</v>
      </c>
      <c r="AP343" s="106" t="b">
        <f t="shared" si="186"/>
        <v>0</v>
      </c>
      <c r="AQ343" s="7">
        <f>VLOOKUP('Grundgerüst Konfigurator'!AN343,Hilfstabelle!$B$14:$M$25,12,FALSE)</f>
        <v>0.22388520000000001</v>
      </c>
      <c r="AR343" s="7">
        <f>VLOOKUP(AN343,Hilfstabelle!$B$14:$J$25,9,FALSE)</f>
        <v>20</v>
      </c>
      <c r="AS343" s="7">
        <f>VLOOKUP(AN343,Hilfstabelle!$B$14:$K$25,10,FALSE)</f>
        <v>47</v>
      </c>
      <c r="AT343" s="7">
        <f>VLOOKUP(AN343,Hilfstabelle!$B$14:$I$25,8,FALSE)</f>
        <v>20</v>
      </c>
      <c r="AU343" s="7" t="str">
        <f>IF(AY343="50I","I",VLOOKUP(E343,Hilfstabelle!$A$3:$B$6,2))</f>
        <v>I</v>
      </c>
      <c r="AV343" s="7" t="str">
        <f>IF(U343="I","I",VLOOKUP(E343,Hilfstabelle!$A$3:$B$6,2))</f>
        <v>I</v>
      </c>
      <c r="AW343" s="7" t="str">
        <f t="shared" si="196"/>
        <v>32I</v>
      </c>
      <c r="AX343" s="7" t="str">
        <f t="shared" si="187"/>
        <v>32I</v>
      </c>
      <c r="AY343" s="106" t="b">
        <f t="shared" si="203"/>
        <v>0</v>
      </c>
      <c r="AZ343" s="7">
        <f>VLOOKUP('Grundgerüst Konfigurator'!AW343,Hilfstabelle!$B$14:$M$25,12,FALSE)</f>
        <v>0.22388520000000001</v>
      </c>
      <c r="BA343" s="7">
        <f>VLOOKUP(AW343,Hilfstabelle!$B$14:$J$25,9,FALSE)</f>
        <v>20</v>
      </c>
      <c r="BB343" s="7">
        <f>VLOOKUP(AW343,Hilfstabelle!$B$14:$K$25,10,FALSE)</f>
        <v>47</v>
      </c>
      <c r="BC343" s="7">
        <f>VLOOKUP(AW343,Hilfstabelle!$B$14:$I$25,8,FALSE)</f>
        <v>20</v>
      </c>
      <c r="BD343" s="7" t="str">
        <f t="shared" si="188"/>
        <v/>
      </c>
      <c r="BE343" s="7" t="str">
        <f t="shared" si="197"/>
        <v/>
      </c>
      <c r="BF343" s="7">
        <f>IFERROR(VLOOKUP(BD343,Hilfstabelle!$B$26:$M$31,12,FALSE),0)</f>
        <v>0</v>
      </c>
      <c r="BG343" s="7">
        <f>IFERROR(VLOOKUP(BD343,Hilfstabelle!$B$26:$H$31,7,FALSE),0)</f>
        <v>0</v>
      </c>
      <c r="BH343" s="7" t="str">
        <f t="shared" si="189"/>
        <v>IV-I</v>
      </c>
      <c r="BI343" s="7" t="str">
        <f t="shared" si="198"/>
        <v>IV-I</v>
      </c>
      <c r="BJ343" s="7">
        <f>IFERROR(VLOOKUP(BH343,Hilfstabelle!$B$26:$M$31,12,FALSE),0)</f>
        <v>2.205924</v>
      </c>
      <c r="BK343" s="7">
        <f>IFERROR(VLOOKUP(BH343,Hilfstabelle!$B$26:$H$31,7,FALSE),0)</f>
        <v>5</v>
      </c>
      <c r="BL343" s="7" t="str">
        <f t="shared" si="190"/>
        <v>IV-I</v>
      </c>
      <c r="BM343" s="7" t="str">
        <f t="shared" si="199"/>
        <v>IV-I</v>
      </c>
      <c r="BN343" s="7">
        <f>IFERROR(VLOOKUP(BL343,Hilfstabelle!$B$26:$M$31,12,FALSE),0)</f>
        <v>2.205924</v>
      </c>
      <c r="BO343" s="7">
        <f>IFERROR(VLOOKUP(BL343,Hilfstabelle!$B$26:$H$31,7,FALSE),0)</f>
        <v>5</v>
      </c>
      <c r="BP343" s="162" t="s">
        <v>3902</v>
      </c>
    </row>
    <row r="344" spans="1:68" ht="15" thickBot="1" x14ac:dyDescent="0.25">
      <c r="A344" s="7">
        <v>16864441095</v>
      </c>
      <c r="B344" s="160" t="s">
        <v>98</v>
      </c>
      <c r="C344" s="8">
        <v>125</v>
      </c>
      <c r="D344" s="8">
        <v>32</v>
      </c>
      <c r="E344" s="8">
        <v>40</v>
      </c>
      <c r="F344" s="8" t="str">
        <f t="shared" si="200"/>
        <v>125 - 32 - 40</v>
      </c>
      <c r="G344" s="8" t="str">
        <f t="shared" si="201"/>
        <v>125-32-40</v>
      </c>
      <c r="H344" s="8">
        <f t="shared" si="202"/>
        <v>16864441095</v>
      </c>
      <c r="I344" s="6">
        <f t="shared" si="178"/>
        <v>19.177569600000002</v>
      </c>
      <c r="J344" s="6">
        <f>VLOOKUP(LEFT(A344,8)*1,Hilfstabelle!$A$35:$E$38,5,FALSE)</f>
        <v>0</v>
      </c>
      <c r="K344" s="6">
        <f t="shared" si="179"/>
        <v>367.3</v>
      </c>
      <c r="L344" s="6">
        <f t="shared" si="180"/>
        <v>242.5</v>
      </c>
      <c r="M344" s="6">
        <f t="shared" si="181"/>
        <v>160</v>
      </c>
      <c r="N344" s="19">
        <f t="shared" si="191"/>
        <v>147.80000000000001</v>
      </c>
      <c r="O344" s="19">
        <f t="shared" si="192"/>
        <v>135.5</v>
      </c>
      <c r="P344" s="19">
        <f t="shared" si="193"/>
        <v>137.5</v>
      </c>
      <c r="Q344" s="6" t="str">
        <f>VLOOKUP(LEFT(A344,8)*1,Hilfstabelle!$A$35:$E$38,2,FALSE)</f>
        <v>N.A.</v>
      </c>
      <c r="R344" s="6" t="str">
        <f>VLOOKUP(LEFT(A344,8)*1,Hilfstabelle!$A$35:$E$38,3,FALSE)</f>
        <v>N.A.</v>
      </c>
      <c r="S344" s="6" t="str">
        <f>VLOOKUP(LEFT(A344,8)*1,Hilfstabelle!$A$35:$E$38,4,FALSE)</f>
        <v>N.A.</v>
      </c>
      <c r="T344" s="94" t="e">
        <f>VLOOKUP(H344,Preise!A:E,4,FALSE)</f>
        <v>#N/A</v>
      </c>
      <c r="U344" s="7" t="str">
        <f>IF(V344=50,"I",VLOOKUP(V344,Hilfstabelle!$A$3:$B$6,2))</f>
        <v>IV</v>
      </c>
      <c r="V344" s="7">
        <f t="shared" si="182"/>
        <v>125</v>
      </c>
      <c r="W344" s="7" t="str">
        <f>IF(U344="I","I",VLOOKUP(V344,Hilfstabelle!$A$3:$B$6,2))</f>
        <v>IV</v>
      </c>
      <c r="X344" s="7">
        <f>VLOOKUP(W344,Hilfstabelle!$B$10:$M$13,12,FALSE)</f>
        <v>10.408540800000001</v>
      </c>
      <c r="Y344" s="7">
        <f>VLOOKUP(W344,Hilfstabelle!$B$10:$D$13,3,FALSE)</f>
        <v>80</v>
      </c>
      <c r="Z344" s="7">
        <f>VLOOKUP(W344,Hilfstabelle!$B$10:$E$13,4,FALSE)</f>
        <v>110.5</v>
      </c>
      <c r="AA344" s="7">
        <f>VLOOKUP(W344,Hilfstabelle!$B$10:$F$13,5,FALSE)</f>
        <v>110.5</v>
      </c>
      <c r="AB344" s="7">
        <f>VLOOKUP(W344,Hilfstabelle!$B$10:$G$13,6,FALSE)</f>
        <v>110.5</v>
      </c>
      <c r="AC344" s="7" t="str">
        <f>IF(AG344="50I","I",VLOOKUP(C344,Hilfstabelle!$A$3:$B$6,2))</f>
        <v>IV</v>
      </c>
      <c r="AD344" s="7" t="str">
        <f>IF(U344="I","I",VLOOKUP(C344,Hilfstabelle!$A$3:$B$6,2))</f>
        <v>IV</v>
      </c>
      <c r="AE344" s="7" t="str">
        <f t="shared" si="194"/>
        <v>125IV</v>
      </c>
      <c r="AF344" s="7" t="str">
        <f t="shared" si="183"/>
        <v>125IV</v>
      </c>
      <c r="AG344" s="106" t="b">
        <f t="shared" si="184"/>
        <v>0</v>
      </c>
      <c r="AH344" s="7">
        <f>VLOOKUP('Grundgerüst Konfigurator'!AE344,Hilfstabelle!$B$14:$M$25,12,FALSE)</f>
        <v>3.7998072000000001</v>
      </c>
      <c r="AI344" s="7">
        <f>VLOOKUP(AE344,Hilfstabelle!$B$14:$J$25,9,FALSE)</f>
        <v>72.5</v>
      </c>
      <c r="AJ344" s="7">
        <f>VLOOKUP(AE344,Hilfstabelle!$B$14:$K$25,10,FALSE)</f>
        <v>87.3</v>
      </c>
      <c r="AK344" s="7">
        <f>VLOOKUP(AE344,Hilfstabelle!$B$14:$I$25,8,FALSE)</f>
        <v>37.299999999999997</v>
      </c>
      <c r="AL344" s="7" t="str">
        <f>IF(AP344="50I","I",VLOOKUP(D344,Hilfstabelle!$A$3:$B$6,2))</f>
        <v>I</v>
      </c>
      <c r="AM344" s="7" t="str">
        <f>IF(U344="I","I",VLOOKUP(D344,Hilfstabelle!$A$3:$B$6,2))</f>
        <v>I</v>
      </c>
      <c r="AN344" s="7" t="str">
        <f t="shared" si="195"/>
        <v>32I</v>
      </c>
      <c r="AO344" s="7" t="str">
        <f t="shared" si="185"/>
        <v>32I</v>
      </c>
      <c r="AP344" s="106" t="b">
        <f t="shared" si="186"/>
        <v>0</v>
      </c>
      <c r="AQ344" s="7">
        <f>VLOOKUP('Grundgerüst Konfigurator'!AN344,Hilfstabelle!$B$14:$M$25,12,FALSE)</f>
        <v>0.22388520000000001</v>
      </c>
      <c r="AR344" s="7">
        <f>VLOOKUP(AN344,Hilfstabelle!$B$14:$J$25,9,FALSE)</f>
        <v>20</v>
      </c>
      <c r="AS344" s="7">
        <f>VLOOKUP(AN344,Hilfstabelle!$B$14:$K$25,10,FALSE)</f>
        <v>47</v>
      </c>
      <c r="AT344" s="7">
        <f>VLOOKUP(AN344,Hilfstabelle!$B$14:$I$25,8,FALSE)</f>
        <v>20</v>
      </c>
      <c r="AU344" s="7" t="str">
        <f>IF(AY344="50I","I",VLOOKUP(E344,Hilfstabelle!$A$3:$B$6,2))</f>
        <v>I</v>
      </c>
      <c r="AV344" s="7" t="str">
        <f>IF(U344="I","I",VLOOKUP(E344,Hilfstabelle!$A$3:$B$6,2))</f>
        <v>I</v>
      </c>
      <c r="AW344" s="7" t="str">
        <f t="shared" si="196"/>
        <v>40I</v>
      </c>
      <c r="AX344" s="7" t="str">
        <f t="shared" si="187"/>
        <v>40I</v>
      </c>
      <c r="AY344" s="106" t="b">
        <f t="shared" si="203"/>
        <v>0</v>
      </c>
      <c r="AZ344" s="7">
        <f>VLOOKUP('Grundgerüst Konfigurator'!AW344,Hilfstabelle!$B$14:$M$25,12,FALSE)</f>
        <v>0.33348840000000002</v>
      </c>
      <c r="BA344" s="7">
        <f>VLOOKUP(AW344,Hilfstabelle!$B$14:$J$25,9,FALSE)</f>
        <v>24.5</v>
      </c>
      <c r="BB344" s="7">
        <f>VLOOKUP(AW344,Hilfstabelle!$B$14:$K$25,10,FALSE)</f>
        <v>54</v>
      </c>
      <c r="BC344" s="7">
        <f>VLOOKUP(AW344,Hilfstabelle!$B$14:$I$25,8,FALSE)</f>
        <v>22</v>
      </c>
      <c r="BD344" s="7" t="str">
        <f t="shared" si="188"/>
        <v/>
      </c>
      <c r="BE344" s="7" t="str">
        <f t="shared" si="197"/>
        <v/>
      </c>
      <c r="BF344" s="7">
        <f>IFERROR(VLOOKUP(BD344,Hilfstabelle!$B$26:$M$31,12,FALSE),0)</f>
        <v>0</v>
      </c>
      <c r="BG344" s="7">
        <f>IFERROR(VLOOKUP(BD344,Hilfstabelle!$B$26:$H$31,7,FALSE),0)</f>
        <v>0</v>
      </c>
      <c r="BH344" s="7" t="str">
        <f t="shared" si="189"/>
        <v>IV-I</v>
      </c>
      <c r="BI344" s="7" t="str">
        <f t="shared" si="198"/>
        <v>IV-I</v>
      </c>
      <c r="BJ344" s="7">
        <f>IFERROR(VLOOKUP(BH344,Hilfstabelle!$B$26:$M$31,12,FALSE),0)</f>
        <v>2.205924</v>
      </c>
      <c r="BK344" s="7">
        <f>IFERROR(VLOOKUP(BH344,Hilfstabelle!$B$26:$H$31,7,FALSE),0)</f>
        <v>5</v>
      </c>
      <c r="BL344" s="7" t="str">
        <f t="shared" si="190"/>
        <v>IV-I</v>
      </c>
      <c r="BM344" s="7" t="str">
        <f t="shared" si="199"/>
        <v>IV-I</v>
      </c>
      <c r="BN344" s="7">
        <f>IFERROR(VLOOKUP(BL344,Hilfstabelle!$B$26:$M$31,12,FALSE),0)</f>
        <v>2.205924</v>
      </c>
      <c r="BO344" s="7">
        <f>IFERROR(VLOOKUP(BL344,Hilfstabelle!$B$26:$H$31,7,FALSE),0)</f>
        <v>5</v>
      </c>
      <c r="BP344" s="162" t="s">
        <v>3902</v>
      </c>
    </row>
    <row r="345" spans="1:68" ht="15" thickBot="1" x14ac:dyDescent="0.25">
      <c r="A345" s="7">
        <v>16864441096</v>
      </c>
      <c r="B345" s="160" t="s">
        <v>98</v>
      </c>
      <c r="C345" s="8">
        <v>125</v>
      </c>
      <c r="D345" s="8">
        <v>32</v>
      </c>
      <c r="E345" s="8">
        <v>50</v>
      </c>
      <c r="F345" s="8" t="str">
        <f t="shared" si="200"/>
        <v>125 - 32 - 50</v>
      </c>
      <c r="G345" s="8" t="str">
        <f t="shared" si="201"/>
        <v>125-32-50</v>
      </c>
      <c r="H345" s="8">
        <f t="shared" si="202"/>
        <v>16864441096</v>
      </c>
      <c r="I345" s="6">
        <f t="shared" si="178"/>
        <v>19.294884</v>
      </c>
      <c r="J345" s="6">
        <f>VLOOKUP(LEFT(A345,8)*1,Hilfstabelle!$A$35:$E$38,5,FALSE)</f>
        <v>0</v>
      </c>
      <c r="K345" s="6">
        <f t="shared" si="179"/>
        <v>374.3</v>
      </c>
      <c r="L345" s="6">
        <f t="shared" si="180"/>
        <v>242.5</v>
      </c>
      <c r="M345" s="6">
        <f t="shared" si="181"/>
        <v>160</v>
      </c>
      <c r="N345" s="19">
        <f t="shared" si="191"/>
        <v>147.80000000000001</v>
      </c>
      <c r="O345" s="19">
        <f t="shared" si="192"/>
        <v>135.5</v>
      </c>
      <c r="P345" s="19">
        <f t="shared" si="193"/>
        <v>137.5</v>
      </c>
      <c r="Q345" s="6" t="str">
        <f>VLOOKUP(LEFT(A345,8)*1,Hilfstabelle!$A$35:$E$38,2,FALSE)</f>
        <v>N.A.</v>
      </c>
      <c r="R345" s="6" t="str">
        <f>VLOOKUP(LEFT(A345,8)*1,Hilfstabelle!$A$35:$E$38,3,FALSE)</f>
        <v>N.A.</v>
      </c>
      <c r="S345" s="6" t="str">
        <f>VLOOKUP(LEFT(A345,8)*1,Hilfstabelle!$A$35:$E$38,4,FALSE)</f>
        <v>N.A.</v>
      </c>
      <c r="T345" s="94" t="e">
        <f>VLOOKUP(H345,Preise!A:E,4,FALSE)</f>
        <v>#N/A</v>
      </c>
      <c r="U345" s="7" t="str">
        <f>IF(V345=50,"I",VLOOKUP(V345,Hilfstabelle!$A$3:$B$6,2))</f>
        <v>IV</v>
      </c>
      <c r="V345" s="7">
        <f t="shared" si="182"/>
        <v>125</v>
      </c>
      <c r="W345" s="7" t="str">
        <f>IF(U345="I","I",VLOOKUP(V345,Hilfstabelle!$A$3:$B$6,2))</f>
        <v>IV</v>
      </c>
      <c r="X345" s="7">
        <f>VLOOKUP(W345,Hilfstabelle!$B$10:$M$13,12,FALSE)</f>
        <v>10.408540800000001</v>
      </c>
      <c r="Y345" s="7">
        <f>VLOOKUP(W345,Hilfstabelle!$B$10:$D$13,3,FALSE)</f>
        <v>80</v>
      </c>
      <c r="Z345" s="7">
        <f>VLOOKUP(W345,Hilfstabelle!$B$10:$E$13,4,FALSE)</f>
        <v>110.5</v>
      </c>
      <c r="AA345" s="7">
        <f>VLOOKUP(W345,Hilfstabelle!$B$10:$F$13,5,FALSE)</f>
        <v>110.5</v>
      </c>
      <c r="AB345" s="7">
        <f>VLOOKUP(W345,Hilfstabelle!$B$10:$G$13,6,FALSE)</f>
        <v>110.5</v>
      </c>
      <c r="AC345" s="7" t="str">
        <f>IF(AG345="50I","I",VLOOKUP(C345,Hilfstabelle!$A$3:$B$6,2))</f>
        <v>IV</v>
      </c>
      <c r="AD345" s="7" t="str">
        <f>IF(U345="I","I",VLOOKUP(C345,Hilfstabelle!$A$3:$B$6,2))</f>
        <v>IV</v>
      </c>
      <c r="AE345" s="7" t="str">
        <f t="shared" si="194"/>
        <v>125IV</v>
      </c>
      <c r="AF345" s="7" t="str">
        <f t="shared" si="183"/>
        <v>125IV</v>
      </c>
      <c r="AG345" s="106" t="b">
        <f t="shared" si="184"/>
        <v>0</v>
      </c>
      <c r="AH345" s="7">
        <f>VLOOKUP('Grundgerüst Konfigurator'!AE345,Hilfstabelle!$B$14:$M$25,12,FALSE)</f>
        <v>3.7998072000000001</v>
      </c>
      <c r="AI345" s="7">
        <f>VLOOKUP(AE345,Hilfstabelle!$B$14:$J$25,9,FALSE)</f>
        <v>72.5</v>
      </c>
      <c r="AJ345" s="7">
        <f>VLOOKUP(AE345,Hilfstabelle!$B$14:$K$25,10,FALSE)</f>
        <v>87.3</v>
      </c>
      <c r="AK345" s="7">
        <f>VLOOKUP(AE345,Hilfstabelle!$B$14:$I$25,8,FALSE)</f>
        <v>37.299999999999997</v>
      </c>
      <c r="AL345" s="7" t="str">
        <f>IF(AP345="50I","I",VLOOKUP(D345,Hilfstabelle!$A$3:$B$6,2))</f>
        <v>I</v>
      </c>
      <c r="AM345" s="7" t="str">
        <f>IF(U345="I","I",VLOOKUP(D345,Hilfstabelle!$A$3:$B$6,2))</f>
        <v>I</v>
      </c>
      <c r="AN345" s="7" t="str">
        <f t="shared" si="195"/>
        <v>32I</v>
      </c>
      <c r="AO345" s="7" t="str">
        <f t="shared" si="185"/>
        <v>32I</v>
      </c>
      <c r="AP345" s="106" t="b">
        <f t="shared" si="186"/>
        <v>0</v>
      </c>
      <c r="AQ345" s="7">
        <f>VLOOKUP('Grundgerüst Konfigurator'!AN345,Hilfstabelle!$B$14:$M$25,12,FALSE)</f>
        <v>0.22388520000000001</v>
      </c>
      <c r="AR345" s="7">
        <f>VLOOKUP(AN345,Hilfstabelle!$B$14:$J$25,9,FALSE)</f>
        <v>20</v>
      </c>
      <c r="AS345" s="7">
        <f>VLOOKUP(AN345,Hilfstabelle!$B$14:$K$25,10,FALSE)</f>
        <v>47</v>
      </c>
      <c r="AT345" s="7">
        <f>VLOOKUP(AN345,Hilfstabelle!$B$14:$I$25,8,FALSE)</f>
        <v>20</v>
      </c>
      <c r="AU345" s="7" t="str">
        <f>IF(AY345="50I","I",VLOOKUP(E345,Hilfstabelle!$A$3:$B$6,2))</f>
        <v>I</v>
      </c>
      <c r="AV345" s="7" t="str">
        <f>IF(U345="I","I",VLOOKUP(E345,Hilfstabelle!$A$3:$B$6,2))</f>
        <v>II</v>
      </c>
      <c r="AW345" s="7" t="str">
        <f t="shared" si="196"/>
        <v>50I</v>
      </c>
      <c r="AX345" s="7" t="str">
        <f t="shared" si="187"/>
        <v>50II</v>
      </c>
      <c r="AY345" s="106" t="str">
        <f t="shared" si="203"/>
        <v>50I</v>
      </c>
      <c r="AZ345" s="7">
        <f>VLOOKUP('Grundgerüst Konfigurator'!AW345,Hilfstabelle!$B$14:$M$25,12,FALSE)</f>
        <v>0.45080280000000006</v>
      </c>
      <c r="BA345" s="7">
        <f>VLOOKUP(AW345,Hilfstabelle!$B$14:$J$25,9,FALSE)</f>
        <v>30.5</v>
      </c>
      <c r="BB345" s="7">
        <f>VLOOKUP(AW345,Hilfstabelle!$B$14:$K$25,10,FALSE)</f>
        <v>61</v>
      </c>
      <c r="BC345" s="7">
        <f>VLOOKUP(AW345,Hilfstabelle!$B$14:$I$25,8,FALSE)</f>
        <v>22</v>
      </c>
      <c r="BD345" s="7" t="str">
        <f t="shared" si="188"/>
        <v/>
      </c>
      <c r="BE345" s="7" t="str">
        <f t="shared" si="197"/>
        <v/>
      </c>
      <c r="BF345" s="7">
        <f>IFERROR(VLOOKUP(BD345,Hilfstabelle!$B$26:$M$31,12,FALSE),0)</f>
        <v>0</v>
      </c>
      <c r="BG345" s="7">
        <f>IFERROR(VLOOKUP(BD345,Hilfstabelle!$B$26:$H$31,7,FALSE),0)</f>
        <v>0</v>
      </c>
      <c r="BH345" s="7" t="str">
        <f t="shared" si="189"/>
        <v>IV-I</v>
      </c>
      <c r="BI345" s="7" t="str">
        <f t="shared" si="198"/>
        <v>IV-I</v>
      </c>
      <c r="BJ345" s="7">
        <f>IFERROR(VLOOKUP(BH345,Hilfstabelle!$B$26:$M$31,12,FALSE),0)</f>
        <v>2.205924</v>
      </c>
      <c r="BK345" s="7">
        <f>IFERROR(VLOOKUP(BH345,Hilfstabelle!$B$26:$H$31,7,FALSE),0)</f>
        <v>5</v>
      </c>
      <c r="BL345" s="7" t="str">
        <f t="shared" si="190"/>
        <v>IV-I</v>
      </c>
      <c r="BM345" s="7" t="str">
        <f t="shared" si="199"/>
        <v>IV-I</v>
      </c>
      <c r="BN345" s="7">
        <f>IFERROR(VLOOKUP(BL345,Hilfstabelle!$B$26:$M$31,12,FALSE),0)</f>
        <v>2.205924</v>
      </c>
      <c r="BO345" s="7">
        <f>IFERROR(VLOOKUP(BL345,Hilfstabelle!$B$26:$H$31,7,FALSE),0)</f>
        <v>5</v>
      </c>
      <c r="BP345" s="162" t="s">
        <v>3902</v>
      </c>
    </row>
    <row r="346" spans="1:68" ht="15" thickBot="1" x14ac:dyDescent="0.25">
      <c r="A346" s="7">
        <v>16864441097</v>
      </c>
      <c r="B346" s="160" t="s">
        <v>98</v>
      </c>
      <c r="C346" s="8">
        <v>125</v>
      </c>
      <c r="D346" s="8">
        <v>32</v>
      </c>
      <c r="E346" s="8">
        <v>63</v>
      </c>
      <c r="F346" s="8" t="str">
        <f t="shared" si="200"/>
        <v>125 - 32 - 63</v>
      </c>
      <c r="G346" s="8" t="str">
        <f t="shared" si="201"/>
        <v>125-32-63</v>
      </c>
      <c r="H346" s="8">
        <f t="shared" si="202"/>
        <v>16864441097</v>
      </c>
      <c r="I346" s="6">
        <f t="shared" si="178"/>
        <v>19.876080000000002</v>
      </c>
      <c r="J346" s="6">
        <f>VLOOKUP(LEFT(A346,8)*1,Hilfstabelle!$A$35:$E$38,5,FALSE)</f>
        <v>0</v>
      </c>
      <c r="K346" s="6">
        <f t="shared" si="179"/>
        <v>406.8</v>
      </c>
      <c r="L346" s="6">
        <f t="shared" si="180"/>
        <v>242.5</v>
      </c>
      <c r="M346" s="6">
        <f t="shared" si="181"/>
        <v>160</v>
      </c>
      <c r="N346" s="19">
        <f t="shared" si="191"/>
        <v>147.80000000000001</v>
      </c>
      <c r="O346" s="19">
        <f t="shared" si="192"/>
        <v>135.5</v>
      </c>
      <c r="P346" s="19">
        <f t="shared" si="193"/>
        <v>163</v>
      </c>
      <c r="Q346" s="6" t="str">
        <f>VLOOKUP(LEFT(A346,8)*1,Hilfstabelle!$A$35:$E$38,2,FALSE)</f>
        <v>N.A.</v>
      </c>
      <c r="R346" s="6" t="str">
        <f>VLOOKUP(LEFT(A346,8)*1,Hilfstabelle!$A$35:$E$38,3,FALSE)</f>
        <v>N.A.</v>
      </c>
      <c r="S346" s="6" t="str">
        <f>VLOOKUP(LEFT(A346,8)*1,Hilfstabelle!$A$35:$E$38,4,FALSE)</f>
        <v>N.A.</v>
      </c>
      <c r="T346" s="94" t="e">
        <f>VLOOKUP(H346,Preise!A:E,4,FALSE)</f>
        <v>#N/A</v>
      </c>
      <c r="U346" s="7" t="str">
        <f>IF(V346=50,"I",VLOOKUP(V346,Hilfstabelle!$A$3:$B$6,2))</f>
        <v>IV</v>
      </c>
      <c r="V346" s="7">
        <f t="shared" si="182"/>
        <v>125</v>
      </c>
      <c r="W346" s="7" t="str">
        <f>IF(U346="I","I",VLOOKUP(V346,Hilfstabelle!$A$3:$B$6,2))</f>
        <v>IV</v>
      </c>
      <c r="X346" s="7">
        <f>VLOOKUP(W346,Hilfstabelle!$B$10:$M$13,12,FALSE)</f>
        <v>10.408540800000001</v>
      </c>
      <c r="Y346" s="7">
        <f>VLOOKUP(W346,Hilfstabelle!$B$10:$D$13,3,FALSE)</f>
        <v>80</v>
      </c>
      <c r="Z346" s="7">
        <f>VLOOKUP(W346,Hilfstabelle!$B$10:$E$13,4,FALSE)</f>
        <v>110.5</v>
      </c>
      <c r="AA346" s="7">
        <f>VLOOKUP(W346,Hilfstabelle!$B$10:$F$13,5,FALSE)</f>
        <v>110.5</v>
      </c>
      <c r="AB346" s="7">
        <f>VLOOKUP(W346,Hilfstabelle!$B$10:$G$13,6,FALSE)</f>
        <v>110.5</v>
      </c>
      <c r="AC346" s="7" t="str">
        <f>IF(AG346="50I","I",VLOOKUP(C346,Hilfstabelle!$A$3:$B$6,2))</f>
        <v>IV</v>
      </c>
      <c r="AD346" s="7" t="str">
        <f>IF(U346="I","I",VLOOKUP(C346,Hilfstabelle!$A$3:$B$6,2))</f>
        <v>IV</v>
      </c>
      <c r="AE346" s="7" t="str">
        <f t="shared" si="194"/>
        <v>125IV</v>
      </c>
      <c r="AF346" s="7" t="str">
        <f t="shared" si="183"/>
        <v>125IV</v>
      </c>
      <c r="AG346" s="106" t="b">
        <f t="shared" si="184"/>
        <v>0</v>
      </c>
      <c r="AH346" s="7">
        <f>VLOOKUP('Grundgerüst Konfigurator'!AE346,Hilfstabelle!$B$14:$M$25,12,FALSE)</f>
        <v>3.7998072000000001</v>
      </c>
      <c r="AI346" s="7">
        <f>VLOOKUP(AE346,Hilfstabelle!$B$14:$J$25,9,FALSE)</f>
        <v>72.5</v>
      </c>
      <c r="AJ346" s="7">
        <f>VLOOKUP(AE346,Hilfstabelle!$B$14:$K$25,10,FALSE)</f>
        <v>87.3</v>
      </c>
      <c r="AK346" s="7">
        <f>VLOOKUP(AE346,Hilfstabelle!$B$14:$I$25,8,FALSE)</f>
        <v>37.299999999999997</v>
      </c>
      <c r="AL346" s="7" t="str">
        <f>IF(AP346="50I","I",VLOOKUP(D346,Hilfstabelle!$A$3:$B$6,2))</f>
        <v>I</v>
      </c>
      <c r="AM346" s="7" t="str">
        <f>IF(U346="I","I",VLOOKUP(D346,Hilfstabelle!$A$3:$B$6,2))</f>
        <v>I</v>
      </c>
      <c r="AN346" s="7" t="str">
        <f t="shared" si="195"/>
        <v>32I</v>
      </c>
      <c r="AO346" s="7" t="str">
        <f t="shared" si="185"/>
        <v>32I</v>
      </c>
      <c r="AP346" s="106" t="b">
        <f t="shared" si="186"/>
        <v>0</v>
      </c>
      <c r="AQ346" s="7">
        <f>VLOOKUP('Grundgerüst Konfigurator'!AN346,Hilfstabelle!$B$14:$M$25,12,FALSE)</f>
        <v>0.22388520000000001</v>
      </c>
      <c r="AR346" s="7">
        <f>VLOOKUP(AN346,Hilfstabelle!$B$14:$J$25,9,FALSE)</f>
        <v>20</v>
      </c>
      <c r="AS346" s="7">
        <f>VLOOKUP(AN346,Hilfstabelle!$B$14:$K$25,10,FALSE)</f>
        <v>47</v>
      </c>
      <c r="AT346" s="7">
        <f>VLOOKUP(AN346,Hilfstabelle!$B$14:$I$25,8,FALSE)</f>
        <v>20</v>
      </c>
      <c r="AU346" s="7" t="str">
        <f>IF(AY346="50I","I",VLOOKUP(E346,Hilfstabelle!$A$3:$B$6,2))</f>
        <v>II</v>
      </c>
      <c r="AV346" s="7" t="str">
        <f>IF(U346="I","I",VLOOKUP(E346,Hilfstabelle!$A$3:$B$6,2))</f>
        <v>II</v>
      </c>
      <c r="AW346" s="7" t="str">
        <f t="shared" si="196"/>
        <v>63II</v>
      </c>
      <c r="AX346" s="7" t="str">
        <f t="shared" si="187"/>
        <v>63II</v>
      </c>
      <c r="AY346" s="106" t="b">
        <f t="shared" si="203"/>
        <v>0</v>
      </c>
      <c r="AZ346" s="7">
        <f>VLOOKUP('Grundgerüst Konfigurator'!AW346,Hilfstabelle!$B$14:$M$25,12,FALSE)</f>
        <v>0.84948360000000012</v>
      </c>
      <c r="BA346" s="7">
        <f>VLOOKUP(AW346,Hilfstabelle!$B$14:$J$25,9,FALSE)</f>
        <v>37</v>
      </c>
      <c r="BB346" s="7">
        <f>VLOOKUP(AW346,Hilfstabelle!$B$14:$K$25,10,FALSE)</f>
        <v>68.5</v>
      </c>
      <c r="BC346" s="7">
        <f>VLOOKUP(AW346,Hilfstabelle!$B$14:$I$25,8,FALSE)</f>
        <v>22.5</v>
      </c>
      <c r="BD346" s="7" t="str">
        <f t="shared" si="188"/>
        <v/>
      </c>
      <c r="BE346" s="7" t="str">
        <f t="shared" si="197"/>
        <v/>
      </c>
      <c r="BF346" s="7">
        <f>IFERROR(VLOOKUP(BD346,Hilfstabelle!$B$26:$M$31,12,FALSE),0)</f>
        <v>0</v>
      </c>
      <c r="BG346" s="7">
        <f>IFERROR(VLOOKUP(BD346,Hilfstabelle!$B$26:$H$31,7,FALSE),0)</f>
        <v>0</v>
      </c>
      <c r="BH346" s="7" t="str">
        <f t="shared" si="189"/>
        <v>IV-I</v>
      </c>
      <c r="BI346" s="7" t="str">
        <f t="shared" si="198"/>
        <v>IV-I</v>
      </c>
      <c r="BJ346" s="7">
        <f>IFERROR(VLOOKUP(BH346,Hilfstabelle!$B$26:$M$31,12,FALSE),0)</f>
        <v>2.205924</v>
      </c>
      <c r="BK346" s="7">
        <f>IFERROR(VLOOKUP(BH346,Hilfstabelle!$B$26:$H$31,7,FALSE),0)</f>
        <v>5</v>
      </c>
      <c r="BL346" s="7" t="str">
        <f t="shared" si="190"/>
        <v>IV-II</v>
      </c>
      <c r="BM346" s="7" t="str">
        <f t="shared" si="199"/>
        <v>IV-II</v>
      </c>
      <c r="BN346" s="7">
        <f>IFERROR(VLOOKUP(BL346,Hilfstabelle!$B$26:$M$31,12,FALSE),0)</f>
        <v>2.3884392000000001</v>
      </c>
      <c r="BO346" s="7">
        <f>IFERROR(VLOOKUP(BL346,Hilfstabelle!$B$26:$H$31,7,FALSE),0)</f>
        <v>30</v>
      </c>
      <c r="BP346" s="162" t="s">
        <v>3902</v>
      </c>
    </row>
    <row r="347" spans="1:68" ht="15" thickBot="1" x14ac:dyDescent="0.25">
      <c r="A347" s="7">
        <v>16864441098</v>
      </c>
      <c r="B347" s="160" t="s">
        <v>98</v>
      </c>
      <c r="C347" s="8">
        <v>125</v>
      </c>
      <c r="D347" s="8">
        <v>32</v>
      </c>
      <c r="E347" s="8">
        <v>75</v>
      </c>
      <c r="F347" s="8" t="str">
        <f t="shared" si="200"/>
        <v>125 - 32 - 75</v>
      </c>
      <c r="G347" s="8" t="str">
        <f t="shared" si="201"/>
        <v>125-32-75</v>
      </c>
      <c r="H347" s="8">
        <f t="shared" si="202"/>
        <v>16864441098</v>
      </c>
      <c r="I347" s="6">
        <f t="shared" si="178"/>
        <v>20.0954628</v>
      </c>
      <c r="J347" s="6">
        <f>VLOOKUP(LEFT(A347,8)*1,Hilfstabelle!$A$35:$E$38,5,FALSE)</f>
        <v>0</v>
      </c>
      <c r="K347" s="6">
        <f t="shared" si="179"/>
        <v>410.3</v>
      </c>
      <c r="L347" s="6">
        <f t="shared" si="180"/>
        <v>242.5</v>
      </c>
      <c r="M347" s="6">
        <f t="shared" si="181"/>
        <v>160</v>
      </c>
      <c r="N347" s="19">
        <f t="shared" si="191"/>
        <v>147.80000000000001</v>
      </c>
      <c r="O347" s="19">
        <f t="shared" si="192"/>
        <v>135.5</v>
      </c>
      <c r="P347" s="19">
        <f t="shared" si="193"/>
        <v>162.5</v>
      </c>
      <c r="Q347" s="6" t="str">
        <f>VLOOKUP(LEFT(A347,8)*1,Hilfstabelle!$A$35:$E$38,2,FALSE)</f>
        <v>N.A.</v>
      </c>
      <c r="R347" s="6" t="str">
        <f>VLOOKUP(LEFT(A347,8)*1,Hilfstabelle!$A$35:$E$38,3,FALSE)</f>
        <v>N.A.</v>
      </c>
      <c r="S347" s="6" t="str">
        <f>VLOOKUP(LEFT(A347,8)*1,Hilfstabelle!$A$35:$E$38,4,FALSE)</f>
        <v>N.A.</v>
      </c>
      <c r="T347" s="94" t="e">
        <f>VLOOKUP(H347,Preise!A:E,4,FALSE)</f>
        <v>#N/A</v>
      </c>
      <c r="U347" s="7" t="str">
        <f>IF(V347=50,"I",VLOOKUP(V347,Hilfstabelle!$A$3:$B$6,2))</f>
        <v>IV</v>
      </c>
      <c r="V347" s="7">
        <f t="shared" si="182"/>
        <v>125</v>
      </c>
      <c r="W347" s="7" t="str">
        <f>IF(U347="I","I",VLOOKUP(V347,Hilfstabelle!$A$3:$B$6,2))</f>
        <v>IV</v>
      </c>
      <c r="X347" s="7">
        <f>VLOOKUP(W347,Hilfstabelle!$B$10:$M$13,12,FALSE)</f>
        <v>10.408540800000001</v>
      </c>
      <c r="Y347" s="7">
        <f>VLOOKUP(W347,Hilfstabelle!$B$10:$D$13,3,FALSE)</f>
        <v>80</v>
      </c>
      <c r="Z347" s="7">
        <f>VLOOKUP(W347,Hilfstabelle!$B$10:$E$13,4,FALSE)</f>
        <v>110.5</v>
      </c>
      <c r="AA347" s="7">
        <f>VLOOKUP(W347,Hilfstabelle!$B$10:$F$13,5,FALSE)</f>
        <v>110.5</v>
      </c>
      <c r="AB347" s="7">
        <f>VLOOKUP(W347,Hilfstabelle!$B$10:$G$13,6,FALSE)</f>
        <v>110.5</v>
      </c>
      <c r="AC347" s="7" t="str">
        <f>IF(AG347="50I","I",VLOOKUP(C347,Hilfstabelle!$A$3:$B$6,2))</f>
        <v>IV</v>
      </c>
      <c r="AD347" s="7" t="str">
        <f>IF(U347="I","I",VLOOKUP(C347,Hilfstabelle!$A$3:$B$6,2))</f>
        <v>IV</v>
      </c>
      <c r="AE347" s="7" t="str">
        <f t="shared" si="194"/>
        <v>125IV</v>
      </c>
      <c r="AF347" s="7" t="str">
        <f t="shared" si="183"/>
        <v>125IV</v>
      </c>
      <c r="AG347" s="106" t="b">
        <f t="shared" si="184"/>
        <v>0</v>
      </c>
      <c r="AH347" s="7">
        <f>VLOOKUP('Grundgerüst Konfigurator'!AE347,Hilfstabelle!$B$14:$M$25,12,FALSE)</f>
        <v>3.7998072000000001</v>
      </c>
      <c r="AI347" s="7">
        <f>VLOOKUP(AE347,Hilfstabelle!$B$14:$J$25,9,FALSE)</f>
        <v>72.5</v>
      </c>
      <c r="AJ347" s="7">
        <f>VLOOKUP(AE347,Hilfstabelle!$B$14:$K$25,10,FALSE)</f>
        <v>87.3</v>
      </c>
      <c r="AK347" s="7">
        <f>VLOOKUP(AE347,Hilfstabelle!$B$14:$I$25,8,FALSE)</f>
        <v>37.299999999999997</v>
      </c>
      <c r="AL347" s="7" t="str">
        <f>IF(AP347="50I","I",VLOOKUP(D347,Hilfstabelle!$A$3:$B$6,2))</f>
        <v>I</v>
      </c>
      <c r="AM347" s="7" t="str">
        <f>IF(U347="I","I",VLOOKUP(D347,Hilfstabelle!$A$3:$B$6,2))</f>
        <v>I</v>
      </c>
      <c r="AN347" s="7" t="str">
        <f t="shared" si="195"/>
        <v>32I</v>
      </c>
      <c r="AO347" s="7" t="str">
        <f t="shared" si="185"/>
        <v>32I</v>
      </c>
      <c r="AP347" s="106" t="b">
        <f t="shared" si="186"/>
        <v>0</v>
      </c>
      <c r="AQ347" s="7">
        <f>VLOOKUP('Grundgerüst Konfigurator'!AN347,Hilfstabelle!$B$14:$M$25,12,FALSE)</f>
        <v>0.22388520000000001</v>
      </c>
      <c r="AR347" s="7">
        <f>VLOOKUP(AN347,Hilfstabelle!$B$14:$J$25,9,FALSE)</f>
        <v>20</v>
      </c>
      <c r="AS347" s="7">
        <f>VLOOKUP(AN347,Hilfstabelle!$B$14:$K$25,10,FALSE)</f>
        <v>47</v>
      </c>
      <c r="AT347" s="7">
        <f>VLOOKUP(AN347,Hilfstabelle!$B$14:$I$25,8,FALSE)</f>
        <v>20</v>
      </c>
      <c r="AU347" s="7" t="str">
        <f>IF(AY347="50I","I",VLOOKUP(E347,Hilfstabelle!$A$3:$B$6,2))</f>
        <v>II</v>
      </c>
      <c r="AV347" s="7" t="str">
        <f>IF(U347="I","I",VLOOKUP(E347,Hilfstabelle!$A$3:$B$6,2))</f>
        <v>II</v>
      </c>
      <c r="AW347" s="7" t="str">
        <f t="shared" si="196"/>
        <v>75II</v>
      </c>
      <c r="AX347" s="7" t="str">
        <f t="shared" si="187"/>
        <v>75II</v>
      </c>
      <c r="AY347" s="106" t="b">
        <f t="shared" si="203"/>
        <v>0</v>
      </c>
      <c r="AZ347" s="7">
        <f>VLOOKUP('Grundgerüst Konfigurator'!AW347,Hilfstabelle!$B$14:$M$25,12,FALSE)</f>
        <v>1.0688664000000001</v>
      </c>
      <c r="BA347" s="7">
        <f>VLOOKUP(AW347,Hilfstabelle!$B$14:$J$25,9,FALSE)</f>
        <v>45</v>
      </c>
      <c r="BB347" s="7">
        <f>VLOOKUP(AW347,Hilfstabelle!$B$14:$K$25,10,FALSE)</f>
        <v>72</v>
      </c>
      <c r="BC347" s="7">
        <f>VLOOKUP(AW347,Hilfstabelle!$B$14:$I$25,8,FALSE)</f>
        <v>22</v>
      </c>
      <c r="BD347" s="7" t="str">
        <f t="shared" si="188"/>
        <v/>
      </c>
      <c r="BE347" s="7" t="str">
        <f t="shared" si="197"/>
        <v/>
      </c>
      <c r="BF347" s="7">
        <f>IFERROR(VLOOKUP(BD347,Hilfstabelle!$B$26:$M$31,12,FALSE),0)</f>
        <v>0</v>
      </c>
      <c r="BG347" s="7">
        <f>IFERROR(VLOOKUP(BD347,Hilfstabelle!$B$26:$H$31,7,FALSE),0)</f>
        <v>0</v>
      </c>
      <c r="BH347" s="7" t="str">
        <f t="shared" si="189"/>
        <v>IV-I</v>
      </c>
      <c r="BI347" s="7" t="str">
        <f t="shared" si="198"/>
        <v>IV-I</v>
      </c>
      <c r="BJ347" s="7">
        <f>IFERROR(VLOOKUP(BH347,Hilfstabelle!$B$26:$M$31,12,FALSE),0)</f>
        <v>2.205924</v>
      </c>
      <c r="BK347" s="7">
        <f>IFERROR(VLOOKUP(BH347,Hilfstabelle!$B$26:$H$31,7,FALSE),0)</f>
        <v>5</v>
      </c>
      <c r="BL347" s="7" t="str">
        <f t="shared" si="190"/>
        <v>IV-II</v>
      </c>
      <c r="BM347" s="7" t="str">
        <f t="shared" si="199"/>
        <v>IV-II</v>
      </c>
      <c r="BN347" s="7">
        <f>IFERROR(VLOOKUP(BL347,Hilfstabelle!$B$26:$M$31,12,FALSE),0)</f>
        <v>2.3884392000000001</v>
      </c>
      <c r="BO347" s="7">
        <f>IFERROR(VLOOKUP(BL347,Hilfstabelle!$B$26:$H$31,7,FALSE),0)</f>
        <v>30</v>
      </c>
      <c r="BP347" s="162" t="s">
        <v>3902</v>
      </c>
    </row>
    <row r="348" spans="1:68" ht="15" thickBot="1" x14ac:dyDescent="0.25">
      <c r="A348" s="7">
        <v>16864441099</v>
      </c>
      <c r="B348" s="160" t="s">
        <v>98</v>
      </c>
      <c r="C348" s="8">
        <v>125</v>
      </c>
      <c r="D348" s="8">
        <v>32</v>
      </c>
      <c r="E348" s="8">
        <v>90</v>
      </c>
      <c r="F348" s="8" t="str">
        <f t="shared" si="200"/>
        <v>125 - 32 - 90</v>
      </c>
      <c r="G348" s="8" t="str">
        <f t="shared" si="201"/>
        <v>125-32-90</v>
      </c>
      <c r="H348" s="8">
        <f t="shared" si="202"/>
        <v>16864441099</v>
      </c>
      <c r="I348" s="6">
        <f t="shared" si="178"/>
        <v>20.022021600000002</v>
      </c>
      <c r="J348" s="6">
        <f>VLOOKUP(LEFT(A348,8)*1,Hilfstabelle!$A$35:$E$38,5,FALSE)</f>
        <v>0</v>
      </c>
      <c r="K348" s="6">
        <f t="shared" si="179"/>
        <v>385.3</v>
      </c>
      <c r="L348" s="6">
        <f t="shared" si="180"/>
        <v>242.5</v>
      </c>
      <c r="M348" s="6">
        <f t="shared" si="181"/>
        <v>160</v>
      </c>
      <c r="N348" s="19">
        <f t="shared" si="191"/>
        <v>147.80000000000001</v>
      </c>
      <c r="O348" s="19">
        <f t="shared" si="192"/>
        <v>135.5</v>
      </c>
      <c r="P348" s="19">
        <f t="shared" si="193"/>
        <v>137.5</v>
      </c>
      <c r="Q348" s="6" t="str">
        <f>VLOOKUP(LEFT(A348,8)*1,Hilfstabelle!$A$35:$E$38,2,FALSE)</f>
        <v>N.A.</v>
      </c>
      <c r="R348" s="6" t="str">
        <f>VLOOKUP(LEFT(A348,8)*1,Hilfstabelle!$A$35:$E$38,3,FALSE)</f>
        <v>N.A.</v>
      </c>
      <c r="S348" s="6" t="str">
        <f>VLOOKUP(LEFT(A348,8)*1,Hilfstabelle!$A$35:$E$38,4,FALSE)</f>
        <v>N.A.</v>
      </c>
      <c r="T348" s="94" t="e">
        <f>VLOOKUP(H348,Preise!A:E,4,FALSE)</f>
        <v>#N/A</v>
      </c>
      <c r="U348" s="7" t="str">
        <f>IF(V348=50,"I",VLOOKUP(V348,Hilfstabelle!$A$3:$B$6,2))</f>
        <v>IV</v>
      </c>
      <c r="V348" s="7">
        <f t="shared" si="182"/>
        <v>125</v>
      </c>
      <c r="W348" s="7" t="str">
        <f>IF(U348="I","I",VLOOKUP(V348,Hilfstabelle!$A$3:$B$6,2))</f>
        <v>IV</v>
      </c>
      <c r="X348" s="7">
        <f>VLOOKUP(W348,Hilfstabelle!$B$10:$M$13,12,FALSE)</f>
        <v>10.408540800000001</v>
      </c>
      <c r="Y348" s="7">
        <f>VLOOKUP(W348,Hilfstabelle!$B$10:$D$13,3,FALSE)</f>
        <v>80</v>
      </c>
      <c r="Z348" s="7">
        <f>VLOOKUP(W348,Hilfstabelle!$B$10:$E$13,4,FALSE)</f>
        <v>110.5</v>
      </c>
      <c r="AA348" s="7">
        <f>VLOOKUP(W348,Hilfstabelle!$B$10:$F$13,5,FALSE)</f>
        <v>110.5</v>
      </c>
      <c r="AB348" s="7">
        <f>VLOOKUP(W348,Hilfstabelle!$B$10:$G$13,6,FALSE)</f>
        <v>110.5</v>
      </c>
      <c r="AC348" s="7" t="str">
        <f>IF(AG348="50I","I",VLOOKUP(C348,Hilfstabelle!$A$3:$B$6,2))</f>
        <v>IV</v>
      </c>
      <c r="AD348" s="7" t="str">
        <f>IF(U348="I","I",VLOOKUP(C348,Hilfstabelle!$A$3:$B$6,2))</f>
        <v>IV</v>
      </c>
      <c r="AE348" s="7" t="str">
        <f t="shared" si="194"/>
        <v>125IV</v>
      </c>
      <c r="AF348" s="7" t="str">
        <f t="shared" si="183"/>
        <v>125IV</v>
      </c>
      <c r="AG348" s="106" t="b">
        <f t="shared" si="184"/>
        <v>0</v>
      </c>
      <c r="AH348" s="7">
        <f>VLOOKUP('Grundgerüst Konfigurator'!AE348,Hilfstabelle!$B$14:$M$25,12,FALSE)</f>
        <v>3.7998072000000001</v>
      </c>
      <c r="AI348" s="7">
        <f>VLOOKUP(AE348,Hilfstabelle!$B$14:$J$25,9,FALSE)</f>
        <v>72.5</v>
      </c>
      <c r="AJ348" s="7">
        <f>VLOOKUP(AE348,Hilfstabelle!$B$14:$K$25,10,FALSE)</f>
        <v>87.3</v>
      </c>
      <c r="AK348" s="7">
        <f>VLOOKUP(AE348,Hilfstabelle!$B$14:$I$25,8,FALSE)</f>
        <v>37.299999999999997</v>
      </c>
      <c r="AL348" s="7" t="str">
        <f>IF(AP348="50I","I",VLOOKUP(D348,Hilfstabelle!$A$3:$B$6,2))</f>
        <v>I</v>
      </c>
      <c r="AM348" s="7" t="str">
        <f>IF(U348="I","I",VLOOKUP(D348,Hilfstabelle!$A$3:$B$6,2))</f>
        <v>I</v>
      </c>
      <c r="AN348" s="7" t="str">
        <f t="shared" si="195"/>
        <v>32I</v>
      </c>
      <c r="AO348" s="7" t="str">
        <f t="shared" si="185"/>
        <v>32I</v>
      </c>
      <c r="AP348" s="106" t="b">
        <f t="shared" si="186"/>
        <v>0</v>
      </c>
      <c r="AQ348" s="7">
        <f>VLOOKUP('Grundgerüst Konfigurator'!AN348,Hilfstabelle!$B$14:$M$25,12,FALSE)</f>
        <v>0.22388520000000001</v>
      </c>
      <c r="AR348" s="7">
        <f>VLOOKUP(AN348,Hilfstabelle!$B$14:$J$25,9,FALSE)</f>
        <v>20</v>
      </c>
      <c r="AS348" s="7">
        <f>VLOOKUP(AN348,Hilfstabelle!$B$14:$K$25,10,FALSE)</f>
        <v>47</v>
      </c>
      <c r="AT348" s="7">
        <f>VLOOKUP(AN348,Hilfstabelle!$B$14:$I$25,8,FALSE)</f>
        <v>20</v>
      </c>
      <c r="AU348" s="7" t="str">
        <f>IF(AY348="50I","I",VLOOKUP(E348,Hilfstabelle!$A$3:$B$6,2))</f>
        <v>III</v>
      </c>
      <c r="AV348" s="7" t="str">
        <f>IF(U348="I","I",VLOOKUP(E348,Hilfstabelle!$A$3:$B$6,2))</f>
        <v>III</v>
      </c>
      <c r="AW348" s="7" t="str">
        <f t="shared" si="196"/>
        <v>90III</v>
      </c>
      <c r="AX348" s="7" t="str">
        <f t="shared" si="187"/>
        <v>90III</v>
      </c>
      <c r="AY348" s="106" t="b">
        <f t="shared" si="203"/>
        <v>0</v>
      </c>
      <c r="AZ348" s="7">
        <f>VLOOKUP('Grundgerüst Konfigurator'!AW348,Hilfstabelle!$B$14:$M$25,12,FALSE)</f>
        <v>1.6001664000000002</v>
      </c>
      <c r="BA348" s="7">
        <f>VLOOKUP(AW348,Hilfstabelle!$B$14:$J$25,9,FALSE)</f>
        <v>54</v>
      </c>
      <c r="BB348" s="7">
        <f>VLOOKUP(AW348,Hilfstabelle!$B$14:$K$25,10,FALSE)</f>
        <v>72</v>
      </c>
      <c r="BC348" s="7">
        <f>VLOOKUP(AW348,Hilfstabelle!$B$14:$I$25,8,FALSE)</f>
        <v>22</v>
      </c>
      <c r="BD348" s="7" t="str">
        <f t="shared" si="188"/>
        <v/>
      </c>
      <c r="BE348" s="7" t="str">
        <f t="shared" si="197"/>
        <v/>
      </c>
      <c r="BF348" s="7">
        <f>IFERROR(VLOOKUP(BD348,Hilfstabelle!$B$26:$M$31,12,FALSE),0)</f>
        <v>0</v>
      </c>
      <c r="BG348" s="7">
        <f>IFERROR(VLOOKUP(BD348,Hilfstabelle!$B$26:$H$31,7,FALSE),0)</f>
        <v>0</v>
      </c>
      <c r="BH348" s="7" t="str">
        <f t="shared" si="189"/>
        <v>IV-I</v>
      </c>
      <c r="BI348" s="7" t="str">
        <f t="shared" si="198"/>
        <v>IV-I</v>
      </c>
      <c r="BJ348" s="7">
        <f>IFERROR(VLOOKUP(BH348,Hilfstabelle!$B$26:$M$31,12,FALSE),0)</f>
        <v>2.205924</v>
      </c>
      <c r="BK348" s="7">
        <f>IFERROR(VLOOKUP(BH348,Hilfstabelle!$B$26:$H$31,7,FALSE),0)</f>
        <v>5</v>
      </c>
      <c r="BL348" s="7" t="str">
        <f t="shared" si="190"/>
        <v>IV-III</v>
      </c>
      <c r="BM348" s="7" t="str">
        <f t="shared" si="199"/>
        <v>IV-III</v>
      </c>
      <c r="BN348" s="7">
        <f>IFERROR(VLOOKUP(BL348,Hilfstabelle!$B$26:$M$31,12,FALSE),0)</f>
        <v>1.783698</v>
      </c>
      <c r="BO348" s="7">
        <f>IFERROR(VLOOKUP(BL348,Hilfstabelle!$B$26:$H$31,7,FALSE),0)</f>
        <v>5</v>
      </c>
      <c r="BP348" s="162" t="s">
        <v>3902</v>
      </c>
    </row>
    <row r="349" spans="1:68" ht="15" thickBot="1" x14ac:dyDescent="0.25">
      <c r="A349" s="7">
        <v>16864441100</v>
      </c>
      <c r="B349" s="160" t="s">
        <v>98</v>
      </c>
      <c r="C349" s="8">
        <v>125</v>
      </c>
      <c r="D349" s="8">
        <v>32</v>
      </c>
      <c r="E349" s="8">
        <v>110</v>
      </c>
      <c r="F349" s="8" t="str">
        <f t="shared" si="200"/>
        <v>125 - 32 - 110</v>
      </c>
      <c r="G349" s="8" t="str">
        <f t="shared" si="201"/>
        <v>125-32-110</v>
      </c>
      <c r="H349" s="8">
        <f t="shared" si="202"/>
        <v>16864441100</v>
      </c>
      <c r="I349" s="6">
        <f t="shared" si="178"/>
        <v>20.534564400000001</v>
      </c>
      <c r="J349" s="6">
        <f>VLOOKUP(LEFT(A349,8)*1,Hilfstabelle!$A$35:$E$38,5,FALSE)</f>
        <v>0</v>
      </c>
      <c r="K349" s="6">
        <f t="shared" si="179"/>
        <v>385.3</v>
      </c>
      <c r="L349" s="6">
        <f t="shared" si="180"/>
        <v>242.5</v>
      </c>
      <c r="M349" s="6">
        <f t="shared" si="181"/>
        <v>160</v>
      </c>
      <c r="N349" s="19">
        <f t="shared" si="191"/>
        <v>147.80000000000001</v>
      </c>
      <c r="O349" s="19">
        <f t="shared" si="192"/>
        <v>135.5</v>
      </c>
      <c r="P349" s="19">
        <f t="shared" si="193"/>
        <v>137.5</v>
      </c>
      <c r="Q349" s="6" t="str">
        <f>VLOOKUP(LEFT(A349,8)*1,Hilfstabelle!$A$35:$E$38,2,FALSE)</f>
        <v>N.A.</v>
      </c>
      <c r="R349" s="6" t="str">
        <f>VLOOKUP(LEFT(A349,8)*1,Hilfstabelle!$A$35:$E$38,3,FALSE)</f>
        <v>N.A.</v>
      </c>
      <c r="S349" s="6" t="str">
        <f>VLOOKUP(LEFT(A349,8)*1,Hilfstabelle!$A$35:$E$38,4,FALSE)</f>
        <v>N.A.</v>
      </c>
      <c r="T349" s="94" t="e">
        <f>VLOOKUP(H349,Preise!A:E,4,FALSE)</f>
        <v>#N/A</v>
      </c>
      <c r="U349" s="7" t="str">
        <f>IF(V349=50,"I",VLOOKUP(V349,Hilfstabelle!$A$3:$B$6,2))</f>
        <v>IV</v>
      </c>
      <c r="V349" s="7">
        <f t="shared" si="182"/>
        <v>125</v>
      </c>
      <c r="W349" s="7" t="str">
        <f>IF(U349="I","I",VLOOKUP(V349,Hilfstabelle!$A$3:$B$6,2))</f>
        <v>IV</v>
      </c>
      <c r="X349" s="7">
        <f>VLOOKUP(W349,Hilfstabelle!$B$10:$M$13,12,FALSE)</f>
        <v>10.408540800000001</v>
      </c>
      <c r="Y349" s="7">
        <f>VLOOKUP(W349,Hilfstabelle!$B$10:$D$13,3,FALSE)</f>
        <v>80</v>
      </c>
      <c r="Z349" s="7">
        <f>VLOOKUP(W349,Hilfstabelle!$B$10:$E$13,4,FALSE)</f>
        <v>110.5</v>
      </c>
      <c r="AA349" s="7">
        <f>VLOOKUP(W349,Hilfstabelle!$B$10:$F$13,5,FALSE)</f>
        <v>110.5</v>
      </c>
      <c r="AB349" s="7">
        <f>VLOOKUP(W349,Hilfstabelle!$B$10:$G$13,6,FALSE)</f>
        <v>110.5</v>
      </c>
      <c r="AC349" s="7" t="str">
        <f>IF(AG349="50I","I",VLOOKUP(C349,Hilfstabelle!$A$3:$B$6,2))</f>
        <v>IV</v>
      </c>
      <c r="AD349" s="7" t="str">
        <f>IF(U349="I","I",VLOOKUP(C349,Hilfstabelle!$A$3:$B$6,2))</f>
        <v>IV</v>
      </c>
      <c r="AE349" s="7" t="str">
        <f t="shared" si="194"/>
        <v>125IV</v>
      </c>
      <c r="AF349" s="7" t="str">
        <f t="shared" si="183"/>
        <v>125IV</v>
      </c>
      <c r="AG349" s="106" t="b">
        <f t="shared" si="184"/>
        <v>0</v>
      </c>
      <c r="AH349" s="7">
        <f>VLOOKUP('Grundgerüst Konfigurator'!AE349,Hilfstabelle!$B$14:$M$25,12,FALSE)</f>
        <v>3.7998072000000001</v>
      </c>
      <c r="AI349" s="7">
        <f>VLOOKUP(AE349,Hilfstabelle!$B$14:$J$25,9,FALSE)</f>
        <v>72.5</v>
      </c>
      <c r="AJ349" s="7">
        <f>VLOOKUP(AE349,Hilfstabelle!$B$14:$K$25,10,FALSE)</f>
        <v>87.3</v>
      </c>
      <c r="AK349" s="7">
        <f>VLOOKUP(AE349,Hilfstabelle!$B$14:$I$25,8,FALSE)</f>
        <v>37.299999999999997</v>
      </c>
      <c r="AL349" s="7" t="str">
        <f>IF(AP349="50I","I",VLOOKUP(D349,Hilfstabelle!$A$3:$B$6,2))</f>
        <v>I</v>
      </c>
      <c r="AM349" s="7" t="str">
        <f>IF(U349="I","I",VLOOKUP(D349,Hilfstabelle!$A$3:$B$6,2))</f>
        <v>I</v>
      </c>
      <c r="AN349" s="7" t="str">
        <f t="shared" si="195"/>
        <v>32I</v>
      </c>
      <c r="AO349" s="7" t="str">
        <f t="shared" si="185"/>
        <v>32I</v>
      </c>
      <c r="AP349" s="106" t="b">
        <f t="shared" si="186"/>
        <v>0</v>
      </c>
      <c r="AQ349" s="7">
        <f>VLOOKUP('Grundgerüst Konfigurator'!AN349,Hilfstabelle!$B$14:$M$25,12,FALSE)</f>
        <v>0.22388520000000001</v>
      </c>
      <c r="AR349" s="7">
        <f>VLOOKUP(AN349,Hilfstabelle!$B$14:$J$25,9,FALSE)</f>
        <v>20</v>
      </c>
      <c r="AS349" s="7">
        <f>VLOOKUP(AN349,Hilfstabelle!$B$14:$K$25,10,FALSE)</f>
        <v>47</v>
      </c>
      <c r="AT349" s="7">
        <f>VLOOKUP(AN349,Hilfstabelle!$B$14:$I$25,8,FALSE)</f>
        <v>20</v>
      </c>
      <c r="AU349" s="7" t="str">
        <f>IF(AY349="50I","I",VLOOKUP(E349,Hilfstabelle!$A$3:$B$6,2))</f>
        <v>III</v>
      </c>
      <c r="AV349" s="7" t="str">
        <f>IF(U349="I","I",VLOOKUP(E349,Hilfstabelle!$A$3:$B$6,2))</f>
        <v>III</v>
      </c>
      <c r="AW349" s="7" t="str">
        <f t="shared" si="196"/>
        <v>110III</v>
      </c>
      <c r="AX349" s="7" t="str">
        <f t="shared" si="187"/>
        <v>110III</v>
      </c>
      <c r="AY349" s="106" t="b">
        <f t="shared" si="203"/>
        <v>0</v>
      </c>
      <c r="AZ349" s="7">
        <f>VLOOKUP('Grundgerüst Konfigurator'!AW349,Hilfstabelle!$B$14:$M$25,12,FALSE)</f>
        <v>2.1127092000000003</v>
      </c>
      <c r="BA349" s="7">
        <f>VLOOKUP(AW349,Hilfstabelle!$B$14:$J$25,9,FALSE)</f>
        <v>65</v>
      </c>
      <c r="BB349" s="7">
        <f>VLOOKUP(AW349,Hilfstabelle!$B$14:$K$25,10,FALSE)</f>
        <v>72</v>
      </c>
      <c r="BC349" s="7">
        <f>VLOOKUP(AW349,Hilfstabelle!$B$14:$I$25,8,FALSE)</f>
        <v>22</v>
      </c>
      <c r="BD349" s="7" t="str">
        <f t="shared" si="188"/>
        <v/>
      </c>
      <c r="BE349" s="7" t="str">
        <f t="shared" si="197"/>
        <v/>
      </c>
      <c r="BF349" s="7">
        <f>IFERROR(VLOOKUP(BD349,Hilfstabelle!$B$26:$M$31,12,FALSE),0)</f>
        <v>0</v>
      </c>
      <c r="BG349" s="7">
        <f>IFERROR(VLOOKUP(BD349,Hilfstabelle!$B$26:$H$31,7,FALSE),0)</f>
        <v>0</v>
      </c>
      <c r="BH349" s="7" t="str">
        <f t="shared" si="189"/>
        <v>IV-I</v>
      </c>
      <c r="BI349" s="7" t="str">
        <f t="shared" si="198"/>
        <v>IV-I</v>
      </c>
      <c r="BJ349" s="7">
        <f>IFERROR(VLOOKUP(BH349,Hilfstabelle!$B$26:$M$31,12,FALSE),0)</f>
        <v>2.205924</v>
      </c>
      <c r="BK349" s="7">
        <f>IFERROR(VLOOKUP(BH349,Hilfstabelle!$B$26:$H$31,7,FALSE),0)</f>
        <v>5</v>
      </c>
      <c r="BL349" s="7" t="str">
        <f t="shared" si="190"/>
        <v>IV-III</v>
      </c>
      <c r="BM349" s="7" t="str">
        <f t="shared" si="199"/>
        <v>IV-III</v>
      </c>
      <c r="BN349" s="7">
        <f>IFERROR(VLOOKUP(BL349,Hilfstabelle!$B$26:$M$31,12,FALSE),0)</f>
        <v>1.783698</v>
      </c>
      <c r="BO349" s="7">
        <f>IFERROR(VLOOKUP(BL349,Hilfstabelle!$B$26:$H$31,7,FALSE),0)</f>
        <v>5</v>
      </c>
      <c r="BP349" s="162" t="s">
        <v>3902</v>
      </c>
    </row>
    <row r="350" spans="1:68" ht="15" thickBot="1" x14ac:dyDescent="0.25">
      <c r="A350" s="7">
        <v>16864441101</v>
      </c>
      <c r="B350" s="160" t="s">
        <v>98</v>
      </c>
      <c r="C350" s="8">
        <v>125</v>
      </c>
      <c r="D350" s="8">
        <v>40</v>
      </c>
      <c r="E350" s="8">
        <v>25</v>
      </c>
      <c r="F350" s="8" t="str">
        <f t="shared" si="200"/>
        <v>125 - 40 - 25</v>
      </c>
      <c r="G350" s="8" t="str">
        <f t="shared" si="201"/>
        <v>125-40-25</v>
      </c>
      <c r="H350" s="8">
        <f t="shared" si="202"/>
        <v>16864441101</v>
      </c>
      <c r="I350" s="6">
        <f t="shared" si="178"/>
        <v>19.125170400000002</v>
      </c>
      <c r="J350" s="6">
        <f>VLOOKUP(LEFT(A350,8)*1,Hilfstabelle!$A$35:$E$38,5,FALSE)</f>
        <v>0</v>
      </c>
      <c r="K350" s="6">
        <f t="shared" si="179"/>
        <v>353.8</v>
      </c>
      <c r="L350" s="6">
        <f t="shared" si="180"/>
        <v>249.5</v>
      </c>
      <c r="M350" s="6">
        <f t="shared" si="181"/>
        <v>160</v>
      </c>
      <c r="N350" s="19">
        <f t="shared" si="191"/>
        <v>147.80000000000001</v>
      </c>
      <c r="O350" s="19">
        <f t="shared" si="192"/>
        <v>137.5</v>
      </c>
      <c r="P350" s="19">
        <f t="shared" si="193"/>
        <v>134.5</v>
      </c>
      <c r="Q350" s="6" t="str">
        <f>VLOOKUP(LEFT(A350,8)*1,Hilfstabelle!$A$35:$E$38,2,FALSE)</f>
        <v>N.A.</v>
      </c>
      <c r="R350" s="6" t="str">
        <f>VLOOKUP(LEFT(A350,8)*1,Hilfstabelle!$A$35:$E$38,3,FALSE)</f>
        <v>N.A.</v>
      </c>
      <c r="S350" s="6" t="str">
        <f>VLOOKUP(LEFT(A350,8)*1,Hilfstabelle!$A$35:$E$38,4,FALSE)</f>
        <v>N.A.</v>
      </c>
      <c r="T350" s="94" t="e">
        <f>VLOOKUP(H350,Preise!A:E,4,FALSE)</f>
        <v>#N/A</v>
      </c>
      <c r="U350" s="7" t="str">
        <f>IF(V350=50,"I",VLOOKUP(V350,Hilfstabelle!$A$3:$B$6,2))</f>
        <v>IV</v>
      </c>
      <c r="V350" s="7">
        <f t="shared" si="182"/>
        <v>125</v>
      </c>
      <c r="W350" s="7" t="str">
        <f>IF(U350="I","I",VLOOKUP(V350,Hilfstabelle!$A$3:$B$6,2))</f>
        <v>IV</v>
      </c>
      <c r="X350" s="7">
        <f>VLOOKUP(W350,Hilfstabelle!$B$10:$M$13,12,FALSE)</f>
        <v>10.408540800000001</v>
      </c>
      <c r="Y350" s="7">
        <f>VLOOKUP(W350,Hilfstabelle!$B$10:$D$13,3,FALSE)</f>
        <v>80</v>
      </c>
      <c r="Z350" s="7">
        <f>VLOOKUP(W350,Hilfstabelle!$B$10:$E$13,4,FALSE)</f>
        <v>110.5</v>
      </c>
      <c r="AA350" s="7">
        <f>VLOOKUP(W350,Hilfstabelle!$B$10:$F$13,5,FALSE)</f>
        <v>110.5</v>
      </c>
      <c r="AB350" s="7">
        <f>VLOOKUP(W350,Hilfstabelle!$B$10:$G$13,6,FALSE)</f>
        <v>110.5</v>
      </c>
      <c r="AC350" s="7" t="str">
        <f>IF(AG350="50I","I",VLOOKUP(C350,Hilfstabelle!$A$3:$B$6,2))</f>
        <v>IV</v>
      </c>
      <c r="AD350" s="7" t="str">
        <f>IF(U350="I","I",VLOOKUP(C350,Hilfstabelle!$A$3:$B$6,2))</f>
        <v>IV</v>
      </c>
      <c r="AE350" s="7" t="str">
        <f t="shared" si="194"/>
        <v>125IV</v>
      </c>
      <c r="AF350" s="7" t="str">
        <f t="shared" si="183"/>
        <v>125IV</v>
      </c>
      <c r="AG350" s="106" t="b">
        <f t="shared" si="184"/>
        <v>0</v>
      </c>
      <c r="AH350" s="7">
        <f>VLOOKUP('Grundgerüst Konfigurator'!AE350,Hilfstabelle!$B$14:$M$25,12,FALSE)</f>
        <v>3.7998072000000001</v>
      </c>
      <c r="AI350" s="7">
        <f>VLOOKUP(AE350,Hilfstabelle!$B$14:$J$25,9,FALSE)</f>
        <v>72.5</v>
      </c>
      <c r="AJ350" s="7">
        <f>VLOOKUP(AE350,Hilfstabelle!$B$14:$K$25,10,FALSE)</f>
        <v>87.3</v>
      </c>
      <c r="AK350" s="7">
        <f>VLOOKUP(AE350,Hilfstabelle!$B$14:$I$25,8,FALSE)</f>
        <v>37.299999999999997</v>
      </c>
      <c r="AL350" s="7" t="str">
        <f>IF(AP350="50I","I",VLOOKUP(D350,Hilfstabelle!$A$3:$B$6,2))</f>
        <v>I</v>
      </c>
      <c r="AM350" s="7" t="str">
        <f>IF(U350="I","I",VLOOKUP(D350,Hilfstabelle!$A$3:$B$6,2))</f>
        <v>I</v>
      </c>
      <c r="AN350" s="7" t="str">
        <f t="shared" si="195"/>
        <v>40I</v>
      </c>
      <c r="AO350" s="7" t="str">
        <f t="shared" si="185"/>
        <v>40I</v>
      </c>
      <c r="AP350" s="106" t="b">
        <f t="shared" si="186"/>
        <v>0</v>
      </c>
      <c r="AQ350" s="7">
        <f>VLOOKUP('Grundgerüst Konfigurator'!AN350,Hilfstabelle!$B$14:$M$25,12,FALSE)</f>
        <v>0.33348840000000002</v>
      </c>
      <c r="AR350" s="7">
        <f>VLOOKUP(AN350,Hilfstabelle!$B$14:$J$25,9,FALSE)</f>
        <v>24.5</v>
      </c>
      <c r="AS350" s="7">
        <f>VLOOKUP(AN350,Hilfstabelle!$B$14:$K$25,10,FALSE)</f>
        <v>54</v>
      </c>
      <c r="AT350" s="7">
        <f>VLOOKUP(AN350,Hilfstabelle!$B$14:$I$25,8,FALSE)</f>
        <v>22</v>
      </c>
      <c r="AU350" s="7" t="str">
        <f>IF(AY350="50I","I",VLOOKUP(E350,Hilfstabelle!$A$3:$B$6,2))</f>
        <v>I</v>
      </c>
      <c r="AV350" s="7" t="str">
        <f>IF(U350="I","I",VLOOKUP(E350,Hilfstabelle!$A$3:$B$6,2))</f>
        <v>I</v>
      </c>
      <c r="AW350" s="7" t="str">
        <f t="shared" si="196"/>
        <v>25I</v>
      </c>
      <c r="AX350" s="7" t="str">
        <f t="shared" si="187"/>
        <v>25I</v>
      </c>
      <c r="AY350" s="106" t="b">
        <f t="shared" si="203"/>
        <v>0</v>
      </c>
      <c r="AZ350" s="7">
        <f>VLOOKUP('Grundgerüst Konfigurator'!AW350,Hilfstabelle!$B$14:$M$25,12,FALSE)</f>
        <v>0.171486</v>
      </c>
      <c r="BA350" s="7">
        <f>VLOOKUP(AW350,Hilfstabelle!$B$14:$J$25,9,FALSE)</f>
        <v>15.25</v>
      </c>
      <c r="BB350" s="7">
        <f>VLOOKUP(AW350,Hilfstabelle!$B$14:$K$25,10,FALSE)</f>
        <v>40.5</v>
      </c>
      <c r="BC350" s="7">
        <f>VLOOKUP(AW350,Hilfstabelle!$B$14:$I$25,8,FALSE)</f>
        <v>19</v>
      </c>
      <c r="BD350" s="7" t="str">
        <f t="shared" si="188"/>
        <v/>
      </c>
      <c r="BE350" s="7" t="str">
        <f t="shared" si="197"/>
        <v/>
      </c>
      <c r="BF350" s="7">
        <f>IFERROR(VLOOKUP(BD350,Hilfstabelle!$B$26:$M$31,12,FALSE),0)</f>
        <v>0</v>
      </c>
      <c r="BG350" s="7">
        <f>IFERROR(VLOOKUP(BD350,Hilfstabelle!$B$26:$H$31,7,FALSE),0)</f>
        <v>0</v>
      </c>
      <c r="BH350" s="7" t="str">
        <f t="shared" si="189"/>
        <v>IV-I</v>
      </c>
      <c r="BI350" s="7" t="str">
        <f t="shared" si="198"/>
        <v>IV-I</v>
      </c>
      <c r="BJ350" s="7">
        <f>IFERROR(VLOOKUP(BH350,Hilfstabelle!$B$26:$M$31,12,FALSE),0)</f>
        <v>2.205924</v>
      </c>
      <c r="BK350" s="7">
        <f>IFERROR(VLOOKUP(BH350,Hilfstabelle!$B$26:$H$31,7,FALSE),0)</f>
        <v>5</v>
      </c>
      <c r="BL350" s="7" t="str">
        <f t="shared" si="190"/>
        <v>IV-I</v>
      </c>
      <c r="BM350" s="7" t="str">
        <f t="shared" si="199"/>
        <v>IV-I</v>
      </c>
      <c r="BN350" s="7">
        <f>IFERROR(VLOOKUP(BL350,Hilfstabelle!$B$26:$M$31,12,FALSE),0)</f>
        <v>2.205924</v>
      </c>
      <c r="BO350" s="7">
        <f>IFERROR(VLOOKUP(BL350,Hilfstabelle!$B$26:$H$31,7,FALSE),0)</f>
        <v>5</v>
      </c>
      <c r="BP350" s="162" t="s">
        <v>3902</v>
      </c>
    </row>
    <row r="351" spans="1:68" ht="15" thickBot="1" x14ac:dyDescent="0.25">
      <c r="A351" s="7">
        <v>16864441102</v>
      </c>
      <c r="B351" s="160" t="s">
        <v>98</v>
      </c>
      <c r="C351" s="8">
        <v>125</v>
      </c>
      <c r="D351" s="8">
        <v>40</v>
      </c>
      <c r="E351" s="8">
        <v>32</v>
      </c>
      <c r="F351" s="8" t="str">
        <f t="shared" si="200"/>
        <v>125 - 40 - 32</v>
      </c>
      <c r="G351" s="8" t="str">
        <f t="shared" si="201"/>
        <v>125-40-32</v>
      </c>
      <c r="H351" s="8">
        <f t="shared" si="202"/>
        <v>16864441102</v>
      </c>
      <c r="I351" s="6">
        <f t="shared" si="178"/>
        <v>19.177569600000002</v>
      </c>
      <c r="J351" s="6">
        <f>VLOOKUP(LEFT(A351,8)*1,Hilfstabelle!$A$35:$E$38,5,FALSE)</f>
        <v>0</v>
      </c>
      <c r="K351" s="6">
        <f t="shared" si="179"/>
        <v>360.3</v>
      </c>
      <c r="L351" s="6">
        <f t="shared" si="180"/>
        <v>249.5</v>
      </c>
      <c r="M351" s="6">
        <f t="shared" si="181"/>
        <v>160</v>
      </c>
      <c r="N351" s="19">
        <f t="shared" si="191"/>
        <v>147.80000000000001</v>
      </c>
      <c r="O351" s="19">
        <f t="shared" si="192"/>
        <v>137.5</v>
      </c>
      <c r="P351" s="19">
        <f t="shared" si="193"/>
        <v>135.5</v>
      </c>
      <c r="Q351" s="6" t="str">
        <f>VLOOKUP(LEFT(A351,8)*1,Hilfstabelle!$A$35:$E$38,2,FALSE)</f>
        <v>N.A.</v>
      </c>
      <c r="R351" s="6" t="str">
        <f>VLOOKUP(LEFT(A351,8)*1,Hilfstabelle!$A$35:$E$38,3,FALSE)</f>
        <v>N.A.</v>
      </c>
      <c r="S351" s="6" t="str">
        <f>VLOOKUP(LEFT(A351,8)*1,Hilfstabelle!$A$35:$E$38,4,FALSE)</f>
        <v>N.A.</v>
      </c>
      <c r="T351" s="94" t="e">
        <f>VLOOKUP(H351,Preise!A:E,4,FALSE)</f>
        <v>#N/A</v>
      </c>
      <c r="U351" s="7" t="str">
        <f>IF(V351=50,"I",VLOOKUP(V351,Hilfstabelle!$A$3:$B$6,2))</f>
        <v>IV</v>
      </c>
      <c r="V351" s="7">
        <f t="shared" si="182"/>
        <v>125</v>
      </c>
      <c r="W351" s="7" t="str">
        <f>IF(U351="I","I",VLOOKUP(V351,Hilfstabelle!$A$3:$B$6,2))</f>
        <v>IV</v>
      </c>
      <c r="X351" s="7">
        <f>VLOOKUP(W351,Hilfstabelle!$B$10:$M$13,12,FALSE)</f>
        <v>10.408540800000001</v>
      </c>
      <c r="Y351" s="7">
        <f>VLOOKUP(W351,Hilfstabelle!$B$10:$D$13,3,FALSE)</f>
        <v>80</v>
      </c>
      <c r="Z351" s="7">
        <f>VLOOKUP(W351,Hilfstabelle!$B$10:$E$13,4,FALSE)</f>
        <v>110.5</v>
      </c>
      <c r="AA351" s="7">
        <f>VLOOKUP(W351,Hilfstabelle!$B$10:$F$13,5,FALSE)</f>
        <v>110.5</v>
      </c>
      <c r="AB351" s="7">
        <f>VLOOKUP(W351,Hilfstabelle!$B$10:$G$13,6,FALSE)</f>
        <v>110.5</v>
      </c>
      <c r="AC351" s="7" t="str">
        <f>IF(AG351="50I","I",VLOOKUP(C351,Hilfstabelle!$A$3:$B$6,2))</f>
        <v>IV</v>
      </c>
      <c r="AD351" s="7" t="str">
        <f>IF(U351="I","I",VLOOKUP(C351,Hilfstabelle!$A$3:$B$6,2))</f>
        <v>IV</v>
      </c>
      <c r="AE351" s="7" t="str">
        <f t="shared" si="194"/>
        <v>125IV</v>
      </c>
      <c r="AF351" s="7" t="str">
        <f t="shared" si="183"/>
        <v>125IV</v>
      </c>
      <c r="AG351" s="106" t="b">
        <f t="shared" si="184"/>
        <v>0</v>
      </c>
      <c r="AH351" s="7">
        <f>VLOOKUP('Grundgerüst Konfigurator'!AE351,Hilfstabelle!$B$14:$M$25,12,FALSE)</f>
        <v>3.7998072000000001</v>
      </c>
      <c r="AI351" s="7">
        <f>VLOOKUP(AE351,Hilfstabelle!$B$14:$J$25,9,FALSE)</f>
        <v>72.5</v>
      </c>
      <c r="AJ351" s="7">
        <f>VLOOKUP(AE351,Hilfstabelle!$B$14:$K$25,10,FALSE)</f>
        <v>87.3</v>
      </c>
      <c r="AK351" s="7">
        <f>VLOOKUP(AE351,Hilfstabelle!$B$14:$I$25,8,FALSE)</f>
        <v>37.299999999999997</v>
      </c>
      <c r="AL351" s="7" t="str">
        <f>IF(AP351="50I","I",VLOOKUP(D351,Hilfstabelle!$A$3:$B$6,2))</f>
        <v>I</v>
      </c>
      <c r="AM351" s="7" t="str">
        <f>IF(U351="I","I",VLOOKUP(D351,Hilfstabelle!$A$3:$B$6,2))</f>
        <v>I</v>
      </c>
      <c r="AN351" s="7" t="str">
        <f t="shared" si="195"/>
        <v>40I</v>
      </c>
      <c r="AO351" s="7" t="str">
        <f t="shared" si="185"/>
        <v>40I</v>
      </c>
      <c r="AP351" s="106" t="b">
        <f t="shared" si="186"/>
        <v>0</v>
      </c>
      <c r="AQ351" s="7">
        <f>VLOOKUP('Grundgerüst Konfigurator'!AN351,Hilfstabelle!$B$14:$M$25,12,FALSE)</f>
        <v>0.33348840000000002</v>
      </c>
      <c r="AR351" s="7">
        <f>VLOOKUP(AN351,Hilfstabelle!$B$14:$J$25,9,FALSE)</f>
        <v>24.5</v>
      </c>
      <c r="AS351" s="7">
        <f>VLOOKUP(AN351,Hilfstabelle!$B$14:$K$25,10,FALSE)</f>
        <v>54</v>
      </c>
      <c r="AT351" s="7">
        <f>VLOOKUP(AN351,Hilfstabelle!$B$14:$I$25,8,FALSE)</f>
        <v>22</v>
      </c>
      <c r="AU351" s="7" t="str">
        <f>IF(AY351="50I","I",VLOOKUP(E351,Hilfstabelle!$A$3:$B$6,2))</f>
        <v>I</v>
      </c>
      <c r="AV351" s="7" t="str">
        <f>IF(U351="I","I",VLOOKUP(E351,Hilfstabelle!$A$3:$B$6,2))</f>
        <v>I</v>
      </c>
      <c r="AW351" s="7" t="str">
        <f t="shared" si="196"/>
        <v>32I</v>
      </c>
      <c r="AX351" s="7" t="str">
        <f t="shared" si="187"/>
        <v>32I</v>
      </c>
      <c r="AY351" s="106" t="b">
        <f t="shared" si="203"/>
        <v>0</v>
      </c>
      <c r="AZ351" s="7">
        <f>VLOOKUP('Grundgerüst Konfigurator'!AW351,Hilfstabelle!$B$14:$M$25,12,FALSE)</f>
        <v>0.22388520000000001</v>
      </c>
      <c r="BA351" s="7">
        <f>VLOOKUP(AW351,Hilfstabelle!$B$14:$J$25,9,FALSE)</f>
        <v>20</v>
      </c>
      <c r="BB351" s="7">
        <f>VLOOKUP(AW351,Hilfstabelle!$B$14:$K$25,10,FALSE)</f>
        <v>47</v>
      </c>
      <c r="BC351" s="7">
        <f>VLOOKUP(AW351,Hilfstabelle!$B$14:$I$25,8,FALSE)</f>
        <v>20</v>
      </c>
      <c r="BD351" s="7" t="str">
        <f t="shared" si="188"/>
        <v/>
      </c>
      <c r="BE351" s="7" t="str">
        <f t="shared" si="197"/>
        <v/>
      </c>
      <c r="BF351" s="7">
        <f>IFERROR(VLOOKUP(BD351,Hilfstabelle!$B$26:$M$31,12,FALSE),0)</f>
        <v>0</v>
      </c>
      <c r="BG351" s="7">
        <f>IFERROR(VLOOKUP(BD351,Hilfstabelle!$B$26:$H$31,7,FALSE),0)</f>
        <v>0</v>
      </c>
      <c r="BH351" s="7" t="str">
        <f t="shared" si="189"/>
        <v>IV-I</v>
      </c>
      <c r="BI351" s="7" t="str">
        <f t="shared" si="198"/>
        <v>IV-I</v>
      </c>
      <c r="BJ351" s="7">
        <f>IFERROR(VLOOKUP(BH351,Hilfstabelle!$B$26:$M$31,12,FALSE),0)</f>
        <v>2.205924</v>
      </c>
      <c r="BK351" s="7">
        <f>IFERROR(VLOOKUP(BH351,Hilfstabelle!$B$26:$H$31,7,FALSE),0)</f>
        <v>5</v>
      </c>
      <c r="BL351" s="7" t="str">
        <f t="shared" si="190"/>
        <v>IV-I</v>
      </c>
      <c r="BM351" s="7" t="str">
        <f t="shared" si="199"/>
        <v>IV-I</v>
      </c>
      <c r="BN351" s="7">
        <f>IFERROR(VLOOKUP(BL351,Hilfstabelle!$B$26:$M$31,12,FALSE),0)</f>
        <v>2.205924</v>
      </c>
      <c r="BO351" s="7">
        <f>IFERROR(VLOOKUP(BL351,Hilfstabelle!$B$26:$H$31,7,FALSE),0)</f>
        <v>5</v>
      </c>
      <c r="BP351" s="162" t="s">
        <v>3902</v>
      </c>
    </row>
    <row r="352" spans="1:68" ht="15" thickBot="1" x14ac:dyDescent="0.25">
      <c r="A352" s="7">
        <v>16864441103</v>
      </c>
      <c r="B352" s="160" t="s">
        <v>98</v>
      </c>
      <c r="C352" s="8">
        <v>125</v>
      </c>
      <c r="D352" s="8">
        <v>40</v>
      </c>
      <c r="E352" s="8">
        <v>40</v>
      </c>
      <c r="F352" s="8" t="str">
        <f t="shared" si="200"/>
        <v>125 - 40 - 40</v>
      </c>
      <c r="G352" s="8" t="str">
        <f t="shared" si="201"/>
        <v>125-40-40</v>
      </c>
      <c r="H352" s="8">
        <f t="shared" si="202"/>
        <v>16864441103</v>
      </c>
      <c r="I352" s="6">
        <f t="shared" si="178"/>
        <v>19.2871728</v>
      </c>
      <c r="J352" s="6">
        <f>VLOOKUP(LEFT(A352,8)*1,Hilfstabelle!$A$35:$E$38,5,FALSE)</f>
        <v>0</v>
      </c>
      <c r="K352" s="6">
        <f t="shared" si="179"/>
        <v>367.3</v>
      </c>
      <c r="L352" s="6">
        <f t="shared" si="180"/>
        <v>249.5</v>
      </c>
      <c r="M352" s="6">
        <f t="shared" si="181"/>
        <v>160</v>
      </c>
      <c r="N352" s="19">
        <f t="shared" si="191"/>
        <v>147.80000000000001</v>
      </c>
      <c r="O352" s="19">
        <f t="shared" si="192"/>
        <v>137.5</v>
      </c>
      <c r="P352" s="19">
        <f t="shared" si="193"/>
        <v>137.5</v>
      </c>
      <c r="Q352" s="6" t="str">
        <f>VLOOKUP(LEFT(A352,8)*1,Hilfstabelle!$A$35:$E$38,2,FALSE)</f>
        <v>N.A.</v>
      </c>
      <c r="R352" s="6" t="str">
        <f>VLOOKUP(LEFT(A352,8)*1,Hilfstabelle!$A$35:$E$38,3,FALSE)</f>
        <v>N.A.</v>
      </c>
      <c r="S352" s="6" t="str">
        <f>VLOOKUP(LEFT(A352,8)*1,Hilfstabelle!$A$35:$E$38,4,FALSE)</f>
        <v>N.A.</v>
      </c>
      <c r="T352" s="94" t="e">
        <f>VLOOKUP(H352,Preise!A:E,4,FALSE)</f>
        <v>#N/A</v>
      </c>
      <c r="U352" s="7" t="str">
        <f>IF(V352=50,"I",VLOOKUP(V352,Hilfstabelle!$A$3:$B$6,2))</f>
        <v>IV</v>
      </c>
      <c r="V352" s="7">
        <f t="shared" si="182"/>
        <v>125</v>
      </c>
      <c r="W352" s="7" t="str">
        <f>IF(U352="I","I",VLOOKUP(V352,Hilfstabelle!$A$3:$B$6,2))</f>
        <v>IV</v>
      </c>
      <c r="X352" s="7">
        <f>VLOOKUP(W352,Hilfstabelle!$B$10:$M$13,12,FALSE)</f>
        <v>10.408540800000001</v>
      </c>
      <c r="Y352" s="7">
        <f>VLOOKUP(W352,Hilfstabelle!$B$10:$D$13,3,FALSE)</f>
        <v>80</v>
      </c>
      <c r="Z352" s="7">
        <f>VLOOKUP(W352,Hilfstabelle!$B$10:$E$13,4,FALSE)</f>
        <v>110.5</v>
      </c>
      <c r="AA352" s="7">
        <f>VLOOKUP(W352,Hilfstabelle!$B$10:$F$13,5,FALSE)</f>
        <v>110.5</v>
      </c>
      <c r="AB352" s="7">
        <f>VLOOKUP(W352,Hilfstabelle!$B$10:$G$13,6,FALSE)</f>
        <v>110.5</v>
      </c>
      <c r="AC352" s="7" t="str">
        <f>IF(AG352="50I","I",VLOOKUP(C352,Hilfstabelle!$A$3:$B$6,2))</f>
        <v>IV</v>
      </c>
      <c r="AD352" s="7" t="str">
        <f>IF(U352="I","I",VLOOKUP(C352,Hilfstabelle!$A$3:$B$6,2))</f>
        <v>IV</v>
      </c>
      <c r="AE352" s="7" t="str">
        <f t="shared" si="194"/>
        <v>125IV</v>
      </c>
      <c r="AF352" s="7" t="str">
        <f t="shared" si="183"/>
        <v>125IV</v>
      </c>
      <c r="AG352" s="106" t="b">
        <f t="shared" si="184"/>
        <v>0</v>
      </c>
      <c r="AH352" s="7">
        <f>VLOOKUP('Grundgerüst Konfigurator'!AE352,Hilfstabelle!$B$14:$M$25,12,FALSE)</f>
        <v>3.7998072000000001</v>
      </c>
      <c r="AI352" s="7">
        <f>VLOOKUP(AE352,Hilfstabelle!$B$14:$J$25,9,FALSE)</f>
        <v>72.5</v>
      </c>
      <c r="AJ352" s="7">
        <f>VLOOKUP(AE352,Hilfstabelle!$B$14:$K$25,10,FALSE)</f>
        <v>87.3</v>
      </c>
      <c r="AK352" s="7">
        <f>VLOOKUP(AE352,Hilfstabelle!$B$14:$I$25,8,FALSE)</f>
        <v>37.299999999999997</v>
      </c>
      <c r="AL352" s="7" t="str">
        <f>IF(AP352="50I","I",VLOOKUP(D352,Hilfstabelle!$A$3:$B$6,2))</f>
        <v>I</v>
      </c>
      <c r="AM352" s="7" t="str">
        <f>IF(U352="I","I",VLOOKUP(D352,Hilfstabelle!$A$3:$B$6,2))</f>
        <v>I</v>
      </c>
      <c r="AN352" s="7" t="str">
        <f t="shared" si="195"/>
        <v>40I</v>
      </c>
      <c r="AO352" s="7" t="str">
        <f t="shared" si="185"/>
        <v>40I</v>
      </c>
      <c r="AP352" s="106" t="b">
        <f t="shared" si="186"/>
        <v>0</v>
      </c>
      <c r="AQ352" s="7">
        <f>VLOOKUP('Grundgerüst Konfigurator'!AN352,Hilfstabelle!$B$14:$M$25,12,FALSE)</f>
        <v>0.33348840000000002</v>
      </c>
      <c r="AR352" s="7">
        <f>VLOOKUP(AN352,Hilfstabelle!$B$14:$J$25,9,FALSE)</f>
        <v>24.5</v>
      </c>
      <c r="AS352" s="7">
        <f>VLOOKUP(AN352,Hilfstabelle!$B$14:$K$25,10,FALSE)</f>
        <v>54</v>
      </c>
      <c r="AT352" s="7">
        <f>VLOOKUP(AN352,Hilfstabelle!$B$14:$I$25,8,FALSE)</f>
        <v>22</v>
      </c>
      <c r="AU352" s="7" t="str">
        <f>IF(AY352="50I","I",VLOOKUP(E352,Hilfstabelle!$A$3:$B$6,2))</f>
        <v>I</v>
      </c>
      <c r="AV352" s="7" t="str">
        <f>IF(U352="I","I",VLOOKUP(E352,Hilfstabelle!$A$3:$B$6,2))</f>
        <v>I</v>
      </c>
      <c r="AW352" s="7" t="str">
        <f t="shared" si="196"/>
        <v>40I</v>
      </c>
      <c r="AX352" s="7" t="str">
        <f t="shared" si="187"/>
        <v>40I</v>
      </c>
      <c r="AY352" s="106" t="b">
        <f t="shared" si="203"/>
        <v>0</v>
      </c>
      <c r="AZ352" s="7">
        <f>VLOOKUP('Grundgerüst Konfigurator'!AW352,Hilfstabelle!$B$14:$M$25,12,FALSE)</f>
        <v>0.33348840000000002</v>
      </c>
      <c r="BA352" s="7">
        <f>VLOOKUP(AW352,Hilfstabelle!$B$14:$J$25,9,FALSE)</f>
        <v>24.5</v>
      </c>
      <c r="BB352" s="7">
        <f>VLOOKUP(AW352,Hilfstabelle!$B$14:$K$25,10,FALSE)</f>
        <v>54</v>
      </c>
      <c r="BC352" s="7">
        <f>VLOOKUP(AW352,Hilfstabelle!$B$14:$I$25,8,FALSE)</f>
        <v>22</v>
      </c>
      <c r="BD352" s="7" t="str">
        <f t="shared" si="188"/>
        <v/>
      </c>
      <c r="BE352" s="7" t="str">
        <f t="shared" si="197"/>
        <v/>
      </c>
      <c r="BF352" s="7">
        <f>IFERROR(VLOOKUP(BD352,Hilfstabelle!$B$26:$M$31,12,FALSE),0)</f>
        <v>0</v>
      </c>
      <c r="BG352" s="7">
        <f>IFERROR(VLOOKUP(BD352,Hilfstabelle!$B$26:$H$31,7,FALSE),0)</f>
        <v>0</v>
      </c>
      <c r="BH352" s="7" t="str">
        <f t="shared" si="189"/>
        <v>IV-I</v>
      </c>
      <c r="BI352" s="7" t="str">
        <f t="shared" si="198"/>
        <v>IV-I</v>
      </c>
      <c r="BJ352" s="7">
        <f>IFERROR(VLOOKUP(BH352,Hilfstabelle!$B$26:$M$31,12,FALSE),0)</f>
        <v>2.205924</v>
      </c>
      <c r="BK352" s="7">
        <f>IFERROR(VLOOKUP(BH352,Hilfstabelle!$B$26:$H$31,7,FALSE),0)</f>
        <v>5</v>
      </c>
      <c r="BL352" s="7" t="str">
        <f t="shared" si="190"/>
        <v>IV-I</v>
      </c>
      <c r="BM352" s="7" t="str">
        <f t="shared" si="199"/>
        <v>IV-I</v>
      </c>
      <c r="BN352" s="7">
        <f>IFERROR(VLOOKUP(BL352,Hilfstabelle!$B$26:$M$31,12,FALSE),0)</f>
        <v>2.205924</v>
      </c>
      <c r="BO352" s="7">
        <f>IFERROR(VLOOKUP(BL352,Hilfstabelle!$B$26:$H$31,7,FALSE),0)</f>
        <v>5</v>
      </c>
      <c r="BP352" s="162" t="s">
        <v>3902</v>
      </c>
    </row>
    <row r="353" spans="1:68" ht="15" thickBot="1" x14ac:dyDescent="0.25">
      <c r="A353" s="7">
        <v>16864441104</v>
      </c>
      <c r="B353" s="160" t="s">
        <v>98</v>
      </c>
      <c r="C353" s="8">
        <v>125</v>
      </c>
      <c r="D353" s="8">
        <v>40</v>
      </c>
      <c r="E353" s="8">
        <v>50</v>
      </c>
      <c r="F353" s="8" t="str">
        <f t="shared" si="200"/>
        <v>125 - 40 - 50</v>
      </c>
      <c r="G353" s="8" t="str">
        <f t="shared" si="201"/>
        <v>125-40-50</v>
      </c>
      <c r="H353" s="8">
        <f t="shared" si="202"/>
        <v>16864441104</v>
      </c>
      <c r="I353" s="6">
        <f t="shared" si="178"/>
        <v>19.404487200000002</v>
      </c>
      <c r="J353" s="6">
        <f>VLOOKUP(LEFT(A353,8)*1,Hilfstabelle!$A$35:$E$38,5,FALSE)</f>
        <v>0</v>
      </c>
      <c r="K353" s="6">
        <f t="shared" si="179"/>
        <v>374.3</v>
      </c>
      <c r="L353" s="6">
        <f t="shared" si="180"/>
        <v>249.5</v>
      </c>
      <c r="M353" s="6">
        <f t="shared" si="181"/>
        <v>160</v>
      </c>
      <c r="N353" s="19">
        <f t="shared" si="191"/>
        <v>147.80000000000001</v>
      </c>
      <c r="O353" s="19">
        <f t="shared" si="192"/>
        <v>137.5</v>
      </c>
      <c r="P353" s="19">
        <f t="shared" si="193"/>
        <v>137.5</v>
      </c>
      <c r="Q353" s="6" t="str">
        <f>VLOOKUP(LEFT(A353,8)*1,Hilfstabelle!$A$35:$E$38,2,FALSE)</f>
        <v>N.A.</v>
      </c>
      <c r="R353" s="6" t="str">
        <f>VLOOKUP(LEFT(A353,8)*1,Hilfstabelle!$A$35:$E$38,3,FALSE)</f>
        <v>N.A.</v>
      </c>
      <c r="S353" s="6" t="str">
        <f>VLOOKUP(LEFT(A353,8)*1,Hilfstabelle!$A$35:$E$38,4,FALSE)</f>
        <v>N.A.</v>
      </c>
      <c r="T353" s="94" t="e">
        <f>VLOOKUP(H353,Preise!A:E,4,FALSE)</f>
        <v>#N/A</v>
      </c>
      <c r="U353" s="7" t="str">
        <f>IF(V353=50,"I",VLOOKUP(V353,Hilfstabelle!$A$3:$B$6,2))</f>
        <v>IV</v>
      </c>
      <c r="V353" s="7">
        <f t="shared" si="182"/>
        <v>125</v>
      </c>
      <c r="W353" s="7" t="str">
        <f>IF(U353="I","I",VLOOKUP(V353,Hilfstabelle!$A$3:$B$6,2))</f>
        <v>IV</v>
      </c>
      <c r="X353" s="7">
        <f>VLOOKUP(W353,Hilfstabelle!$B$10:$M$13,12,FALSE)</f>
        <v>10.408540800000001</v>
      </c>
      <c r="Y353" s="7">
        <f>VLOOKUP(W353,Hilfstabelle!$B$10:$D$13,3,FALSE)</f>
        <v>80</v>
      </c>
      <c r="Z353" s="7">
        <f>VLOOKUP(W353,Hilfstabelle!$B$10:$E$13,4,FALSE)</f>
        <v>110.5</v>
      </c>
      <c r="AA353" s="7">
        <f>VLOOKUP(W353,Hilfstabelle!$B$10:$F$13,5,FALSE)</f>
        <v>110.5</v>
      </c>
      <c r="AB353" s="7">
        <f>VLOOKUP(W353,Hilfstabelle!$B$10:$G$13,6,FALSE)</f>
        <v>110.5</v>
      </c>
      <c r="AC353" s="7" t="str">
        <f>IF(AG353="50I","I",VLOOKUP(C353,Hilfstabelle!$A$3:$B$6,2))</f>
        <v>IV</v>
      </c>
      <c r="AD353" s="7" t="str">
        <f>IF(U353="I","I",VLOOKUP(C353,Hilfstabelle!$A$3:$B$6,2))</f>
        <v>IV</v>
      </c>
      <c r="AE353" s="7" t="str">
        <f t="shared" si="194"/>
        <v>125IV</v>
      </c>
      <c r="AF353" s="7" t="str">
        <f t="shared" si="183"/>
        <v>125IV</v>
      </c>
      <c r="AG353" s="106" t="b">
        <f t="shared" si="184"/>
        <v>0</v>
      </c>
      <c r="AH353" s="7">
        <f>VLOOKUP('Grundgerüst Konfigurator'!AE353,Hilfstabelle!$B$14:$M$25,12,FALSE)</f>
        <v>3.7998072000000001</v>
      </c>
      <c r="AI353" s="7">
        <f>VLOOKUP(AE353,Hilfstabelle!$B$14:$J$25,9,FALSE)</f>
        <v>72.5</v>
      </c>
      <c r="AJ353" s="7">
        <f>VLOOKUP(AE353,Hilfstabelle!$B$14:$K$25,10,FALSE)</f>
        <v>87.3</v>
      </c>
      <c r="AK353" s="7">
        <f>VLOOKUP(AE353,Hilfstabelle!$B$14:$I$25,8,FALSE)</f>
        <v>37.299999999999997</v>
      </c>
      <c r="AL353" s="7" t="str">
        <f>IF(AP353="50I","I",VLOOKUP(D353,Hilfstabelle!$A$3:$B$6,2))</f>
        <v>I</v>
      </c>
      <c r="AM353" s="7" t="str">
        <f>IF(U353="I","I",VLOOKUP(D353,Hilfstabelle!$A$3:$B$6,2))</f>
        <v>I</v>
      </c>
      <c r="AN353" s="7" t="str">
        <f t="shared" si="195"/>
        <v>40I</v>
      </c>
      <c r="AO353" s="7" t="str">
        <f t="shared" si="185"/>
        <v>40I</v>
      </c>
      <c r="AP353" s="106" t="b">
        <f t="shared" si="186"/>
        <v>0</v>
      </c>
      <c r="AQ353" s="7">
        <f>VLOOKUP('Grundgerüst Konfigurator'!AN353,Hilfstabelle!$B$14:$M$25,12,FALSE)</f>
        <v>0.33348840000000002</v>
      </c>
      <c r="AR353" s="7">
        <f>VLOOKUP(AN353,Hilfstabelle!$B$14:$J$25,9,FALSE)</f>
        <v>24.5</v>
      </c>
      <c r="AS353" s="7">
        <f>VLOOKUP(AN353,Hilfstabelle!$B$14:$K$25,10,FALSE)</f>
        <v>54</v>
      </c>
      <c r="AT353" s="7">
        <f>VLOOKUP(AN353,Hilfstabelle!$B$14:$I$25,8,FALSE)</f>
        <v>22</v>
      </c>
      <c r="AU353" s="7" t="str">
        <f>IF(AY353="50I","I",VLOOKUP(E353,Hilfstabelle!$A$3:$B$6,2))</f>
        <v>I</v>
      </c>
      <c r="AV353" s="7" t="str">
        <f>IF(U353="I","I",VLOOKUP(E353,Hilfstabelle!$A$3:$B$6,2))</f>
        <v>II</v>
      </c>
      <c r="AW353" s="7" t="str">
        <f t="shared" si="196"/>
        <v>50I</v>
      </c>
      <c r="AX353" s="7" t="str">
        <f t="shared" si="187"/>
        <v>50II</v>
      </c>
      <c r="AY353" s="106" t="str">
        <f t="shared" si="203"/>
        <v>50I</v>
      </c>
      <c r="AZ353" s="7">
        <f>VLOOKUP('Grundgerüst Konfigurator'!AW353,Hilfstabelle!$B$14:$M$25,12,FALSE)</f>
        <v>0.45080280000000006</v>
      </c>
      <c r="BA353" s="7">
        <f>VLOOKUP(AW353,Hilfstabelle!$B$14:$J$25,9,FALSE)</f>
        <v>30.5</v>
      </c>
      <c r="BB353" s="7">
        <f>VLOOKUP(AW353,Hilfstabelle!$B$14:$K$25,10,FALSE)</f>
        <v>61</v>
      </c>
      <c r="BC353" s="7">
        <f>VLOOKUP(AW353,Hilfstabelle!$B$14:$I$25,8,FALSE)</f>
        <v>22</v>
      </c>
      <c r="BD353" s="7" t="str">
        <f t="shared" si="188"/>
        <v/>
      </c>
      <c r="BE353" s="7" t="str">
        <f t="shared" si="197"/>
        <v/>
      </c>
      <c r="BF353" s="7">
        <f>IFERROR(VLOOKUP(BD353,Hilfstabelle!$B$26:$M$31,12,FALSE),0)</f>
        <v>0</v>
      </c>
      <c r="BG353" s="7">
        <f>IFERROR(VLOOKUP(BD353,Hilfstabelle!$B$26:$H$31,7,FALSE),0)</f>
        <v>0</v>
      </c>
      <c r="BH353" s="7" t="str">
        <f t="shared" si="189"/>
        <v>IV-I</v>
      </c>
      <c r="BI353" s="7" t="str">
        <f t="shared" si="198"/>
        <v>IV-I</v>
      </c>
      <c r="BJ353" s="7">
        <f>IFERROR(VLOOKUP(BH353,Hilfstabelle!$B$26:$M$31,12,FALSE),0)</f>
        <v>2.205924</v>
      </c>
      <c r="BK353" s="7">
        <f>IFERROR(VLOOKUP(BH353,Hilfstabelle!$B$26:$H$31,7,FALSE),0)</f>
        <v>5</v>
      </c>
      <c r="BL353" s="7" t="str">
        <f t="shared" si="190"/>
        <v>IV-I</v>
      </c>
      <c r="BM353" s="7" t="str">
        <f t="shared" si="199"/>
        <v>IV-I</v>
      </c>
      <c r="BN353" s="7">
        <f>IFERROR(VLOOKUP(BL353,Hilfstabelle!$B$26:$M$31,12,FALSE),0)</f>
        <v>2.205924</v>
      </c>
      <c r="BO353" s="7">
        <f>IFERROR(VLOOKUP(BL353,Hilfstabelle!$B$26:$H$31,7,FALSE),0)</f>
        <v>5</v>
      </c>
      <c r="BP353" s="162" t="s">
        <v>3902</v>
      </c>
    </row>
    <row r="354" spans="1:68" ht="15" thickBot="1" x14ac:dyDescent="0.25">
      <c r="A354" s="7">
        <v>16864441105</v>
      </c>
      <c r="B354" s="160" t="s">
        <v>98</v>
      </c>
      <c r="C354" s="8">
        <v>125</v>
      </c>
      <c r="D354" s="8">
        <v>40</v>
      </c>
      <c r="E354" s="8">
        <v>63</v>
      </c>
      <c r="F354" s="8" t="str">
        <f t="shared" si="200"/>
        <v>125 - 40 - 63</v>
      </c>
      <c r="G354" s="8" t="str">
        <f t="shared" si="201"/>
        <v>125-40-63</v>
      </c>
      <c r="H354" s="8">
        <f t="shared" si="202"/>
        <v>16864441105</v>
      </c>
      <c r="I354" s="6">
        <f t="shared" si="178"/>
        <v>19.9856832</v>
      </c>
      <c r="J354" s="6">
        <f>VLOOKUP(LEFT(A354,8)*1,Hilfstabelle!$A$35:$E$38,5,FALSE)</f>
        <v>0</v>
      </c>
      <c r="K354" s="6">
        <f t="shared" si="179"/>
        <v>406.8</v>
      </c>
      <c r="L354" s="6">
        <f t="shared" si="180"/>
        <v>249.5</v>
      </c>
      <c r="M354" s="6">
        <f t="shared" si="181"/>
        <v>160</v>
      </c>
      <c r="N354" s="19">
        <f t="shared" si="191"/>
        <v>147.80000000000001</v>
      </c>
      <c r="O354" s="19">
        <f t="shared" si="192"/>
        <v>137.5</v>
      </c>
      <c r="P354" s="19">
        <f t="shared" si="193"/>
        <v>163</v>
      </c>
      <c r="Q354" s="6" t="str">
        <f>VLOOKUP(LEFT(A354,8)*1,Hilfstabelle!$A$35:$E$38,2,FALSE)</f>
        <v>N.A.</v>
      </c>
      <c r="R354" s="6" t="str">
        <f>VLOOKUP(LEFT(A354,8)*1,Hilfstabelle!$A$35:$E$38,3,FALSE)</f>
        <v>N.A.</v>
      </c>
      <c r="S354" s="6" t="str">
        <f>VLOOKUP(LEFT(A354,8)*1,Hilfstabelle!$A$35:$E$38,4,FALSE)</f>
        <v>N.A.</v>
      </c>
      <c r="T354" s="94" t="e">
        <f>VLOOKUP(H354,Preise!A:E,4,FALSE)</f>
        <v>#N/A</v>
      </c>
      <c r="U354" s="7" t="str">
        <f>IF(V354=50,"I",VLOOKUP(V354,Hilfstabelle!$A$3:$B$6,2))</f>
        <v>IV</v>
      </c>
      <c r="V354" s="7">
        <f t="shared" si="182"/>
        <v>125</v>
      </c>
      <c r="W354" s="7" t="str">
        <f>IF(U354="I","I",VLOOKUP(V354,Hilfstabelle!$A$3:$B$6,2))</f>
        <v>IV</v>
      </c>
      <c r="X354" s="7">
        <f>VLOOKUP(W354,Hilfstabelle!$B$10:$M$13,12,FALSE)</f>
        <v>10.408540800000001</v>
      </c>
      <c r="Y354" s="7">
        <f>VLOOKUP(W354,Hilfstabelle!$B$10:$D$13,3,FALSE)</f>
        <v>80</v>
      </c>
      <c r="Z354" s="7">
        <f>VLOOKUP(W354,Hilfstabelle!$B$10:$E$13,4,FALSE)</f>
        <v>110.5</v>
      </c>
      <c r="AA354" s="7">
        <f>VLOOKUP(W354,Hilfstabelle!$B$10:$F$13,5,FALSE)</f>
        <v>110.5</v>
      </c>
      <c r="AB354" s="7">
        <f>VLOOKUP(W354,Hilfstabelle!$B$10:$G$13,6,FALSE)</f>
        <v>110.5</v>
      </c>
      <c r="AC354" s="7" t="str">
        <f>IF(AG354="50I","I",VLOOKUP(C354,Hilfstabelle!$A$3:$B$6,2))</f>
        <v>IV</v>
      </c>
      <c r="AD354" s="7" t="str">
        <f>IF(U354="I","I",VLOOKUP(C354,Hilfstabelle!$A$3:$B$6,2))</f>
        <v>IV</v>
      </c>
      <c r="AE354" s="7" t="str">
        <f t="shared" si="194"/>
        <v>125IV</v>
      </c>
      <c r="AF354" s="7" t="str">
        <f t="shared" si="183"/>
        <v>125IV</v>
      </c>
      <c r="AG354" s="106" t="b">
        <f t="shared" si="184"/>
        <v>0</v>
      </c>
      <c r="AH354" s="7">
        <f>VLOOKUP('Grundgerüst Konfigurator'!AE354,Hilfstabelle!$B$14:$M$25,12,FALSE)</f>
        <v>3.7998072000000001</v>
      </c>
      <c r="AI354" s="7">
        <f>VLOOKUP(AE354,Hilfstabelle!$B$14:$J$25,9,FALSE)</f>
        <v>72.5</v>
      </c>
      <c r="AJ354" s="7">
        <f>VLOOKUP(AE354,Hilfstabelle!$B$14:$K$25,10,FALSE)</f>
        <v>87.3</v>
      </c>
      <c r="AK354" s="7">
        <f>VLOOKUP(AE354,Hilfstabelle!$B$14:$I$25,8,FALSE)</f>
        <v>37.299999999999997</v>
      </c>
      <c r="AL354" s="7" t="str">
        <f>IF(AP354="50I","I",VLOOKUP(D354,Hilfstabelle!$A$3:$B$6,2))</f>
        <v>I</v>
      </c>
      <c r="AM354" s="7" t="str">
        <f>IF(U354="I","I",VLOOKUP(D354,Hilfstabelle!$A$3:$B$6,2))</f>
        <v>I</v>
      </c>
      <c r="AN354" s="7" t="str">
        <f t="shared" si="195"/>
        <v>40I</v>
      </c>
      <c r="AO354" s="7" t="str">
        <f t="shared" si="185"/>
        <v>40I</v>
      </c>
      <c r="AP354" s="106" t="b">
        <f t="shared" si="186"/>
        <v>0</v>
      </c>
      <c r="AQ354" s="7">
        <f>VLOOKUP('Grundgerüst Konfigurator'!AN354,Hilfstabelle!$B$14:$M$25,12,FALSE)</f>
        <v>0.33348840000000002</v>
      </c>
      <c r="AR354" s="7">
        <f>VLOOKUP(AN354,Hilfstabelle!$B$14:$J$25,9,FALSE)</f>
        <v>24.5</v>
      </c>
      <c r="AS354" s="7">
        <f>VLOOKUP(AN354,Hilfstabelle!$B$14:$K$25,10,FALSE)</f>
        <v>54</v>
      </c>
      <c r="AT354" s="7">
        <f>VLOOKUP(AN354,Hilfstabelle!$B$14:$I$25,8,FALSE)</f>
        <v>22</v>
      </c>
      <c r="AU354" s="7" t="str">
        <f>IF(AY354="50I","I",VLOOKUP(E354,Hilfstabelle!$A$3:$B$6,2))</f>
        <v>II</v>
      </c>
      <c r="AV354" s="7" t="str">
        <f>IF(U354="I","I",VLOOKUP(E354,Hilfstabelle!$A$3:$B$6,2))</f>
        <v>II</v>
      </c>
      <c r="AW354" s="7" t="str">
        <f t="shared" si="196"/>
        <v>63II</v>
      </c>
      <c r="AX354" s="7" t="str">
        <f t="shared" si="187"/>
        <v>63II</v>
      </c>
      <c r="AY354" s="106" t="b">
        <f t="shared" si="203"/>
        <v>0</v>
      </c>
      <c r="AZ354" s="7">
        <f>VLOOKUP('Grundgerüst Konfigurator'!AW354,Hilfstabelle!$B$14:$M$25,12,FALSE)</f>
        <v>0.84948360000000012</v>
      </c>
      <c r="BA354" s="7">
        <f>VLOOKUP(AW354,Hilfstabelle!$B$14:$J$25,9,FALSE)</f>
        <v>37</v>
      </c>
      <c r="BB354" s="7">
        <f>VLOOKUP(AW354,Hilfstabelle!$B$14:$K$25,10,FALSE)</f>
        <v>68.5</v>
      </c>
      <c r="BC354" s="7">
        <f>VLOOKUP(AW354,Hilfstabelle!$B$14:$I$25,8,FALSE)</f>
        <v>22.5</v>
      </c>
      <c r="BD354" s="7" t="str">
        <f t="shared" si="188"/>
        <v/>
      </c>
      <c r="BE354" s="7" t="str">
        <f t="shared" si="197"/>
        <v/>
      </c>
      <c r="BF354" s="7">
        <f>IFERROR(VLOOKUP(BD354,Hilfstabelle!$B$26:$M$31,12,FALSE),0)</f>
        <v>0</v>
      </c>
      <c r="BG354" s="7">
        <f>IFERROR(VLOOKUP(BD354,Hilfstabelle!$B$26:$H$31,7,FALSE),0)</f>
        <v>0</v>
      </c>
      <c r="BH354" s="7" t="str">
        <f t="shared" si="189"/>
        <v>IV-I</v>
      </c>
      <c r="BI354" s="7" t="str">
        <f t="shared" si="198"/>
        <v>IV-I</v>
      </c>
      <c r="BJ354" s="7">
        <f>IFERROR(VLOOKUP(BH354,Hilfstabelle!$B$26:$M$31,12,FALSE),0)</f>
        <v>2.205924</v>
      </c>
      <c r="BK354" s="7">
        <f>IFERROR(VLOOKUP(BH354,Hilfstabelle!$B$26:$H$31,7,FALSE),0)</f>
        <v>5</v>
      </c>
      <c r="BL354" s="7" t="str">
        <f t="shared" si="190"/>
        <v>IV-II</v>
      </c>
      <c r="BM354" s="7" t="str">
        <f t="shared" si="199"/>
        <v>IV-II</v>
      </c>
      <c r="BN354" s="7">
        <f>IFERROR(VLOOKUP(BL354,Hilfstabelle!$B$26:$M$31,12,FALSE),0)</f>
        <v>2.3884392000000001</v>
      </c>
      <c r="BO354" s="7">
        <f>IFERROR(VLOOKUP(BL354,Hilfstabelle!$B$26:$H$31,7,FALSE),0)</f>
        <v>30</v>
      </c>
      <c r="BP354" s="162" t="s">
        <v>3902</v>
      </c>
    </row>
    <row r="355" spans="1:68" ht="15" thickBot="1" x14ac:dyDescent="0.25">
      <c r="A355" s="7">
        <v>16864441106</v>
      </c>
      <c r="B355" s="160" t="s">
        <v>98</v>
      </c>
      <c r="C355" s="8">
        <v>125</v>
      </c>
      <c r="D355" s="8">
        <v>40</v>
      </c>
      <c r="E355" s="8">
        <v>75</v>
      </c>
      <c r="F355" s="8" t="str">
        <f t="shared" si="200"/>
        <v>125 - 40 - 75</v>
      </c>
      <c r="G355" s="8" t="str">
        <f t="shared" si="201"/>
        <v>125-40-75</v>
      </c>
      <c r="H355" s="8">
        <f t="shared" si="202"/>
        <v>16864441106</v>
      </c>
      <c r="I355" s="6">
        <f t="shared" si="178"/>
        <v>20.205066000000002</v>
      </c>
      <c r="J355" s="6">
        <f>VLOOKUP(LEFT(A355,8)*1,Hilfstabelle!$A$35:$E$38,5,FALSE)</f>
        <v>0</v>
      </c>
      <c r="K355" s="6">
        <f t="shared" si="179"/>
        <v>410.3</v>
      </c>
      <c r="L355" s="6">
        <f t="shared" si="180"/>
        <v>249.5</v>
      </c>
      <c r="M355" s="6">
        <f t="shared" si="181"/>
        <v>160</v>
      </c>
      <c r="N355" s="19">
        <f t="shared" si="191"/>
        <v>147.80000000000001</v>
      </c>
      <c r="O355" s="19">
        <f t="shared" si="192"/>
        <v>137.5</v>
      </c>
      <c r="P355" s="19">
        <f t="shared" si="193"/>
        <v>162.5</v>
      </c>
      <c r="Q355" s="6" t="str">
        <f>VLOOKUP(LEFT(A355,8)*1,Hilfstabelle!$A$35:$E$38,2,FALSE)</f>
        <v>N.A.</v>
      </c>
      <c r="R355" s="6" t="str">
        <f>VLOOKUP(LEFT(A355,8)*1,Hilfstabelle!$A$35:$E$38,3,FALSE)</f>
        <v>N.A.</v>
      </c>
      <c r="S355" s="6" t="str">
        <f>VLOOKUP(LEFT(A355,8)*1,Hilfstabelle!$A$35:$E$38,4,FALSE)</f>
        <v>N.A.</v>
      </c>
      <c r="T355" s="94" t="e">
        <f>VLOOKUP(H355,Preise!A:E,4,FALSE)</f>
        <v>#N/A</v>
      </c>
      <c r="U355" s="7" t="str">
        <f>IF(V355=50,"I",VLOOKUP(V355,Hilfstabelle!$A$3:$B$6,2))</f>
        <v>IV</v>
      </c>
      <c r="V355" s="7">
        <f t="shared" si="182"/>
        <v>125</v>
      </c>
      <c r="W355" s="7" t="str">
        <f>IF(U355="I","I",VLOOKUP(V355,Hilfstabelle!$A$3:$B$6,2))</f>
        <v>IV</v>
      </c>
      <c r="X355" s="7">
        <f>VLOOKUP(W355,Hilfstabelle!$B$10:$M$13,12,FALSE)</f>
        <v>10.408540800000001</v>
      </c>
      <c r="Y355" s="7">
        <f>VLOOKUP(W355,Hilfstabelle!$B$10:$D$13,3,FALSE)</f>
        <v>80</v>
      </c>
      <c r="Z355" s="7">
        <f>VLOOKUP(W355,Hilfstabelle!$B$10:$E$13,4,FALSE)</f>
        <v>110.5</v>
      </c>
      <c r="AA355" s="7">
        <f>VLOOKUP(W355,Hilfstabelle!$B$10:$F$13,5,FALSE)</f>
        <v>110.5</v>
      </c>
      <c r="AB355" s="7">
        <f>VLOOKUP(W355,Hilfstabelle!$B$10:$G$13,6,FALSE)</f>
        <v>110.5</v>
      </c>
      <c r="AC355" s="7" t="str">
        <f>IF(AG355="50I","I",VLOOKUP(C355,Hilfstabelle!$A$3:$B$6,2))</f>
        <v>IV</v>
      </c>
      <c r="AD355" s="7" t="str">
        <f>IF(U355="I","I",VLOOKUP(C355,Hilfstabelle!$A$3:$B$6,2))</f>
        <v>IV</v>
      </c>
      <c r="AE355" s="7" t="str">
        <f t="shared" si="194"/>
        <v>125IV</v>
      </c>
      <c r="AF355" s="7" t="str">
        <f t="shared" si="183"/>
        <v>125IV</v>
      </c>
      <c r="AG355" s="106" t="b">
        <f t="shared" si="184"/>
        <v>0</v>
      </c>
      <c r="AH355" s="7">
        <f>VLOOKUP('Grundgerüst Konfigurator'!AE355,Hilfstabelle!$B$14:$M$25,12,FALSE)</f>
        <v>3.7998072000000001</v>
      </c>
      <c r="AI355" s="7">
        <f>VLOOKUP(AE355,Hilfstabelle!$B$14:$J$25,9,FALSE)</f>
        <v>72.5</v>
      </c>
      <c r="AJ355" s="7">
        <f>VLOOKUP(AE355,Hilfstabelle!$B$14:$K$25,10,FALSE)</f>
        <v>87.3</v>
      </c>
      <c r="AK355" s="7">
        <f>VLOOKUP(AE355,Hilfstabelle!$B$14:$I$25,8,FALSE)</f>
        <v>37.299999999999997</v>
      </c>
      <c r="AL355" s="7" t="str">
        <f>IF(AP355="50I","I",VLOOKUP(D355,Hilfstabelle!$A$3:$B$6,2))</f>
        <v>I</v>
      </c>
      <c r="AM355" s="7" t="str">
        <f>IF(U355="I","I",VLOOKUP(D355,Hilfstabelle!$A$3:$B$6,2))</f>
        <v>I</v>
      </c>
      <c r="AN355" s="7" t="str">
        <f t="shared" si="195"/>
        <v>40I</v>
      </c>
      <c r="AO355" s="7" t="str">
        <f t="shared" si="185"/>
        <v>40I</v>
      </c>
      <c r="AP355" s="106" t="b">
        <f t="shared" si="186"/>
        <v>0</v>
      </c>
      <c r="AQ355" s="7">
        <f>VLOOKUP('Grundgerüst Konfigurator'!AN355,Hilfstabelle!$B$14:$M$25,12,FALSE)</f>
        <v>0.33348840000000002</v>
      </c>
      <c r="AR355" s="7">
        <f>VLOOKUP(AN355,Hilfstabelle!$B$14:$J$25,9,FALSE)</f>
        <v>24.5</v>
      </c>
      <c r="AS355" s="7">
        <f>VLOOKUP(AN355,Hilfstabelle!$B$14:$K$25,10,FALSE)</f>
        <v>54</v>
      </c>
      <c r="AT355" s="7">
        <f>VLOOKUP(AN355,Hilfstabelle!$B$14:$I$25,8,FALSE)</f>
        <v>22</v>
      </c>
      <c r="AU355" s="7" t="str">
        <f>IF(AY355="50I","I",VLOOKUP(E355,Hilfstabelle!$A$3:$B$6,2))</f>
        <v>II</v>
      </c>
      <c r="AV355" s="7" t="str">
        <f>IF(U355="I","I",VLOOKUP(E355,Hilfstabelle!$A$3:$B$6,2))</f>
        <v>II</v>
      </c>
      <c r="AW355" s="7" t="str">
        <f t="shared" si="196"/>
        <v>75II</v>
      </c>
      <c r="AX355" s="7" t="str">
        <f t="shared" si="187"/>
        <v>75II</v>
      </c>
      <c r="AY355" s="106" t="b">
        <f t="shared" si="203"/>
        <v>0</v>
      </c>
      <c r="AZ355" s="7">
        <f>VLOOKUP('Grundgerüst Konfigurator'!AW355,Hilfstabelle!$B$14:$M$25,12,FALSE)</f>
        <v>1.0688664000000001</v>
      </c>
      <c r="BA355" s="7">
        <f>VLOOKUP(AW355,Hilfstabelle!$B$14:$J$25,9,FALSE)</f>
        <v>45</v>
      </c>
      <c r="BB355" s="7">
        <f>VLOOKUP(AW355,Hilfstabelle!$B$14:$K$25,10,FALSE)</f>
        <v>72</v>
      </c>
      <c r="BC355" s="7">
        <f>VLOOKUP(AW355,Hilfstabelle!$B$14:$I$25,8,FALSE)</f>
        <v>22</v>
      </c>
      <c r="BD355" s="7" t="str">
        <f t="shared" si="188"/>
        <v/>
      </c>
      <c r="BE355" s="7" t="str">
        <f t="shared" si="197"/>
        <v/>
      </c>
      <c r="BF355" s="7">
        <f>IFERROR(VLOOKUP(BD355,Hilfstabelle!$B$26:$M$31,12,FALSE),0)</f>
        <v>0</v>
      </c>
      <c r="BG355" s="7">
        <f>IFERROR(VLOOKUP(BD355,Hilfstabelle!$B$26:$H$31,7,FALSE),0)</f>
        <v>0</v>
      </c>
      <c r="BH355" s="7" t="str">
        <f t="shared" si="189"/>
        <v>IV-I</v>
      </c>
      <c r="BI355" s="7" t="str">
        <f t="shared" si="198"/>
        <v>IV-I</v>
      </c>
      <c r="BJ355" s="7">
        <f>IFERROR(VLOOKUP(BH355,Hilfstabelle!$B$26:$M$31,12,FALSE),0)</f>
        <v>2.205924</v>
      </c>
      <c r="BK355" s="7">
        <f>IFERROR(VLOOKUP(BH355,Hilfstabelle!$B$26:$H$31,7,FALSE),0)</f>
        <v>5</v>
      </c>
      <c r="BL355" s="7" t="str">
        <f t="shared" si="190"/>
        <v>IV-II</v>
      </c>
      <c r="BM355" s="7" t="str">
        <f t="shared" si="199"/>
        <v>IV-II</v>
      </c>
      <c r="BN355" s="7">
        <f>IFERROR(VLOOKUP(BL355,Hilfstabelle!$B$26:$M$31,12,FALSE),0)</f>
        <v>2.3884392000000001</v>
      </c>
      <c r="BO355" s="7">
        <f>IFERROR(VLOOKUP(BL355,Hilfstabelle!$B$26:$H$31,7,FALSE),0)</f>
        <v>30</v>
      </c>
      <c r="BP355" s="162" t="s">
        <v>3902</v>
      </c>
    </row>
    <row r="356" spans="1:68" ht="15" thickBot="1" x14ac:dyDescent="0.25">
      <c r="A356" s="7">
        <v>16864441107</v>
      </c>
      <c r="B356" s="160" t="s">
        <v>98</v>
      </c>
      <c r="C356" s="8">
        <v>125</v>
      </c>
      <c r="D356" s="8">
        <v>40</v>
      </c>
      <c r="E356" s="8">
        <v>90</v>
      </c>
      <c r="F356" s="8" t="str">
        <f t="shared" si="200"/>
        <v>125 - 40 - 90</v>
      </c>
      <c r="G356" s="8" t="str">
        <f t="shared" si="201"/>
        <v>125-40-90</v>
      </c>
      <c r="H356" s="8">
        <f t="shared" si="202"/>
        <v>16864441107</v>
      </c>
      <c r="I356" s="6">
        <f t="shared" si="178"/>
        <v>20.131624800000001</v>
      </c>
      <c r="J356" s="6">
        <f>VLOOKUP(LEFT(A356,8)*1,Hilfstabelle!$A$35:$E$38,5,FALSE)</f>
        <v>0</v>
      </c>
      <c r="K356" s="6">
        <f t="shared" si="179"/>
        <v>385.3</v>
      </c>
      <c r="L356" s="6">
        <f t="shared" si="180"/>
        <v>249.5</v>
      </c>
      <c r="M356" s="6">
        <f t="shared" si="181"/>
        <v>160</v>
      </c>
      <c r="N356" s="19">
        <f t="shared" si="191"/>
        <v>147.80000000000001</v>
      </c>
      <c r="O356" s="19">
        <f t="shared" si="192"/>
        <v>137.5</v>
      </c>
      <c r="P356" s="19">
        <f t="shared" si="193"/>
        <v>137.5</v>
      </c>
      <c r="Q356" s="6" t="str">
        <f>VLOOKUP(LEFT(A356,8)*1,Hilfstabelle!$A$35:$E$38,2,FALSE)</f>
        <v>N.A.</v>
      </c>
      <c r="R356" s="6" t="str">
        <f>VLOOKUP(LEFT(A356,8)*1,Hilfstabelle!$A$35:$E$38,3,FALSE)</f>
        <v>N.A.</v>
      </c>
      <c r="S356" s="6" t="str">
        <f>VLOOKUP(LEFT(A356,8)*1,Hilfstabelle!$A$35:$E$38,4,FALSE)</f>
        <v>N.A.</v>
      </c>
      <c r="T356" s="94" t="e">
        <f>VLOOKUP(H356,Preise!A:E,4,FALSE)</f>
        <v>#N/A</v>
      </c>
      <c r="U356" s="7" t="str">
        <f>IF(V356=50,"I",VLOOKUP(V356,Hilfstabelle!$A$3:$B$6,2))</f>
        <v>IV</v>
      </c>
      <c r="V356" s="7">
        <f t="shared" si="182"/>
        <v>125</v>
      </c>
      <c r="W356" s="7" t="str">
        <f>IF(U356="I","I",VLOOKUP(V356,Hilfstabelle!$A$3:$B$6,2))</f>
        <v>IV</v>
      </c>
      <c r="X356" s="7">
        <f>VLOOKUP(W356,Hilfstabelle!$B$10:$M$13,12,FALSE)</f>
        <v>10.408540800000001</v>
      </c>
      <c r="Y356" s="7">
        <f>VLOOKUP(W356,Hilfstabelle!$B$10:$D$13,3,FALSE)</f>
        <v>80</v>
      </c>
      <c r="Z356" s="7">
        <f>VLOOKUP(W356,Hilfstabelle!$B$10:$E$13,4,FALSE)</f>
        <v>110.5</v>
      </c>
      <c r="AA356" s="7">
        <f>VLOOKUP(W356,Hilfstabelle!$B$10:$F$13,5,FALSE)</f>
        <v>110.5</v>
      </c>
      <c r="AB356" s="7">
        <f>VLOOKUP(W356,Hilfstabelle!$B$10:$G$13,6,FALSE)</f>
        <v>110.5</v>
      </c>
      <c r="AC356" s="7" t="str">
        <f>IF(AG356="50I","I",VLOOKUP(C356,Hilfstabelle!$A$3:$B$6,2))</f>
        <v>IV</v>
      </c>
      <c r="AD356" s="7" t="str">
        <f>IF(U356="I","I",VLOOKUP(C356,Hilfstabelle!$A$3:$B$6,2))</f>
        <v>IV</v>
      </c>
      <c r="AE356" s="7" t="str">
        <f t="shared" si="194"/>
        <v>125IV</v>
      </c>
      <c r="AF356" s="7" t="str">
        <f t="shared" si="183"/>
        <v>125IV</v>
      </c>
      <c r="AG356" s="106" t="b">
        <f t="shared" si="184"/>
        <v>0</v>
      </c>
      <c r="AH356" s="7">
        <f>VLOOKUP('Grundgerüst Konfigurator'!AE356,Hilfstabelle!$B$14:$M$25,12,FALSE)</f>
        <v>3.7998072000000001</v>
      </c>
      <c r="AI356" s="7">
        <f>VLOOKUP(AE356,Hilfstabelle!$B$14:$J$25,9,FALSE)</f>
        <v>72.5</v>
      </c>
      <c r="AJ356" s="7">
        <f>VLOOKUP(AE356,Hilfstabelle!$B$14:$K$25,10,FALSE)</f>
        <v>87.3</v>
      </c>
      <c r="AK356" s="7">
        <f>VLOOKUP(AE356,Hilfstabelle!$B$14:$I$25,8,FALSE)</f>
        <v>37.299999999999997</v>
      </c>
      <c r="AL356" s="7" t="str">
        <f>IF(AP356="50I","I",VLOOKUP(D356,Hilfstabelle!$A$3:$B$6,2))</f>
        <v>I</v>
      </c>
      <c r="AM356" s="7" t="str">
        <f>IF(U356="I","I",VLOOKUP(D356,Hilfstabelle!$A$3:$B$6,2))</f>
        <v>I</v>
      </c>
      <c r="AN356" s="7" t="str">
        <f t="shared" si="195"/>
        <v>40I</v>
      </c>
      <c r="AO356" s="7" t="str">
        <f t="shared" si="185"/>
        <v>40I</v>
      </c>
      <c r="AP356" s="106" t="b">
        <f t="shared" si="186"/>
        <v>0</v>
      </c>
      <c r="AQ356" s="7">
        <f>VLOOKUP('Grundgerüst Konfigurator'!AN356,Hilfstabelle!$B$14:$M$25,12,FALSE)</f>
        <v>0.33348840000000002</v>
      </c>
      <c r="AR356" s="7">
        <f>VLOOKUP(AN356,Hilfstabelle!$B$14:$J$25,9,FALSE)</f>
        <v>24.5</v>
      </c>
      <c r="AS356" s="7">
        <f>VLOOKUP(AN356,Hilfstabelle!$B$14:$K$25,10,FALSE)</f>
        <v>54</v>
      </c>
      <c r="AT356" s="7">
        <f>VLOOKUP(AN356,Hilfstabelle!$B$14:$I$25,8,FALSE)</f>
        <v>22</v>
      </c>
      <c r="AU356" s="7" t="str">
        <f>IF(AY356="50I","I",VLOOKUP(E356,Hilfstabelle!$A$3:$B$6,2))</f>
        <v>III</v>
      </c>
      <c r="AV356" s="7" t="str">
        <f>IF(U356="I","I",VLOOKUP(E356,Hilfstabelle!$A$3:$B$6,2))</f>
        <v>III</v>
      </c>
      <c r="AW356" s="7" t="str">
        <f t="shared" si="196"/>
        <v>90III</v>
      </c>
      <c r="AX356" s="7" t="str">
        <f t="shared" si="187"/>
        <v>90III</v>
      </c>
      <c r="AY356" s="106" t="b">
        <f t="shared" si="203"/>
        <v>0</v>
      </c>
      <c r="AZ356" s="7">
        <f>VLOOKUP('Grundgerüst Konfigurator'!AW356,Hilfstabelle!$B$14:$M$25,12,FALSE)</f>
        <v>1.6001664000000002</v>
      </c>
      <c r="BA356" s="7">
        <f>VLOOKUP(AW356,Hilfstabelle!$B$14:$J$25,9,FALSE)</f>
        <v>54</v>
      </c>
      <c r="BB356" s="7">
        <f>VLOOKUP(AW356,Hilfstabelle!$B$14:$K$25,10,FALSE)</f>
        <v>72</v>
      </c>
      <c r="BC356" s="7">
        <f>VLOOKUP(AW356,Hilfstabelle!$B$14:$I$25,8,FALSE)</f>
        <v>22</v>
      </c>
      <c r="BD356" s="7" t="str">
        <f t="shared" si="188"/>
        <v/>
      </c>
      <c r="BE356" s="7" t="str">
        <f t="shared" si="197"/>
        <v/>
      </c>
      <c r="BF356" s="7">
        <f>IFERROR(VLOOKUP(BD356,Hilfstabelle!$B$26:$M$31,12,FALSE),0)</f>
        <v>0</v>
      </c>
      <c r="BG356" s="7">
        <f>IFERROR(VLOOKUP(BD356,Hilfstabelle!$B$26:$H$31,7,FALSE),0)</f>
        <v>0</v>
      </c>
      <c r="BH356" s="7" t="str">
        <f t="shared" si="189"/>
        <v>IV-I</v>
      </c>
      <c r="BI356" s="7" t="str">
        <f t="shared" si="198"/>
        <v>IV-I</v>
      </c>
      <c r="BJ356" s="7">
        <f>IFERROR(VLOOKUP(BH356,Hilfstabelle!$B$26:$M$31,12,FALSE),0)</f>
        <v>2.205924</v>
      </c>
      <c r="BK356" s="7">
        <f>IFERROR(VLOOKUP(BH356,Hilfstabelle!$B$26:$H$31,7,FALSE),0)</f>
        <v>5</v>
      </c>
      <c r="BL356" s="7" t="str">
        <f t="shared" si="190"/>
        <v>IV-III</v>
      </c>
      <c r="BM356" s="7" t="str">
        <f t="shared" si="199"/>
        <v>IV-III</v>
      </c>
      <c r="BN356" s="7">
        <f>IFERROR(VLOOKUP(BL356,Hilfstabelle!$B$26:$M$31,12,FALSE),0)</f>
        <v>1.783698</v>
      </c>
      <c r="BO356" s="7">
        <f>IFERROR(VLOOKUP(BL356,Hilfstabelle!$B$26:$H$31,7,FALSE),0)</f>
        <v>5</v>
      </c>
      <c r="BP356" s="162" t="s">
        <v>3902</v>
      </c>
    </row>
    <row r="357" spans="1:68" ht="15" thickBot="1" x14ac:dyDescent="0.25">
      <c r="A357" s="7">
        <v>16864441108</v>
      </c>
      <c r="B357" s="160" t="s">
        <v>98</v>
      </c>
      <c r="C357" s="8">
        <v>125</v>
      </c>
      <c r="D357" s="8">
        <v>40</v>
      </c>
      <c r="E357" s="8">
        <v>110</v>
      </c>
      <c r="F357" s="8" t="str">
        <f t="shared" si="200"/>
        <v>125 - 40 - 110</v>
      </c>
      <c r="G357" s="8" t="str">
        <f t="shared" si="201"/>
        <v>125-40-110</v>
      </c>
      <c r="H357" s="8">
        <f t="shared" si="202"/>
        <v>16864441108</v>
      </c>
      <c r="I357" s="6">
        <f t="shared" si="178"/>
        <v>20.644167600000003</v>
      </c>
      <c r="J357" s="6">
        <f>VLOOKUP(LEFT(A357,8)*1,Hilfstabelle!$A$35:$E$38,5,FALSE)</f>
        <v>0</v>
      </c>
      <c r="K357" s="6">
        <f t="shared" si="179"/>
        <v>385.3</v>
      </c>
      <c r="L357" s="6">
        <f t="shared" si="180"/>
        <v>249.5</v>
      </c>
      <c r="M357" s="6">
        <f t="shared" si="181"/>
        <v>160</v>
      </c>
      <c r="N357" s="19">
        <f t="shared" si="191"/>
        <v>147.80000000000001</v>
      </c>
      <c r="O357" s="19">
        <f t="shared" si="192"/>
        <v>137.5</v>
      </c>
      <c r="P357" s="19">
        <f t="shared" si="193"/>
        <v>137.5</v>
      </c>
      <c r="Q357" s="6" t="str">
        <f>VLOOKUP(LEFT(A357,8)*1,Hilfstabelle!$A$35:$E$38,2,FALSE)</f>
        <v>N.A.</v>
      </c>
      <c r="R357" s="6" t="str">
        <f>VLOOKUP(LEFT(A357,8)*1,Hilfstabelle!$A$35:$E$38,3,FALSE)</f>
        <v>N.A.</v>
      </c>
      <c r="S357" s="6" t="str">
        <f>VLOOKUP(LEFT(A357,8)*1,Hilfstabelle!$A$35:$E$38,4,FALSE)</f>
        <v>N.A.</v>
      </c>
      <c r="T357" s="94" t="e">
        <f>VLOOKUP(H357,Preise!A:E,4,FALSE)</f>
        <v>#N/A</v>
      </c>
      <c r="U357" s="7" t="str">
        <f>IF(V357=50,"I",VLOOKUP(V357,Hilfstabelle!$A$3:$B$6,2))</f>
        <v>IV</v>
      </c>
      <c r="V357" s="7">
        <f t="shared" si="182"/>
        <v>125</v>
      </c>
      <c r="W357" s="7" t="str">
        <f>IF(U357="I","I",VLOOKUP(V357,Hilfstabelle!$A$3:$B$6,2))</f>
        <v>IV</v>
      </c>
      <c r="X357" s="7">
        <f>VLOOKUP(W357,Hilfstabelle!$B$10:$M$13,12,FALSE)</f>
        <v>10.408540800000001</v>
      </c>
      <c r="Y357" s="7">
        <f>VLOOKUP(W357,Hilfstabelle!$B$10:$D$13,3,FALSE)</f>
        <v>80</v>
      </c>
      <c r="Z357" s="7">
        <f>VLOOKUP(W357,Hilfstabelle!$B$10:$E$13,4,FALSE)</f>
        <v>110.5</v>
      </c>
      <c r="AA357" s="7">
        <f>VLOOKUP(W357,Hilfstabelle!$B$10:$F$13,5,FALSE)</f>
        <v>110.5</v>
      </c>
      <c r="AB357" s="7">
        <f>VLOOKUP(W357,Hilfstabelle!$B$10:$G$13,6,FALSE)</f>
        <v>110.5</v>
      </c>
      <c r="AC357" s="7" t="str">
        <f>IF(AG357="50I","I",VLOOKUP(C357,Hilfstabelle!$A$3:$B$6,2))</f>
        <v>IV</v>
      </c>
      <c r="AD357" s="7" t="str">
        <f>IF(U357="I","I",VLOOKUP(C357,Hilfstabelle!$A$3:$B$6,2))</f>
        <v>IV</v>
      </c>
      <c r="AE357" s="7" t="str">
        <f t="shared" si="194"/>
        <v>125IV</v>
      </c>
      <c r="AF357" s="7" t="str">
        <f t="shared" si="183"/>
        <v>125IV</v>
      </c>
      <c r="AG357" s="106" t="b">
        <f t="shared" si="184"/>
        <v>0</v>
      </c>
      <c r="AH357" s="7">
        <f>VLOOKUP('Grundgerüst Konfigurator'!AE357,Hilfstabelle!$B$14:$M$25,12,FALSE)</f>
        <v>3.7998072000000001</v>
      </c>
      <c r="AI357" s="7">
        <f>VLOOKUP(AE357,Hilfstabelle!$B$14:$J$25,9,FALSE)</f>
        <v>72.5</v>
      </c>
      <c r="AJ357" s="7">
        <f>VLOOKUP(AE357,Hilfstabelle!$B$14:$K$25,10,FALSE)</f>
        <v>87.3</v>
      </c>
      <c r="AK357" s="7">
        <f>VLOOKUP(AE357,Hilfstabelle!$B$14:$I$25,8,FALSE)</f>
        <v>37.299999999999997</v>
      </c>
      <c r="AL357" s="7" t="str">
        <f>IF(AP357="50I","I",VLOOKUP(D357,Hilfstabelle!$A$3:$B$6,2))</f>
        <v>I</v>
      </c>
      <c r="AM357" s="7" t="str">
        <f>IF(U357="I","I",VLOOKUP(D357,Hilfstabelle!$A$3:$B$6,2))</f>
        <v>I</v>
      </c>
      <c r="AN357" s="7" t="str">
        <f t="shared" si="195"/>
        <v>40I</v>
      </c>
      <c r="AO357" s="7" t="str">
        <f t="shared" si="185"/>
        <v>40I</v>
      </c>
      <c r="AP357" s="106" t="b">
        <f t="shared" si="186"/>
        <v>0</v>
      </c>
      <c r="AQ357" s="7">
        <f>VLOOKUP('Grundgerüst Konfigurator'!AN357,Hilfstabelle!$B$14:$M$25,12,FALSE)</f>
        <v>0.33348840000000002</v>
      </c>
      <c r="AR357" s="7">
        <f>VLOOKUP(AN357,Hilfstabelle!$B$14:$J$25,9,FALSE)</f>
        <v>24.5</v>
      </c>
      <c r="AS357" s="7">
        <f>VLOOKUP(AN357,Hilfstabelle!$B$14:$K$25,10,FALSE)</f>
        <v>54</v>
      </c>
      <c r="AT357" s="7">
        <f>VLOOKUP(AN357,Hilfstabelle!$B$14:$I$25,8,FALSE)</f>
        <v>22</v>
      </c>
      <c r="AU357" s="7" t="str">
        <f>IF(AY357="50I","I",VLOOKUP(E357,Hilfstabelle!$A$3:$B$6,2))</f>
        <v>III</v>
      </c>
      <c r="AV357" s="7" t="str">
        <f>IF(U357="I","I",VLOOKUP(E357,Hilfstabelle!$A$3:$B$6,2))</f>
        <v>III</v>
      </c>
      <c r="AW357" s="7" t="str">
        <f t="shared" si="196"/>
        <v>110III</v>
      </c>
      <c r="AX357" s="7" t="str">
        <f t="shared" si="187"/>
        <v>110III</v>
      </c>
      <c r="AY357" s="106" t="b">
        <f t="shared" si="203"/>
        <v>0</v>
      </c>
      <c r="AZ357" s="7">
        <f>VLOOKUP('Grundgerüst Konfigurator'!AW357,Hilfstabelle!$B$14:$M$25,12,FALSE)</f>
        <v>2.1127092000000003</v>
      </c>
      <c r="BA357" s="7">
        <f>VLOOKUP(AW357,Hilfstabelle!$B$14:$J$25,9,FALSE)</f>
        <v>65</v>
      </c>
      <c r="BB357" s="7">
        <f>VLOOKUP(AW357,Hilfstabelle!$B$14:$K$25,10,FALSE)</f>
        <v>72</v>
      </c>
      <c r="BC357" s="7">
        <f>VLOOKUP(AW357,Hilfstabelle!$B$14:$I$25,8,FALSE)</f>
        <v>22</v>
      </c>
      <c r="BD357" s="7" t="str">
        <f t="shared" si="188"/>
        <v/>
      </c>
      <c r="BE357" s="7" t="str">
        <f t="shared" si="197"/>
        <v/>
      </c>
      <c r="BF357" s="7">
        <f>IFERROR(VLOOKUP(BD357,Hilfstabelle!$B$26:$M$31,12,FALSE),0)</f>
        <v>0</v>
      </c>
      <c r="BG357" s="7">
        <f>IFERROR(VLOOKUP(BD357,Hilfstabelle!$B$26:$H$31,7,FALSE),0)</f>
        <v>0</v>
      </c>
      <c r="BH357" s="7" t="str">
        <f t="shared" si="189"/>
        <v>IV-I</v>
      </c>
      <c r="BI357" s="7" t="str">
        <f t="shared" si="198"/>
        <v>IV-I</v>
      </c>
      <c r="BJ357" s="7">
        <f>IFERROR(VLOOKUP(BH357,Hilfstabelle!$B$26:$M$31,12,FALSE),0)</f>
        <v>2.205924</v>
      </c>
      <c r="BK357" s="7">
        <f>IFERROR(VLOOKUP(BH357,Hilfstabelle!$B$26:$H$31,7,FALSE),0)</f>
        <v>5</v>
      </c>
      <c r="BL357" s="7" t="str">
        <f t="shared" si="190"/>
        <v>IV-III</v>
      </c>
      <c r="BM357" s="7" t="str">
        <f t="shared" si="199"/>
        <v>IV-III</v>
      </c>
      <c r="BN357" s="7">
        <f>IFERROR(VLOOKUP(BL357,Hilfstabelle!$B$26:$M$31,12,FALSE),0)</f>
        <v>1.783698</v>
      </c>
      <c r="BO357" s="7">
        <f>IFERROR(VLOOKUP(BL357,Hilfstabelle!$B$26:$H$31,7,FALSE),0)</f>
        <v>5</v>
      </c>
      <c r="BP357" s="162" t="s">
        <v>3902</v>
      </c>
    </row>
    <row r="358" spans="1:68" ht="15" thickBot="1" x14ac:dyDescent="0.25">
      <c r="A358" s="7">
        <v>16864441109</v>
      </c>
      <c r="B358" s="160" t="s">
        <v>98</v>
      </c>
      <c r="C358" s="8">
        <v>125</v>
      </c>
      <c r="D358" s="8">
        <v>50</v>
      </c>
      <c r="E358" s="8">
        <v>25</v>
      </c>
      <c r="F358" s="8" t="str">
        <f t="shared" si="200"/>
        <v>125 - 50 - 25</v>
      </c>
      <c r="G358" s="8" t="str">
        <f t="shared" si="201"/>
        <v>125-50-25</v>
      </c>
      <c r="H358" s="8">
        <f t="shared" si="202"/>
        <v>16864441109</v>
      </c>
      <c r="I358" s="6">
        <f t="shared" si="178"/>
        <v>19.2424848</v>
      </c>
      <c r="J358" s="6">
        <f>VLOOKUP(LEFT(A358,8)*1,Hilfstabelle!$A$35:$E$38,5,FALSE)</f>
        <v>0</v>
      </c>
      <c r="K358" s="6">
        <f t="shared" si="179"/>
        <v>353.8</v>
      </c>
      <c r="L358" s="6">
        <f t="shared" si="180"/>
        <v>256.5</v>
      </c>
      <c r="M358" s="6">
        <f t="shared" si="181"/>
        <v>160</v>
      </c>
      <c r="N358" s="19">
        <f t="shared" si="191"/>
        <v>147.80000000000001</v>
      </c>
      <c r="O358" s="19">
        <f t="shared" si="192"/>
        <v>137.5</v>
      </c>
      <c r="P358" s="19">
        <f t="shared" si="193"/>
        <v>134.5</v>
      </c>
      <c r="Q358" s="6" t="str">
        <f>VLOOKUP(LEFT(A358,8)*1,Hilfstabelle!$A$35:$E$38,2,FALSE)</f>
        <v>N.A.</v>
      </c>
      <c r="R358" s="6" t="str">
        <f>VLOOKUP(LEFT(A358,8)*1,Hilfstabelle!$A$35:$E$38,3,FALSE)</f>
        <v>N.A.</v>
      </c>
      <c r="S358" s="6" t="str">
        <f>VLOOKUP(LEFT(A358,8)*1,Hilfstabelle!$A$35:$E$38,4,FALSE)</f>
        <v>N.A.</v>
      </c>
      <c r="T358" s="94" t="e">
        <f>VLOOKUP(H358,Preise!A:E,4,FALSE)</f>
        <v>#N/A</v>
      </c>
      <c r="U358" s="7" t="str">
        <f>IF(V358=50,"I",VLOOKUP(V358,Hilfstabelle!$A$3:$B$6,2))</f>
        <v>IV</v>
      </c>
      <c r="V358" s="7">
        <f t="shared" si="182"/>
        <v>125</v>
      </c>
      <c r="W358" s="7" t="str">
        <f>IF(U358="I","I",VLOOKUP(V358,Hilfstabelle!$A$3:$B$6,2))</f>
        <v>IV</v>
      </c>
      <c r="X358" s="7">
        <f>VLOOKUP(W358,Hilfstabelle!$B$10:$M$13,12,FALSE)</f>
        <v>10.408540800000001</v>
      </c>
      <c r="Y358" s="7">
        <f>VLOOKUP(W358,Hilfstabelle!$B$10:$D$13,3,FALSE)</f>
        <v>80</v>
      </c>
      <c r="Z358" s="7">
        <f>VLOOKUP(W358,Hilfstabelle!$B$10:$E$13,4,FALSE)</f>
        <v>110.5</v>
      </c>
      <c r="AA358" s="7">
        <f>VLOOKUP(W358,Hilfstabelle!$B$10:$F$13,5,FALSE)</f>
        <v>110.5</v>
      </c>
      <c r="AB358" s="7">
        <f>VLOOKUP(W358,Hilfstabelle!$B$10:$G$13,6,FALSE)</f>
        <v>110.5</v>
      </c>
      <c r="AC358" s="7" t="str">
        <f>IF(AG358="50I","I",VLOOKUP(C358,Hilfstabelle!$A$3:$B$6,2))</f>
        <v>IV</v>
      </c>
      <c r="AD358" s="7" t="str">
        <f>IF(U358="I","I",VLOOKUP(C358,Hilfstabelle!$A$3:$B$6,2))</f>
        <v>IV</v>
      </c>
      <c r="AE358" s="7" t="str">
        <f t="shared" si="194"/>
        <v>125IV</v>
      </c>
      <c r="AF358" s="7" t="str">
        <f t="shared" si="183"/>
        <v>125IV</v>
      </c>
      <c r="AG358" s="106" t="b">
        <f t="shared" si="184"/>
        <v>0</v>
      </c>
      <c r="AH358" s="7">
        <f>VLOOKUP('Grundgerüst Konfigurator'!AE358,Hilfstabelle!$B$14:$M$25,12,FALSE)</f>
        <v>3.7998072000000001</v>
      </c>
      <c r="AI358" s="7">
        <f>VLOOKUP(AE358,Hilfstabelle!$B$14:$J$25,9,FALSE)</f>
        <v>72.5</v>
      </c>
      <c r="AJ358" s="7">
        <f>VLOOKUP(AE358,Hilfstabelle!$B$14:$K$25,10,FALSE)</f>
        <v>87.3</v>
      </c>
      <c r="AK358" s="7">
        <f>VLOOKUP(AE358,Hilfstabelle!$B$14:$I$25,8,FALSE)</f>
        <v>37.299999999999997</v>
      </c>
      <c r="AL358" s="7" t="str">
        <f>IF(AP358="50I","I",VLOOKUP(D358,Hilfstabelle!$A$3:$B$6,2))</f>
        <v>I</v>
      </c>
      <c r="AM358" s="7" t="str">
        <f>IF(U358="I","I",VLOOKUP(D358,Hilfstabelle!$A$3:$B$6,2))</f>
        <v>II</v>
      </c>
      <c r="AN358" s="7" t="str">
        <f t="shared" si="195"/>
        <v>50I</v>
      </c>
      <c r="AO358" s="7" t="str">
        <f t="shared" si="185"/>
        <v>50II</v>
      </c>
      <c r="AP358" s="106" t="str">
        <f t="shared" si="186"/>
        <v>50I</v>
      </c>
      <c r="AQ358" s="7">
        <f>VLOOKUP('Grundgerüst Konfigurator'!AN358,Hilfstabelle!$B$14:$M$25,12,FALSE)</f>
        <v>0.45080280000000006</v>
      </c>
      <c r="AR358" s="7">
        <f>VLOOKUP(AN358,Hilfstabelle!$B$14:$J$25,9,FALSE)</f>
        <v>30.5</v>
      </c>
      <c r="AS358" s="7">
        <f>VLOOKUP(AN358,Hilfstabelle!$B$14:$K$25,10,FALSE)</f>
        <v>61</v>
      </c>
      <c r="AT358" s="7">
        <f>VLOOKUP(AN358,Hilfstabelle!$B$14:$I$25,8,FALSE)</f>
        <v>22</v>
      </c>
      <c r="AU358" s="7" t="str">
        <f>IF(AY358="50I","I",VLOOKUP(E358,Hilfstabelle!$A$3:$B$6,2))</f>
        <v>I</v>
      </c>
      <c r="AV358" s="7" t="str">
        <f>IF(U358="I","I",VLOOKUP(E358,Hilfstabelle!$A$3:$B$6,2))</f>
        <v>I</v>
      </c>
      <c r="AW358" s="7" t="str">
        <f t="shared" si="196"/>
        <v>25I</v>
      </c>
      <c r="AX358" s="7" t="str">
        <f t="shared" si="187"/>
        <v>25I</v>
      </c>
      <c r="AY358" s="106" t="b">
        <f t="shared" si="203"/>
        <v>0</v>
      </c>
      <c r="AZ358" s="7">
        <f>VLOOKUP('Grundgerüst Konfigurator'!AW358,Hilfstabelle!$B$14:$M$25,12,FALSE)</f>
        <v>0.171486</v>
      </c>
      <c r="BA358" s="7">
        <f>VLOOKUP(AW358,Hilfstabelle!$B$14:$J$25,9,FALSE)</f>
        <v>15.25</v>
      </c>
      <c r="BB358" s="7">
        <f>VLOOKUP(AW358,Hilfstabelle!$B$14:$K$25,10,FALSE)</f>
        <v>40.5</v>
      </c>
      <c r="BC358" s="7">
        <f>VLOOKUP(AW358,Hilfstabelle!$B$14:$I$25,8,FALSE)</f>
        <v>19</v>
      </c>
      <c r="BD358" s="7" t="str">
        <f t="shared" si="188"/>
        <v/>
      </c>
      <c r="BE358" s="7" t="str">
        <f t="shared" si="197"/>
        <v/>
      </c>
      <c r="BF358" s="7">
        <f>IFERROR(VLOOKUP(BD358,Hilfstabelle!$B$26:$M$31,12,FALSE),0)</f>
        <v>0</v>
      </c>
      <c r="BG358" s="7">
        <f>IFERROR(VLOOKUP(BD358,Hilfstabelle!$B$26:$H$31,7,FALSE),0)</f>
        <v>0</v>
      </c>
      <c r="BH358" s="7" t="str">
        <f t="shared" si="189"/>
        <v>IV-I</v>
      </c>
      <c r="BI358" s="7" t="str">
        <f t="shared" si="198"/>
        <v>IV-I</v>
      </c>
      <c r="BJ358" s="7">
        <f>IFERROR(VLOOKUP(BH358,Hilfstabelle!$B$26:$M$31,12,FALSE),0)</f>
        <v>2.205924</v>
      </c>
      <c r="BK358" s="7">
        <f>IFERROR(VLOOKUP(BH358,Hilfstabelle!$B$26:$H$31,7,FALSE),0)</f>
        <v>5</v>
      </c>
      <c r="BL358" s="7" t="str">
        <f t="shared" si="190"/>
        <v>IV-I</v>
      </c>
      <c r="BM358" s="7" t="str">
        <f t="shared" si="199"/>
        <v>IV-I</v>
      </c>
      <c r="BN358" s="7">
        <f>IFERROR(VLOOKUP(BL358,Hilfstabelle!$B$26:$M$31,12,FALSE),0)</f>
        <v>2.205924</v>
      </c>
      <c r="BO358" s="7">
        <f>IFERROR(VLOOKUP(BL358,Hilfstabelle!$B$26:$H$31,7,FALSE),0)</f>
        <v>5</v>
      </c>
      <c r="BP358" s="162" t="s">
        <v>3902</v>
      </c>
    </row>
    <row r="359" spans="1:68" ht="15" thickBot="1" x14ac:dyDescent="0.25">
      <c r="A359" s="7">
        <v>16864441110</v>
      </c>
      <c r="B359" s="160" t="s">
        <v>98</v>
      </c>
      <c r="C359" s="8">
        <v>125</v>
      </c>
      <c r="D359" s="8">
        <v>50</v>
      </c>
      <c r="E359" s="8">
        <v>32</v>
      </c>
      <c r="F359" s="8" t="str">
        <f t="shared" si="200"/>
        <v>125 - 50 - 32</v>
      </c>
      <c r="G359" s="8" t="str">
        <f t="shared" si="201"/>
        <v>125-50-32</v>
      </c>
      <c r="H359" s="8">
        <f t="shared" si="202"/>
        <v>16864441110</v>
      </c>
      <c r="I359" s="6">
        <f t="shared" si="178"/>
        <v>19.294884</v>
      </c>
      <c r="J359" s="6">
        <f>VLOOKUP(LEFT(A359,8)*1,Hilfstabelle!$A$35:$E$38,5,FALSE)</f>
        <v>0</v>
      </c>
      <c r="K359" s="6">
        <f t="shared" si="179"/>
        <v>360.3</v>
      </c>
      <c r="L359" s="6">
        <f t="shared" si="180"/>
        <v>256.5</v>
      </c>
      <c r="M359" s="6">
        <f t="shared" si="181"/>
        <v>160</v>
      </c>
      <c r="N359" s="19">
        <f t="shared" si="191"/>
        <v>147.80000000000001</v>
      </c>
      <c r="O359" s="19">
        <f t="shared" si="192"/>
        <v>137.5</v>
      </c>
      <c r="P359" s="19">
        <f t="shared" si="193"/>
        <v>135.5</v>
      </c>
      <c r="Q359" s="6" t="str">
        <f>VLOOKUP(LEFT(A359,8)*1,Hilfstabelle!$A$35:$E$38,2,FALSE)</f>
        <v>N.A.</v>
      </c>
      <c r="R359" s="6" t="str">
        <f>VLOOKUP(LEFT(A359,8)*1,Hilfstabelle!$A$35:$E$38,3,FALSE)</f>
        <v>N.A.</v>
      </c>
      <c r="S359" s="6" t="str">
        <f>VLOOKUP(LEFT(A359,8)*1,Hilfstabelle!$A$35:$E$38,4,FALSE)</f>
        <v>N.A.</v>
      </c>
      <c r="T359" s="94" t="e">
        <f>VLOOKUP(H359,Preise!A:E,4,FALSE)</f>
        <v>#N/A</v>
      </c>
      <c r="U359" s="7" t="str">
        <f>IF(V359=50,"I",VLOOKUP(V359,Hilfstabelle!$A$3:$B$6,2))</f>
        <v>IV</v>
      </c>
      <c r="V359" s="7">
        <f t="shared" si="182"/>
        <v>125</v>
      </c>
      <c r="W359" s="7" t="str">
        <f>IF(U359="I","I",VLOOKUP(V359,Hilfstabelle!$A$3:$B$6,2))</f>
        <v>IV</v>
      </c>
      <c r="X359" s="7">
        <f>VLOOKUP(W359,Hilfstabelle!$B$10:$M$13,12,FALSE)</f>
        <v>10.408540800000001</v>
      </c>
      <c r="Y359" s="7">
        <f>VLOOKUP(W359,Hilfstabelle!$B$10:$D$13,3,FALSE)</f>
        <v>80</v>
      </c>
      <c r="Z359" s="7">
        <f>VLOOKUP(W359,Hilfstabelle!$B$10:$E$13,4,FALSE)</f>
        <v>110.5</v>
      </c>
      <c r="AA359" s="7">
        <f>VLOOKUP(W359,Hilfstabelle!$B$10:$F$13,5,FALSE)</f>
        <v>110.5</v>
      </c>
      <c r="AB359" s="7">
        <f>VLOOKUP(W359,Hilfstabelle!$B$10:$G$13,6,FALSE)</f>
        <v>110.5</v>
      </c>
      <c r="AC359" s="7" t="str">
        <f>IF(AG359="50I","I",VLOOKUP(C359,Hilfstabelle!$A$3:$B$6,2))</f>
        <v>IV</v>
      </c>
      <c r="AD359" s="7" t="str">
        <f>IF(U359="I","I",VLOOKUP(C359,Hilfstabelle!$A$3:$B$6,2))</f>
        <v>IV</v>
      </c>
      <c r="AE359" s="7" t="str">
        <f t="shared" si="194"/>
        <v>125IV</v>
      </c>
      <c r="AF359" s="7" t="str">
        <f t="shared" si="183"/>
        <v>125IV</v>
      </c>
      <c r="AG359" s="106" t="b">
        <f t="shared" si="184"/>
        <v>0</v>
      </c>
      <c r="AH359" s="7">
        <f>VLOOKUP('Grundgerüst Konfigurator'!AE359,Hilfstabelle!$B$14:$M$25,12,FALSE)</f>
        <v>3.7998072000000001</v>
      </c>
      <c r="AI359" s="7">
        <f>VLOOKUP(AE359,Hilfstabelle!$B$14:$J$25,9,FALSE)</f>
        <v>72.5</v>
      </c>
      <c r="AJ359" s="7">
        <f>VLOOKUP(AE359,Hilfstabelle!$B$14:$K$25,10,FALSE)</f>
        <v>87.3</v>
      </c>
      <c r="AK359" s="7">
        <f>VLOOKUP(AE359,Hilfstabelle!$B$14:$I$25,8,FALSE)</f>
        <v>37.299999999999997</v>
      </c>
      <c r="AL359" s="7" t="str">
        <f>IF(AP359="50I","I",VLOOKUP(D359,Hilfstabelle!$A$3:$B$6,2))</f>
        <v>I</v>
      </c>
      <c r="AM359" s="7" t="str">
        <f>IF(U359="I","I",VLOOKUP(D359,Hilfstabelle!$A$3:$B$6,2))</f>
        <v>II</v>
      </c>
      <c r="AN359" s="7" t="str">
        <f t="shared" si="195"/>
        <v>50I</v>
      </c>
      <c r="AO359" s="7" t="str">
        <f t="shared" si="185"/>
        <v>50II</v>
      </c>
      <c r="AP359" s="106" t="str">
        <f t="shared" si="186"/>
        <v>50I</v>
      </c>
      <c r="AQ359" s="7">
        <f>VLOOKUP('Grundgerüst Konfigurator'!AN359,Hilfstabelle!$B$14:$M$25,12,FALSE)</f>
        <v>0.45080280000000006</v>
      </c>
      <c r="AR359" s="7">
        <f>VLOOKUP(AN359,Hilfstabelle!$B$14:$J$25,9,FALSE)</f>
        <v>30.5</v>
      </c>
      <c r="AS359" s="7">
        <f>VLOOKUP(AN359,Hilfstabelle!$B$14:$K$25,10,FALSE)</f>
        <v>61</v>
      </c>
      <c r="AT359" s="7">
        <f>VLOOKUP(AN359,Hilfstabelle!$B$14:$I$25,8,FALSE)</f>
        <v>22</v>
      </c>
      <c r="AU359" s="7" t="str">
        <f>IF(AY359="50I","I",VLOOKUP(E359,Hilfstabelle!$A$3:$B$6,2))</f>
        <v>I</v>
      </c>
      <c r="AV359" s="7" t="str">
        <f>IF(U359="I","I",VLOOKUP(E359,Hilfstabelle!$A$3:$B$6,2))</f>
        <v>I</v>
      </c>
      <c r="AW359" s="7" t="str">
        <f t="shared" si="196"/>
        <v>32I</v>
      </c>
      <c r="AX359" s="7" t="str">
        <f t="shared" si="187"/>
        <v>32I</v>
      </c>
      <c r="AY359" s="106" t="b">
        <f t="shared" si="203"/>
        <v>0</v>
      </c>
      <c r="AZ359" s="7">
        <f>VLOOKUP('Grundgerüst Konfigurator'!AW359,Hilfstabelle!$B$14:$M$25,12,FALSE)</f>
        <v>0.22388520000000001</v>
      </c>
      <c r="BA359" s="7">
        <f>VLOOKUP(AW359,Hilfstabelle!$B$14:$J$25,9,FALSE)</f>
        <v>20</v>
      </c>
      <c r="BB359" s="7">
        <f>VLOOKUP(AW359,Hilfstabelle!$B$14:$K$25,10,FALSE)</f>
        <v>47</v>
      </c>
      <c r="BC359" s="7">
        <f>VLOOKUP(AW359,Hilfstabelle!$B$14:$I$25,8,FALSE)</f>
        <v>20</v>
      </c>
      <c r="BD359" s="7" t="str">
        <f t="shared" si="188"/>
        <v/>
      </c>
      <c r="BE359" s="7" t="str">
        <f t="shared" si="197"/>
        <v/>
      </c>
      <c r="BF359" s="7">
        <f>IFERROR(VLOOKUP(BD359,Hilfstabelle!$B$26:$M$31,12,FALSE),0)</f>
        <v>0</v>
      </c>
      <c r="BG359" s="7">
        <f>IFERROR(VLOOKUP(BD359,Hilfstabelle!$B$26:$H$31,7,FALSE),0)</f>
        <v>0</v>
      </c>
      <c r="BH359" s="7" t="str">
        <f t="shared" si="189"/>
        <v>IV-I</v>
      </c>
      <c r="BI359" s="7" t="str">
        <f t="shared" si="198"/>
        <v>IV-I</v>
      </c>
      <c r="BJ359" s="7">
        <f>IFERROR(VLOOKUP(BH359,Hilfstabelle!$B$26:$M$31,12,FALSE),0)</f>
        <v>2.205924</v>
      </c>
      <c r="BK359" s="7">
        <f>IFERROR(VLOOKUP(BH359,Hilfstabelle!$B$26:$H$31,7,FALSE),0)</f>
        <v>5</v>
      </c>
      <c r="BL359" s="7" t="str">
        <f t="shared" si="190"/>
        <v>IV-I</v>
      </c>
      <c r="BM359" s="7" t="str">
        <f t="shared" si="199"/>
        <v>IV-I</v>
      </c>
      <c r="BN359" s="7">
        <f>IFERROR(VLOOKUP(BL359,Hilfstabelle!$B$26:$M$31,12,FALSE),0)</f>
        <v>2.205924</v>
      </c>
      <c r="BO359" s="7">
        <f>IFERROR(VLOOKUP(BL359,Hilfstabelle!$B$26:$H$31,7,FALSE),0)</f>
        <v>5</v>
      </c>
      <c r="BP359" s="162" t="s">
        <v>3902</v>
      </c>
    </row>
    <row r="360" spans="1:68" ht="15" thickBot="1" x14ac:dyDescent="0.25">
      <c r="A360" s="7">
        <v>16864441111</v>
      </c>
      <c r="B360" s="160" t="s">
        <v>98</v>
      </c>
      <c r="C360" s="8">
        <v>125</v>
      </c>
      <c r="D360" s="8">
        <v>50</v>
      </c>
      <c r="E360" s="8">
        <v>40</v>
      </c>
      <c r="F360" s="8" t="str">
        <f t="shared" si="200"/>
        <v>125 - 50 - 40</v>
      </c>
      <c r="G360" s="8" t="str">
        <f t="shared" si="201"/>
        <v>125-50-40</v>
      </c>
      <c r="H360" s="8">
        <f t="shared" si="202"/>
        <v>16864441111</v>
      </c>
      <c r="I360" s="6">
        <f t="shared" si="178"/>
        <v>19.404487200000002</v>
      </c>
      <c r="J360" s="6">
        <f>VLOOKUP(LEFT(A360,8)*1,Hilfstabelle!$A$35:$E$38,5,FALSE)</f>
        <v>0</v>
      </c>
      <c r="K360" s="6">
        <f t="shared" si="179"/>
        <v>367.3</v>
      </c>
      <c r="L360" s="6">
        <f t="shared" si="180"/>
        <v>256.5</v>
      </c>
      <c r="M360" s="6">
        <f t="shared" si="181"/>
        <v>160</v>
      </c>
      <c r="N360" s="19">
        <f t="shared" si="191"/>
        <v>147.80000000000001</v>
      </c>
      <c r="O360" s="19">
        <f t="shared" si="192"/>
        <v>137.5</v>
      </c>
      <c r="P360" s="19">
        <f t="shared" si="193"/>
        <v>137.5</v>
      </c>
      <c r="Q360" s="6" t="str">
        <f>VLOOKUP(LEFT(A360,8)*1,Hilfstabelle!$A$35:$E$38,2,FALSE)</f>
        <v>N.A.</v>
      </c>
      <c r="R360" s="6" t="str">
        <f>VLOOKUP(LEFT(A360,8)*1,Hilfstabelle!$A$35:$E$38,3,FALSE)</f>
        <v>N.A.</v>
      </c>
      <c r="S360" s="6" t="str">
        <f>VLOOKUP(LEFT(A360,8)*1,Hilfstabelle!$A$35:$E$38,4,FALSE)</f>
        <v>N.A.</v>
      </c>
      <c r="T360" s="94" t="e">
        <f>VLOOKUP(H360,Preise!A:E,4,FALSE)</f>
        <v>#N/A</v>
      </c>
      <c r="U360" s="7" t="str">
        <f>IF(V360=50,"I",VLOOKUP(V360,Hilfstabelle!$A$3:$B$6,2))</f>
        <v>IV</v>
      </c>
      <c r="V360" s="7">
        <f t="shared" si="182"/>
        <v>125</v>
      </c>
      <c r="W360" s="7" t="str">
        <f>IF(U360="I","I",VLOOKUP(V360,Hilfstabelle!$A$3:$B$6,2))</f>
        <v>IV</v>
      </c>
      <c r="X360" s="7">
        <f>VLOOKUP(W360,Hilfstabelle!$B$10:$M$13,12,FALSE)</f>
        <v>10.408540800000001</v>
      </c>
      <c r="Y360" s="7">
        <f>VLOOKUP(W360,Hilfstabelle!$B$10:$D$13,3,FALSE)</f>
        <v>80</v>
      </c>
      <c r="Z360" s="7">
        <f>VLOOKUP(W360,Hilfstabelle!$B$10:$E$13,4,FALSE)</f>
        <v>110.5</v>
      </c>
      <c r="AA360" s="7">
        <f>VLOOKUP(W360,Hilfstabelle!$B$10:$F$13,5,FALSE)</f>
        <v>110.5</v>
      </c>
      <c r="AB360" s="7">
        <f>VLOOKUP(W360,Hilfstabelle!$B$10:$G$13,6,FALSE)</f>
        <v>110.5</v>
      </c>
      <c r="AC360" s="7" t="str">
        <f>IF(AG360="50I","I",VLOOKUP(C360,Hilfstabelle!$A$3:$B$6,2))</f>
        <v>IV</v>
      </c>
      <c r="AD360" s="7" t="str">
        <f>IF(U360="I","I",VLOOKUP(C360,Hilfstabelle!$A$3:$B$6,2))</f>
        <v>IV</v>
      </c>
      <c r="AE360" s="7" t="str">
        <f t="shared" si="194"/>
        <v>125IV</v>
      </c>
      <c r="AF360" s="7" t="str">
        <f t="shared" si="183"/>
        <v>125IV</v>
      </c>
      <c r="AG360" s="106" t="b">
        <f t="shared" si="184"/>
        <v>0</v>
      </c>
      <c r="AH360" s="7">
        <f>VLOOKUP('Grundgerüst Konfigurator'!AE360,Hilfstabelle!$B$14:$M$25,12,FALSE)</f>
        <v>3.7998072000000001</v>
      </c>
      <c r="AI360" s="7">
        <f>VLOOKUP(AE360,Hilfstabelle!$B$14:$J$25,9,FALSE)</f>
        <v>72.5</v>
      </c>
      <c r="AJ360" s="7">
        <f>VLOOKUP(AE360,Hilfstabelle!$B$14:$K$25,10,FALSE)</f>
        <v>87.3</v>
      </c>
      <c r="AK360" s="7">
        <f>VLOOKUP(AE360,Hilfstabelle!$B$14:$I$25,8,FALSE)</f>
        <v>37.299999999999997</v>
      </c>
      <c r="AL360" s="7" t="str">
        <f>IF(AP360="50I","I",VLOOKUP(D360,Hilfstabelle!$A$3:$B$6,2))</f>
        <v>I</v>
      </c>
      <c r="AM360" s="7" t="str">
        <f>IF(U360="I","I",VLOOKUP(D360,Hilfstabelle!$A$3:$B$6,2))</f>
        <v>II</v>
      </c>
      <c r="AN360" s="7" t="str">
        <f t="shared" si="195"/>
        <v>50I</v>
      </c>
      <c r="AO360" s="7" t="str">
        <f t="shared" si="185"/>
        <v>50II</v>
      </c>
      <c r="AP360" s="106" t="str">
        <f t="shared" si="186"/>
        <v>50I</v>
      </c>
      <c r="AQ360" s="7">
        <f>VLOOKUP('Grundgerüst Konfigurator'!AN360,Hilfstabelle!$B$14:$M$25,12,FALSE)</f>
        <v>0.45080280000000006</v>
      </c>
      <c r="AR360" s="7">
        <f>VLOOKUP(AN360,Hilfstabelle!$B$14:$J$25,9,FALSE)</f>
        <v>30.5</v>
      </c>
      <c r="AS360" s="7">
        <f>VLOOKUP(AN360,Hilfstabelle!$B$14:$K$25,10,FALSE)</f>
        <v>61</v>
      </c>
      <c r="AT360" s="7">
        <f>VLOOKUP(AN360,Hilfstabelle!$B$14:$I$25,8,FALSE)</f>
        <v>22</v>
      </c>
      <c r="AU360" s="7" t="str">
        <f>IF(AY360="50I","I",VLOOKUP(E360,Hilfstabelle!$A$3:$B$6,2))</f>
        <v>I</v>
      </c>
      <c r="AV360" s="7" t="str">
        <f>IF(U360="I","I",VLOOKUP(E360,Hilfstabelle!$A$3:$B$6,2))</f>
        <v>I</v>
      </c>
      <c r="AW360" s="7" t="str">
        <f t="shared" si="196"/>
        <v>40I</v>
      </c>
      <c r="AX360" s="7" t="str">
        <f t="shared" si="187"/>
        <v>40I</v>
      </c>
      <c r="AY360" s="106" t="b">
        <f t="shared" si="203"/>
        <v>0</v>
      </c>
      <c r="AZ360" s="7">
        <f>VLOOKUP('Grundgerüst Konfigurator'!AW360,Hilfstabelle!$B$14:$M$25,12,FALSE)</f>
        <v>0.33348840000000002</v>
      </c>
      <c r="BA360" s="7">
        <f>VLOOKUP(AW360,Hilfstabelle!$B$14:$J$25,9,FALSE)</f>
        <v>24.5</v>
      </c>
      <c r="BB360" s="7">
        <f>VLOOKUP(AW360,Hilfstabelle!$B$14:$K$25,10,FALSE)</f>
        <v>54</v>
      </c>
      <c r="BC360" s="7">
        <f>VLOOKUP(AW360,Hilfstabelle!$B$14:$I$25,8,FALSE)</f>
        <v>22</v>
      </c>
      <c r="BD360" s="7" t="str">
        <f t="shared" si="188"/>
        <v/>
      </c>
      <c r="BE360" s="7" t="str">
        <f t="shared" si="197"/>
        <v/>
      </c>
      <c r="BF360" s="7">
        <f>IFERROR(VLOOKUP(BD360,Hilfstabelle!$B$26:$M$31,12,FALSE),0)</f>
        <v>0</v>
      </c>
      <c r="BG360" s="7">
        <f>IFERROR(VLOOKUP(BD360,Hilfstabelle!$B$26:$H$31,7,FALSE),0)</f>
        <v>0</v>
      </c>
      <c r="BH360" s="7" t="str">
        <f t="shared" si="189"/>
        <v>IV-I</v>
      </c>
      <c r="BI360" s="7" t="str">
        <f t="shared" si="198"/>
        <v>IV-I</v>
      </c>
      <c r="BJ360" s="7">
        <f>IFERROR(VLOOKUP(BH360,Hilfstabelle!$B$26:$M$31,12,FALSE),0)</f>
        <v>2.205924</v>
      </c>
      <c r="BK360" s="7">
        <f>IFERROR(VLOOKUP(BH360,Hilfstabelle!$B$26:$H$31,7,FALSE),0)</f>
        <v>5</v>
      </c>
      <c r="BL360" s="7" t="str">
        <f t="shared" si="190"/>
        <v>IV-I</v>
      </c>
      <c r="BM360" s="7" t="str">
        <f t="shared" si="199"/>
        <v>IV-I</v>
      </c>
      <c r="BN360" s="7">
        <f>IFERROR(VLOOKUP(BL360,Hilfstabelle!$B$26:$M$31,12,FALSE),0)</f>
        <v>2.205924</v>
      </c>
      <c r="BO360" s="7">
        <f>IFERROR(VLOOKUP(BL360,Hilfstabelle!$B$26:$H$31,7,FALSE),0)</f>
        <v>5</v>
      </c>
      <c r="BP360" s="162" t="s">
        <v>3902</v>
      </c>
    </row>
    <row r="361" spans="1:68" ht="15" thickBot="1" x14ac:dyDescent="0.25">
      <c r="A361" s="7">
        <v>16864441112</v>
      </c>
      <c r="B361" s="160" t="s">
        <v>98</v>
      </c>
      <c r="C361" s="8">
        <v>125</v>
      </c>
      <c r="D361" s="8">
        <v>50</v>
      </c>
      <c r="E361" s="8">
        <v>50</v>
      </c>
      <c r="F361" s="8" t="str">
        <f t="shared" si="200"/>
        <v>125 - 50 - 50</v>
      </c>
      <c r="G361" s="8" t="str">
        <f t="shared" si="201"/>
        <v>125-50-50</v>
      </c>
      <c r="H361" s="8">
        <f t="shared" si="202"/>
        <v>16864441112</v>
      </c>
      <c r="I361" s="6">
        <f t="shared" si="178"/>
        <v>19.5218016</v>
      </c>
      <c r="J361" s="6">
        <f>VLOOKUP(LEFT(A361,8)*1,Hilfstabelle!$A$35:$E$38,5,FALSE)</f>
        <v>0</v>
      </c>
      <c r="K361" s="6">
        <f t="shared" si="179"/>
        <v>374.3</v>
      </c>
      <c r="L361" s="6">
        <f t="shared" si="180"/>
        <v>256.5</v>
      </c>
      <c r="M361" s="6">
        <f t="shared" si="181"/>
        <v>160</v>
      </c>
      <c r="N361" s="19">
        <f t="shared" si="191"/>
        <v>147.80000000000001</v>
      </c>
      <c r="O361" s="19">
        <f t="shared" si="192"/>
        <v>137.5</v>
      </c>
      <c r="P361" s="19">
        <f t="shared" si="193"/>
        <v>137.5</v>
      </c>
      <c r="Q361" s="6" t="str">
        <f>VLOOKUP(LEFT(A361,8)*1,Hilfstabelle!$A$35:$E$38,2,FALSE)</f>
        <v>N.A.</v>
      </c>
      <c r="R361" s="6" t="str">
        <f>VLOOKUP(LEFT(A361,8)*1,Hilfstabelle!$A$35:$E$38,3,FALSE)</f>
        <v>N.A.</v>
      </c>
      <c r="S361" s="6" t="str">
        <f>VLOOKUP(LEFT(A361,8)*1,Hilfstabelle!$A$35:$E$38,4,FALSE)</f>
        <v>N.A.</v>
      </c>
      <c r="T361" s="94" t="e">
        <f>VLOOKUP(H361,Preise!A:E,4,FALSE)</f>
        <v>#N/A</v>
      </c>
      <c r="U361" s="7" t="str">
        <f>IF(V361=50,"I",VLOOKUP(V361,Hilfstabelle!$A$3:$B$6,2))</f>
        <v>IV</v>
      </c>
      <c r="V361" s="7">
        <f t="shared" si="182"/>
        <v>125</v>
      </c>
      <c r="W361" s="7" t="str">
        <f>IF(U361="I","I",VLOOKUP(V361,Hilfstabelle!$A$3:$B$6,2))</f>
        <v>IV</v>
      </c>
      <c r="X361" s="7">
        <f>VLOOKUP(W361,Hilfstabelle!$B$10:$M$13,12,FALSE)</f>
        <v>10.408540800000001</v>
      </c>
      <c r="Y361" s="7">
        <f>VLOOKUP(W361,Hilfstabelle!$B$10:$D$13,3,FALSE)</f>
        <v>80</v>
      </c>
      <c r="Z361" s="7">
        <f>VLOOKUP(W361,Hilfstabelle!$B$10:$E$13,4,FALSE)</f>
        <v>110.5</v>
      </c>
      <c r="AA361" s="7">
        <f>VLOOKUP(W361,Hilfstabelle!$B$10:$F$13,5,FALSE)</f>
        <v>110.5</v>
      </c>
      <c r="AB361" s="7">
        <f>VLOOKUP(W361,Hilfstabelle!$B$10:$G$13,6,FALSE)</f>
        <v>110.5</v>
      </c>
      <c r="AC361" s="7" t="str">
        <f>IF(AG361="50I","I",VLOOKUP(C361,Hilfstabelle!$A$3:$B$6,2))</f>
        <v>IV</v>
      </c>
      <c r="AD361" s="7" t="str">
        <f>IF(U361="I","I",VLOOKUP(C361,Hilfstabelle!$A$3:$B$6,2))</f>
        <v>IV</v>
      </c>
      <c r="AE361" s="7" t="str">
        <f t="shared" si="194"/>
        <v>125IV</v>
      </c>
      <c r="AF361" s="7" t="str">
        <f t="shared" si="183"/>
        <v>125IV</v>
      </c>
      <c r="AG361" s="106" t="b">
        <f t="shared" si="184"/>
        <v>0</v>
      </c>
      <c r="AH361" s="7">
        <f>VLOOKUP('Grundgerüst Konfigurator'!AE361,Hilfstabelle!$B$14:$M$25,12,FALSE)</f>
        <v>3.7998072000000001</v>
      </c>
      <c r="AI361" s="7">
        <f>VLOOKUP(AE361,Hilfstabelle!$B$14:$J$25,9,FALSE)</f>
        <v>72.5</v>
      </c>
      <c r="AJ361" s="7">
        <f>VLOOKUP(AE361,Hilfstabelle!$B$14:$K$25,10,FALSE)</f>
        <v>87.3</v>
      </c>
      <c r="AK361" s="7">
        <f>VLOOKUP(AE361,Hilfstabelle!$B$14:$I$25,8,FALSE)</f>
        <v>37.299999999999997</v>
      </c>
      <c r="AL361" s="7" t="str">
        <f>IF(AP361="50I","I",VLOOKUP(D361,Hilfstabelle!$A$3:$B$6,2))</f>
        <v>I</v>
      </c>
      <c r="AM361" s="7" t="str">
        <f>IF(U361="I","I",VLOOKUP(D361,Hilfstabelle!$A$3:$B$6,2))</f>
        <v>II</v>
      </c>
      <c r="AN361" s="7" t="str">
        <f t="shared" si="195"/>
        <v>50I</v>
      </c>
      <c r="AO361" s="7" t="str">
        <f t="shared" si="185"/>
        <v>50II</v>
      </c>
      <c r="AP361" s="106" t="str">
        <f t="shared" si="186"/>
        <v>50I</v>
      </c>
      <c r="AQ361" s="7">
        <f>VLOOKUP('Grundgerüst Konfigurator'!AN361,Hilfstabelle!$B$14:$M$25,12,FALSE)</f>
        <v>0.45080280000000006</v>
      </c>
      <c r="AR361" s="7">
        <f>VLOOKUP(AN361,Hilfstabelle!$B$14:$J$25,9,FALSE)</f>
        <v>30.5</v>
      </c>
      <c r="AS361" s="7">
        <f>VLOOKUP(AN361,Hilfstabelle!$B$14:$K$25,10,FALSE)</f>
        <v>61</v>
      </c>
      <c r="AT361" s="7">
        <f>VLOOKUP(AN361,Hilfstabelle!$B$14:$I$25,8,FALSE)</f>
        <v>22</v>
      </c>
      <c r="AU361" s="7" t="str">
        <f>IF(AY361="50I","I",VLOOKUP(E361,Hilfstabelle!$A$3:$B$6,2))</f>
        <v>I</v>
      </c>
      <c r="AV361" s="7" t="str">
        <f>IF(U361="I","I",VLOOKUP(E361,Hilfstabelle!$A$3:$B$6,2))</f>
        <v>II</v>
      </c>
      <c r="AW361" s="7" t="str">
        <f t="shared" si="196"/>
        <v>50I</v>
      </c>
      <c r="AX361" s="7" t="str">
        <f t="shared" si="187"/>
        <v>50II</v>
      </c>
      <c r="AY361" s="106" t="str">
        <f t="shared" si="203"/>
        <v>50I</v>
      </c>
      <c r="AZ361" s="7">
        <f>VLOOKUP('Grundgerüst Konfigurator'!AW361,Hilfstabelle!$B$14:$M$25,12,FALSE)</f>
        <v>0.45080280000000006</v>
      </c>
      <c r="BA361" s="7">
        <f>VLOOKUP(AW361,Hilfstabelle!$B$14:$J$25,9,FALSE)</f>
        <v>30.5</v>
      </c>
      <c r="BB361" s="7">
        <f>VLOOKUP(AW361,Hilfstabelle!$B$14:$K$25,10,FALSE)</f>
        <v>61</v>
      </c>
      <c r="BC361" s="7">
        <f>VLOOKUP(AW361,Hilfstabelle!$B$14:$I$25,8,FALSE)</f>
        <v>22</v>
      </c>
      <c r="BD361" s="7" t="str">
        <f t="shared" si="188"/>
        <v/>
      </c>
      <c r="BE361" s="7" t="str">
        <f t="shared" si="197"/>
        <v/>
      </c>
      <c r="BF361" s="7">
        <f>IFERROR(VLOOKUP(BD361,Hilfstabelle!$B$26:$M$31,12,FALSE),0)</f>
        <v>0</v>
      </c>
      <c r="BG361" s="7">
        <f>IFERROR(VLOOKUP(BD361,Hilfstabelle!$B$26:$H$31,7,FALSE),0)</f>
        <v>0</v>
      </c>
      <c r="BH361" s="7" t="str">
        <f t="shared" si="189"/>
        <v>IV-I</v>
      </c>
      <c r="BI361" s="7" t="str">
        <f t="shared" si="198"/>
        <v>IV-I</v>
      </c>
      <c r="BJ361" s="7">
        <f>IFERROR(VLOOKUP(BH361,Hilfstabelle!$B$26:$M$31,12,FALSE),0)</f>
        <v>2.205924</v>
      </c>
      <c r="BK361" s="7">
        <f>IFERROR(VLOOKUP(BH361,Hilfstabelle!$B$26:$H$31,7,FALSE),0)</f>
        <v>5</v>
      </c>
      <c r="BL361" s="7" t="str">
        <f t="shared" si="190"/>
        <v>IV-I</v>
      </c>
      <c r="BM361" s="7" t="str">
        <f t="shared" si="199"/>
        <v>IV-I</v>
      </c>
      <c r="BN361" s="7">
        <f>IFERROR(VLOOKUP(BL361,Hilfstabelle!$B$26:$M$31,12,FALSE),0)</f>
        <v>2.205924</v>
      </c>
      <c r="BO361" s="7">
        <f>IFERROR(VLOOKUP(BL361,Hilfstabelle!$B$26:$H$31,7,FALSE),0)</f>
        <v>5</v>
      </c>
      <c r="BP361" s="162" t="s">
        <v>3902</v>
      </c>
    </row>
    <row r="362" spans="1:68" ht="15" thickBot="1" x14ac:dyDescent="0.25">
      <c r="A362" s="7">
        <v>16864441113</v>
      </c>
      <c r="B362" s="160" t="s">
        <v>98</v>
      </c>
      <c r="C362" s="8">
        <v>125</v>
      </c>
      <c r="D362" s="8">
        <v>50</v>
      </c>
      <c r="E362" s="8">
        <v>63</v>
      </c>
      <c r="F362" s="8" t="str">
        <f t="shared" si="200"/>
        <v>125 - 50 - 63</v>
      </c>
      <c r="G362" s="8" t="str">
        <f t="shared" si="201"/>
        <v>125-50-63</v>
      </c>
      <c r="H362" s="8">
        <f t="shared" si="202"/>
        <v>16864441113</v>
      </c>
      <c r="I362" s="6">
        <f t="shared" si="178"/>
        <v>20.102997600000002</v>
      </c>
      <c r="J362" s="6">
        <f>VLOOKUP(LEFT(A362,8)*1,Hilfstabelle!$A$35:$E$38,5,FALSE)</f>
        <v>0</v>
      </c>
      <c r="K362" s="6">
        <f t="shared" si="179"/>
        <v>406.8</v>
      </c>
      <c r="L362" s="6">
        <f t="shared" si="180"/>
        <v>256.5</v>
      </c>
      <c r="M362" s="6">
        <f t="shared" si="181"/>
        <v>160</v>
      </c>
      <c r="N362" s="19">
        <f t="shared" si="191"/>
        <v>147.80000000000001</v>
      </c>
      <c r="O362" s="19">
        <f t="shared" si="192"/>
        <v>137.5</v>
      </c>
      <c r="P362" s="19">
        <f t="shared" si="193"/>
        <v>163</v>
      </c>
      <c r="Q362" s="6" t="str">
        <f>VLOOKUP(LEFT(A362,8)*1,Hilfstabelle!$A$35:$E$38,2,FALSE)</f>
        <v>N.A.</v>
      </c>
      <c r="R362" s="6" t="str">
        <f>VLOOKUP(LEFT(A362,8)*1,Hilfstabelle!$A$35:$E$38,3,FALSE)</f>
        <v>N.A.</v>
      </c>
      <c r="S362" s="6" t="str">
        <f>VLOOKUP(LEFT(A362,8)*1,Hilfstabelle!$A$35:$E$38,4,FALSE)</f>
        <v>N.A.</v>
      </c>
      <c r="T362" s="94" t="e">
        <f>VLOOKUP(H362,Preise!A:E,4,FALSE)</f>
        <v>#N/A</v>
      </c>
      <c r="U362" s="7" t="str">
        <f>IF(V362=50,"I",VLOOKUP(V362,Hilfstabelle!$A$3:$B$6,2))</f>
        <v>IV</v>
      </c>
      <c r="V362" s="7">
        <f t="shared" si="182"/>
        <v>125</v>
      </c>
      <c r="W362" s="7" t="str">
        <f>IF(U362="I","I",VLOOKUP(V362,Hilfstabelle!$A$3:$B$6,2))</f>
        <v>IV</v>
      </c>
      <c r="X362" s="7">
        <f>VLOOKUP(W362,Hilfstabelle!$B$10:$M$13,12,FALSE)</f>
        <v>10.408540800000001</v>
      </c>
      <c r="Y362" s="7">
        <f>VLOOKUP(W362,Hilfstabelle!$B$10:$D$13,3,FALSE)</f>
        <v>80</v>
      </c>
      <c r="Z362" s="7">
        <f>VLOOKUP(W362,Hilfstabelle!$B$10:$E$13,4,FALSE)</f>
        <v>110.5</v>
      </c>
      <c r="AA362" s="7">
        <f>VLOOKUP(W362,Hilfstabelle!$B$10:$F$13,5,FALSE)</f>
        <v>110.5</v>
      </c>
      <c r="AB362" s="7">
        <f>VLOOKUP(W362,Hilfstabelle!$B$10:$G$13,6,FALSE)</f>
        <v>110.5</v>
      </c>
      <c r="AC362" s="7" t="str">
        <f>IF(AG362="50I","I",VLOOKUP(C362,Hilfstabelle!$A$3:$B$6,2))</f>
        <v>IV</v>
      </c>
      <c r="AD362" s="7" t="str">
        <f>IF(U362="I","I",VLOOKUP(C362,Hilfstabelle!$A$3:$B$6,2))</f>
        <v>IV</v>
      </c>
      <c r="AE362" s="7" t="str">
        <f t="shared" si="194"/>
        <v>125IV</v>
      </c>
      <c r="AF362" s="7" t="str">
        <f t="shared" si="183"/>
        <v>125IV</v>
      </c>
      <c r="AG362" s="106" t="b">
        <f t="shared" si="184"/>
        <v>0</v>
      </c>
      <c r="AH362" s="7">
        <f>VLOOKUP('Grundgerüst Konfigurator'!AE362,Hilfstabelle!$B$14:$M$25,12,FALSE)</f>
        <v>3.7998072000000001</v>
      </c>
      <c r="AI362" s="7">
        <f>VLOOKUP(AE362,Hilfstabelle!$B$14:$J$25,9,FALSE)</f>
        <v>72.5</v>
      </c>
      <c r="AJ362" s="7">
        <f>VLOOKUP(AE362,Hilfstabelle!$B$14:$K$25,10,FALSE)</f>
        <v>87.3</v>
      </c>
      <c r="AK362" s="7">
        <f>VLOOKUP(AE362,Hilfstabelle!$B$14:$I$25,8,FALSE)</f>
        <v>37.299999999999997</v>
      </c>
      <c r="AL362" s="7" t="str">
        <f>IF(AP362="50I","I",VLOOKUP(D362,Hilfstabelle!$A$3:$B$6,2))</f>
        <v>I</v>
      </c>
      <c r="AM362" s="7" t="str">
        <f>IF(U362="I","I",VLOOKUP(D362,Hilfstabelle!$A$3:$B$6,2))</f>
        <v>II</v>
      </c>
      <c r="AN362" s="7" t="str">
        <f t="shared" si="195"/>
        <v>50I</v>
      </c>
      <c r="AO362" s="7" t="str">
        <f t="shared" si="185"/>
        <v>50II</v>
      </c>
      <c r="AP362" s="106" t="str">
        <f t="shared" si="186"/>
        <v>50I</v>
      </c>
      <c r="AQ362" s="7">
        <f>VLOOKUP('Grundgerüst Konfigurator'!AN362,Hilfstabelle!$B$14:$M$25,12,FALSE)</f>
        <v>0.45080280000000006</v>
      </c>
      <c r="AR362" s="7">
        <f>VLOOKUP(AN362,Hilfstabelle!$B$14:$J$25,9,FALSE)</f>
        <v>30.5</v>
      </c>
      <c r="AS362" s="7">
        <f>VLOOKUP(AN362,Hilfstabelle!$B$14:$K$25,10,FALSE)</f>
        <v>61</v>
      </c>
      <c r="AT362" s="7">
        <f>VLOOKUP(AN362,Hilfstabelle!$B$14:$I$25,8,FALSE)</f>
        <v>22</v>
      </c>
      <c r="AU362" s="7" t="str">
        <f>IF(AY362="50I","I",VLOOKUP(E362,Hilfstabelle!$A$3:$B$6,2))</f>
        <v>II</v>
      </c>
      <c r="AV362" s="7" t="str">
        <f>IF(U362="I","I",VLOOKUP(E362,Hilfstabelle!$A$3:$B$6,2))</f>
        <v>II</v>
      </c>
      <c r="AW362" s="7" t="str">
        <f t="shared" si="196"/>
        <v>63II</v>
      </c>
      <c r="AX362" s="7" t="str">
        <f t="shared" si="187"/>
        <v>63II</v>
      </c>
      <c r="AY362" s="106" t="b">
        <f t="shared" si="203"/>
        <v>0</v>
      </c>
      <c r="AZ362" s="7">
        <f>VLOOKUP('Grundgerüst Konfigurator'!AW362,Hilfstabelle!$B$14:$M$25,12,FALSE)</f>
        <v>0.84948360000000012</v>
      </c>
      <c r="BA362" s="7">
        <f>VLOOKUP(AW362,Hilfstabelle!$B$14:$J$25,9,FALSE)</f>
        <v>37</v>
      </c>
      <c r="BB362" s="7">
        <f>VLOOKUP(AW362,Hilfstabelle!$B$14:$K$25,10,FALSE)</f>
        <v>68.5</v>
      </c>
      <c r="BC362" s="7">
        <f>VLOOKUP(AW362,Hilfstabelle!$B$14:$I$25,8,FALSE)</f>
        <v>22.5</v>
      </c>
      <c r="BD362" s="7" t="str">
        <f t="shared" si="188"/>
        <v/>
      </c>
      <c r="BE362" s="7" t="str">
        <f t="shared" si="197"/>
        <v/>
      </c>
      <c r="BF362" s="7">
        <f>IFERROR(VLOOKUP(BD362,Hilfstabelle!$B$26:$M$31,12,FALSE),0)</f>
        <v>0</v>
      </c>
      <c r="BG362" s="7">
        <f>IFERROR(VLOOKUP(BD362,Hilfstabelle!$B$26:$H$31,7,FALSE),0)</f>
        <v>0</v>
      </c>
      <c r="BH362" s="7" t="str">
        <f t="shared" si="189"/>
        <v>IV-I</v>
      </c>
      <c r="BI362" s="7" t="str">
        <f t="shared" si="198"/>
        <v>IV-I</v>
      </c>
      <c r="BJ362" s="7">
        <f>IFERROR(VLOOKUP(BH362,Hilfstabelle!$B$26:$M$31,12,FALSE),0)</f>
        <v>2.205924</v>
      </c>
      <c r="BK362" s="7">
        <f>IFERROR(VLOOKUP(BH362,Hilfstabelle!$B$26:$H$31,7,FALSE),0)</f>
        <v>5</v>
      </c>
      <c r="BL362" s="7" t="str">
        <f t="shared" si="190"/>
        <v>IV-II</v>
      </c>
      <c r="BM362" s="7" t="str">
        <f t="shared" si="199"/>
        <v>IV-II</v>
      </c>
      <c r="BN362" s="7">
        <f>IFERROR(VLOOKUP(BL362,Hilfstabelle!$B$26:$M$31,12,FALSE),0)</f>
        <v>2.3884392000000001</v>
      </c>
      <c r="BO362" s="7">
        <f>IFERROR(VLOOKUP(BL362,Hilfstabelle!$B$26:$H$31,7,FALSE),0)</f>
        <v>30</v>
      </c>
      <c r="BP362" s="162" t="s">
        <v>3902</v>
      </c>
    </row>
    <row r="363" spans="1:68" ht="15" thickBot="1" x14ac:dyDescent="0.25">
      <c r="A363" s="7">
        <v>16864441114</v>
      </c>
      <c r="B363" s="160" t="s">
        <v>98</v>
      </c>
      <c r="C363" s="8">
        <v>125</v>
      </c>
      <c r="D363" s="8">
        <v>50</v>
      </c>
      <c r="E363" s="8">
        <v>75</v>
      </c>
      <c r="F363" s="8" t="str">
        <f t="shared" si="200"/>
        <v>125 - 50 - 75</v>
      </c>
      <c r="G363" s="8" t="str">
        <f t="shared" si="201"/>
        <v>125-50-75</v>
      </c>
      <c r="H363" s="8">
        <f t="shared" si="202"/>
        <v>16864441114</v>
      </c>
      <c r="I363" s="6">
        <f t="shared" si="178"/>
        <v>20.3223804</v>
      </c>
      <c r="J363" s="6">
        <f>VLOOKUP(LEFT(A363,8)*1,Hilfstabelle!$A$35:$E$38,5,FALSE)</f>
        <v>0</v>
      </c>
      <c r="K363" s="6">
        <f t="shared" si="179"/>
        <v>410.3</v>
      </c>
      <c r="L363" s="6">
        <f t="shared" si="180"/>
        <v>256.5</v>
      </c>
      <c r="M363" s="6">
        <f t="shared" si="181"/>
        <v>160</v>
      </c>
      <c r="N363" s="19">
        <f t="shared" si="191"/>
        <v>147.80000000000001</v>
      </c>
      <c r="O363" s="19">
        <f t="shared" si="192"/>
        <v>137.5</v>
      </c>
      <c r="P363" s="19">
        <f t="shared" si="193"/>
        <v>162.5</v>
      </c>
      <c r="Q363" s="6" t="str">
        <f>VLOOKUP(LEFT(A363,8)*1,Hilfstabelle!$A$35:$E$38,2,FALSE)</f>
        <v>N.A.</v>
      </c>
      <c r="R363" s="6" t="str">
        <f>VLOOKUP(LEFT(A363,8)*1,Hilfstabelle!$A$35:$E$38,3,FALSE)</f>
        <v>N.A.</v>
      </c>
      <c r="S363" s="6" t="str">
        <f>VLOOKUP(LEFT(A363,8)*1,Hilfstabelle!$A$35:$E$38,4,FALSE)</f>
        <v>N.A.</v>
      </c>
      <c r="T363" s="94" t="e">
        <f>VLOOKUP(H363,Preise!A:E,4,FALSE)</f>
        <v>#N/A</v>
      </c>
      <c r="U363" s="7" t="str">
        <f>IF(V363=50,"I",VLOOKUP(V363,Hilfstabelle!$A$3:$B$6,2))</f>
        <v>IV</v>
      </c>
      <c r="V363" s="7">
        <f t="shared" si="182"/>
        <v>125</v>
      </c>
      <c r="W363" s="7" t="str">
        <f>IF(U363="I","I",VLOOKUP(V363,Hilfstabelle!$A$3:$B$6,2))</f>
        <v>IV</v>
      </c>
      <c r="X363" s="7">
        <f>VLOOKUP(W363,Hilfstabelle!$B$10:$M$13,12,FALSE)</f>
        <v>10.408540800000001</v>
      </c>
      <c r="Y363" s="7">
        <f>VLOOKUP(W363,Hilfstabelle!$B$10:$D$13,3,FALSE)</f>
        <v>80</v>
      </c>
      <c r="Z363" s="7">
        <f>VLOOKUP(W363,Hilfstabelle!$B$10:$E$13,4,FALSE)</f>
        <v>110.5</v>
      </c>
      <c r="AA363" s="7">
        <f>VLOOKUP(W363,Hilfstabelle!$B$10:$F$13,5,FALSE)</f>
        <v>110.5</v>
      </c>
      <c r="AB363" s="7">
        <f>VLOOKUP(W363,Hilfstabelle!$B$10:$G$13,6,FALSE)</f>
        <v>110.5</v>
      </c>
      <c r="AC363" s="7" t="str">
        <f>IF(AG363="50I","I",VLOOKUP(C363,Hilfstabelle!$A$3:$B$6,2))</f>
        <v>IV</v>
      </c>
      <c r="AD363" s="7" t="str">
        <f>IF(U363="I","I",VLOOKUP(C363,Hilfstabelle!$A$3:$B$6,2))</f>
        <v>IV</v>
      </c>
      <c r="AE363" s="7" t="str">
        <f t="shared" si="194"/>
        <v>125IV</v>
      </c>
      <c r="AF363" s="7" t="str">
        <f t="shared" si="183"/>
        <v>125IV</v>
      </c>
      <c r="AG363" s="106" t="b">
        <f t="shared" si="184"/>
        <v>0</v>
      </c>
      <c r="AH363" s="7">
        <f>VLOOKUP('Grundgerüst Konfigurator'!AE363,Hilfstabelle!$B$14:$M$25,12,FALSE)</f>
        <v>3.7998072000000001</v>
      </c>
      <c r="AI363" s="7">
        <f>VLOOKUP(AE363,Hilfstabelle!$B$14:$J$25,9,FALSE)</f>
        <v>72.5</v>
      </c>
      <c r="AJ363" s="7">
        <f>VLOOKUP(AE363,Hilfstabelle!$B$14:$K$25,10,FALSE)</f>
        <v>87.3</v>
      </c>
      <c r="AK363" s="7">
        <f>VLOOKUP(AE363,Hilfstabelle!$B$14:$I$25,8,FALSE)</f>
        <v>37.299999999999997</v>
      </c>
      <c r="AL363" s="7" t="str">
        <f>IF(AP363="50I","I",VLOOKUP(D363,Hilfstabelle!$A$3:$B$6,2))</f>
        <v>I</v>
      </c>
      <c r="AM363" s="7" t="str">
        <f>IF(U363="I","I",VLOOKUP(D363,Hilfstabelle!$A$3:$B$6,2))</f>
        <v>II</v>
      </c>
      <c r="AN363" s="7" t="str">
        <f t="shared" si="195"/>
        <v>50I</v>
      </c>
      <c r="AO363" s="7" t="str">
        <f t="shared" si="185"/>
        <v>50II</v>
      </c>
      <c r="AP363" s="106" t="str">
        <f t="shared" si="186"/>
        <v>50I</v>
      </c>
      <c r="AQ363" s="7">
        <f>VLOOKUP('Grundgerüst Konfigurator'!AN363,Hilfstabelle!$B$14:$M$25,12,FALSE)</f>
        <v>0.45080280000000006</v>
      </c>
      <c r="AR363" s="7">
        <f>VLOOKUP(AN363,Hilfstabelle!$B$14:$J$25,9,FALSE)</f>
        <v>30.5</v>
      </c>
      <c r="AS363" s="7">
        <f>VLOOKUP(AN363,Hilfstabelle!$B$14:$K$25,10,FALSE)</f>
        <v>61</v>
      </c>
      <c r="AT363" s="7">
        <f>VLOOKUP(AN363,Hilfstabelle!$B$14:$I$25,8,FALSE)</f>
        <v>22</v>
      </c>
      <c r="AU363" s="7" t="str">
        <f>IF(AY363="50I","I",VLOOKUP(E363,Hilfstabelle!$A$3:$B$6,2))</f>
        <v>II</v>
      </c>
      <c r="AV363" s="7" t="str">
        <f>IF(U363="I","I",VLOOKUP(E363,Hilfstabelle!$A$3:$B$6,2))</f>
        <v>II</v>
      </c>
      <c r="AW363" s="7" t="str">
        <f t="shared" si="196"/>
        <v>75II</v>
      </c>
      <c r="AX363" s="7" t="str">
        <f t="shared" si="187"/>
        <v>75II</v>
      </c>
      <c r="AY363" s="106" t="b">
        <f t="shared" si="203"/>
        <v>0</v>
      </c>
      <c r="AZ363" s="7">
        <f>VLOOKUP('Grundgerüst Konfigurator'!AW363,Hilfstabelle!$B$14:$M$25,12,FALSE)</f>
        <v>1.0688664000000001</v>
      </c>
      <c r="BA363" s="7">
        <f>VLOOKUP(AW363,Hilfstabelle!$B$14:$J$25,9,FALSE)</f>
        <v>45</v>
      </c>
      <c r="BB363" s="7">
        <f>VLOOKUP(AW363,Hilfstabelle!$B$14:$K$25,10,FALSE)</f>
        <v>72</v>
      </c>
      <c r="BC363" s="7">
        <f>VLOOKUP(AW363,Hilfstabelle!$B$14:$I$25,8,FALSE)</f>
        <v>22</v>
      </c>
      <c r="BD363" s="7" t="str">
        <f t="shared" si="188"/>
        <v/>
      </c>
      <c r="BE363" s="7" t="str">
        <f t="shared" si="197"/>
        <v/>
      </c>
      <c r="BF363" s="7">
        <f>IFERROR(VLOOKUP(BD363,Hilfstabelle!$B$26:$M$31,12,FALSE),0)</f>
        <v>0</v>
      </c>
      <c r="BG363" s="7">
        <f>IFERROR(VLOOKUP(BD363,Hilfstabelle!$B$26:$H$31,7,FALSE),0)</f>
        <v>0</v>
      </c>
      <c r="BH363" s="7" t="str">
        <f t="shared" si="189"/>
        <v>IV-I</v>
      </c>
      <c r="BI363" s="7" t="str">
        <f t="shared" si="198"/>
        <v>IV-I</v>
      </c>
      <c r="BJ363" s="7">
        <f>IFERROR(VLOOKUP(BH363,Hilfstabelle!$B$26:$M$31,12,FALSE),0)</f>
        <v>2.205924</v>
      </c>
      <c r="BK363" s="7">
        <f>IFERROR(VLOOKUP(BH363,Hilfstabelle!$B$26:$H$31,7,FALSE),0)</f>
        <v>5</v>
      </c>
      <c r="BL363" s="7" t="str">
        <f t="shared" si="190"/>
        <v>IV-II</v>
      </c>
      <c r="BM363" s="7" t="str">
        <f t="shared" si="199"/>
        <v>IV-II</v>
      </c>
      <c r="BN363" s="7">
        <f>IFERROR(VLOOKUP(BL363,Hilfstabelle!$B$26:$M$31,12,FALSE),0)</f>
        <v>2.3884392000000001</v>
      </c>
      <c r="BO363" s="7">
        <f>IFERROR(VLOOKUP(BL363,Hilfstabelle!$B$26:$H$31,7,FALSE),0)</f>
        <v>30</v>
      </c>
      <c r="BP363" s="162" t="s">
        <v>3902</v>
      </c>
    </row>
    <row r="364" spans="1:68" ht="15" thickBot="1" x14ac:dyDescent="0.25">
      <c r="A364" s="7">
        <v>16864441115</v>
      </c>
      <c r="B364" s="160" t="s">
        <v>98</v>
      </c>
      <c r="C364" s="8">
        <v>125</v>
      </c>
      <c r="D364" s="8">
        <v>50</v>
      </c>
      <c r="E364" s="8">
        <v>90</v>
      </c>
      <c r="F364" s="8" t="str">
        <f t="shared" si="200"/>
        <v>125 - 50 - 90</v>
      </c>
      <c r="G364" s="8" t="str">
        <f t="shared" si="201"/>
        <v>125-50-90</v>
      </c>
      <c r="H364" s="8">
        <f t="shared" si="202"/>
        <v>16864441115</v>
      </c>
      <c r="I364" s="6">
        <f t="shared" si="178"/>
        <v>20.248939200000002</v>
      </c>
      <c r="J364" s="6">
        <f>VLOOKUP(LEFT(A364,8)*1,Hilfstabelle!$A$35:$E$38,5,FALSE)</f>
        <v>0</v>
      </c>
      <c r="K364" s="6">
        <f t="shared" si="179"/>
        <v>385.3</v>
      </c>
      <c r="L364" s="6">
        <f t="shared" si="180"/>
        <v>256.5</v>
      </c>
      <c r="M364" s="6">
        <f t="shared" si="181"/>
        <v>160</v>
      </c>
      <c r="N364" s="19">
        <f t="shared" si="191"/>
        <v>147.80000000000001</v>
      </c>
      <c r="O364" s="19">
        <f t="shared" si="192"/>
        <v>137.5</v>
      </c>
      <c r="P364" s="19">
        <f t="shared" si="193"/>
        <v>137.5</v>
      </c>
      <c r="Q364" s="6" t="str">
        <f>VLOOKUP(LEFT(A364,8)*1,Hilfstabelle!$A$35:$E$38,2,FALSE)</f>
        <v>N.A.</v>
      </c>
      <c r="R364" s="6" t="str">
        <f>VLOOKUP(LEFT(A364,8)*1,Hilfstabelle!$A$35:$E$38,3,FALSE)</f>
        <v>N.A.</v>
      </c>
      <c r="S364" s="6" t="str">
        <f>VLOOKUP(LEFT(A364,8)*1,Hilfstabelle!$A$35:$E$38,4,FALSE)</f>
        <v>N.A.</v>
      </c>
      <c r="T364" s="94" t="e">
        <f>VLOOKUP(H364,Preise!A:E,4,FALSE)</f>
        <v>#N/A</v>
      </c>
      <c r="U364" s="7" t="str">
        <f>IF(V364=50,"I",VLOOKUP(V364,Hilfstabelle!$A$3:$B$6,2))</f>
        <v>IV</v>
      </c>
      <c r="V364" s="7">
        <f t="shared" si="182"/>
        <v>125</v>
      </c>
      <c r="W364" s="7" t="str">
        <f>IF(U364="I","I",VLOOKUP(V364,Hilfstabelle!$A$3:$B$6,2))</f>
        <v>IV</v>
      </c>
      <c r="X364" s="7">
        <f>VLOOKUP(W364,Hilfstabelle!$B$10:$M$13,12,FALSE)</f>
        <v>10.408540800000001</v>
      </c>
      <c r="Y364" s="7">
        <f>VLOOKUP(W364,Hilfstabelle!$B$10:$D$13,3,FALSE)</f>
        <v>80</v>
      </c>
      <c r="Z364" s="7">
        <f>VLOOKUP(W364,Hilfstabelle!$B$10:$E$13,4,FALSE)</f>
        <v>110.5</v>
      </c>
      <c r="AA364" s="7">
        <f>VLOOKUP(W364,Hilfstabelle!$B$10:$F$13,5,FALSE)</f>
        <v>110.5</v>
      </c>
      <c r="AB364" s="7">
        <f>VLOOKUP(W364,Hilfstabelle!$B$10:$G$13,6,FALSE)</f>
        <v>110.5</v>
      </c>
      <c r="AC364" s="7" t="str">
        <f>IF(AG364="50I","I",VLOOKUP(C364,Hilfstabelle!$A$3:$B$6,2))</f>
        <v>IV</v>
      </c>
      <c r="AD364" s="7" t="str">
        <f>IF(U364="I","I",VLOOKUP(C364,Hilfstabelle!$A$3:$B$6,2))</f>
        <v>IV</v>
      </c>
      <c r="AE364" s="7" t="str">
        <f t="shared" si="194"/>
        <v>125IV</v>
      </c>
      <c r="AF364" s="7" t="str">
        <f t="shared" si="183"/>
        <v>125IV</v>
      </c>
      <c r="AG364" s="106" t="b">
        <f t="shared" si="184"/>
        <v>0</v>
      </c>
      <c r="AH364" s="7">
        <f>VLOOKUP('Grundgerüst Konfigurator'!AE364,Hilfstabelle!$B$14:$M$25,12,FALSE)</f>
        <v>3.7998072000000001</v>
      </c>
      <c r="AI364" s="7">
        <f>VLOOKUP(AE364,Hilfstabelle!$B$14:$J$25,9,FALSE)</f>
        <v>72.5</v>
      </c>
      <c r="AJ364" s="7">
        <f>VLOOKUP(AE364,Hilfstabelle!$B$14:$K$25,10,FALSE)</f>
        <v>87.3</v>
      </c>
      <c r="AK364" s="7">
        <f>VLOOKUP(AE364,Hilfstabelle!$B$14:$I$25,8,FALSE)</f>
        <v>37.299999999999997</v>
      </c>
      <c r="AL364" s="7" t="str">
        <f>IF(AP364="50I","I",VLOOKUP(D364,Hilfstabelle!$A$3:$B$6,2))</f>
        <v>I</v>
      </c>
      <c r="AM364" s="7" t="str">
        <f>IF(U364="I","I",VLOOKUP(D364,Hilfstabelle!$A$3:$B$6,2))</f>
        <v>II</v>
      </c>
      <c r="AN364" s="7" t="str">
        <f t="shared" si="195"/>
        <v>50I</v>
      </c>
      <c r="AO364" s="7" t="str">
        <f t="shared" si="185"/>
        <v>50II</v>
      </c>
      <c r="AP364" s="106" t="str">
        <f t="shared" si="186"/>
        <v>50I</v>
      </c>
      <c r="AQ364" s="7">
        <f>VLOOKUP('Grundgerüst Konfigurator'!AN364,Hilfstabelle!$B$14:$M$25,12,FALSE)</f>
        <v>0.45080280000000006</v>
      </c>
      <c r="AR364" s="7">
        <f>VLOOKUP(AN364,Hilfstabelle!$B$14:$J$25,9,FALSE)</f>
        <v>30.5</v>
      </c>
      <c r="AS364" s="7">
        <f>VLOOKUP(AN364,Hilfstabelle!$B$14:$K$25,10,FALSE)</f>
        <v>61</v>
      </c>
      <c r="AT364" s="7">
        <f>VLOOKUP(AN364,Hilfstabelle!$B$14:$I$25,8,FALSE)</f>
        <v>22</v>
      </c>
      <c r="AU364" s="7" t="str">
        <f>IF(AY364="50I","I",VLOOKUP(E364,Hilfstabelle!$A$3:$B$6,2))</f>
        <v>III</v>
      </c>
      <c r="AV364" s="7" t="str">
        <f>IF(U364="I","I",VLOOKUP(E364,Hilfstabelle!$A$3:$B$6,2))</f>
        <v>III</v>
      </c>
      <c r="AW364" s="7" t="str">
        <f t="shared" si="196"/>
        <v>90III</v>
      </c>
      <c r="AX364" s="7" t="str">
        <f t="shared" si="187"/>
        <v>90III</v>
      </c>
      <c r="AY364" s="106" t="b">
        <f t="shared" si="203"/>
        <v>0</v>
      </c>
      <c r="AZ364" s="7">
        <f>VLOOKUP('Grundgerüst Konfigurator'!AW364,Hilfstabelle!$B$14:$M$25,12,FALSE)</f>
        <v>1.6001664000000002</v>
      </c>
      <c r="BA364" s="7">
        <f>VLOOKUP(AW364,Hilfstabelle!$B$14:$J$25,9,FALSE)</f>
        <v>54</v>
      </c>
      <c r="BB364" s="7">
        <f>VLOOKUP(AW364,Hilfstabelle!$B$14:$K$25,10,FALSE)</f>
        <v>72</v>
      </c>
      <c r="BC364" s="7">
        <f>VLOOKUP(AW364,Hilfstabelle!$B$14:$I$25,8,FALSE)</f>
        <v>22</v>
      </c>
      <c r="BD364" s="7" t="str">
        <f t="shared" si="188"/>
        <v/>
      </c>
      <c r="BE364" s="7" t="str">
        <f t="shared" si="197"/>
        <v/>
      </c>
      <c r="BF364" s="7">
        <f>IFERROR(VLOOKUP(BD364,Hilfstabelle!$B$26:$M$31,12,FALSE),0)</f>
        <v>0</v>
      </c>
      <c r="BG364" s="7">
        <f>IFERROR(VLOOKUP(BD364,Hilfstabelle!$B$26:$H$31,7,FALSE),0)</f>
        <v>0</v>
      </c>
      <c r="BH364" s="7" t="str">
        <f t="shared" si="189"/>
        <v>IV-I</v>
      </c>
      <c r="BI364" s="7" t="str">
        <f t="shared" si="198"/>
        <v>IV-I</v>
      </c>
      <c r="BJ364" s="7">
        <f>IFERROR(VLOOKUP(BH364,Hilfstabelle!$B$26:$M$31,12,FALSE),0)</f>
        <v>2.205924</v>
      </c>
      <c r="BK364" s="7">
        <f>IFERROR(VLOOKUP(BH364,Hilfstabelle!$B$26:$H$31,7,FALSE),0)</f>
        <v>5</v>
      </c>
      <c r="BL364" s="7" t="str">
        <f t="shared" si="190"/>
        <v>IV-III</v>
      </c>
      <c r="BM364" s="7" t="str">
        <f t="shared" si="199"/>
        <v>IV-III</v>
      </c>
      <c r="BN364" s="7">
        <f>IFERROR(VLOOKUP(BL364,Hilfstabelle!$B$26:$M$31,12,FALSE),0)</f>
        <v>1.783698</v>
      </c>
      <c r="BO364" s="7">
        <f>IFERROR(VLOOKUP(BL364,Hilfstabelle!$B$26:$H$31,7,FALSE),0)</f>
        <v>5</v>
      </c>
      <c r="BP364" s="162" t="s">
        <v>3902</v>
      </c>
    </row>
    <row r="365" spans="1:68" ht="15" thickBot="1" x14ac:dyDescent="0.25">
      <c r="A365" s="7">
        <v>16864441116</v>
      </c>
      <c r="B365" s="160" t="s">
        <v>98</v>
      </c>
      <c r="C365" s="8">
        <v>125</v>
      </c>
      <c r="D365" s="8">
        <v>50</v>
      </c>
      <c r="E365" s="8">
        <v>110</v>
      </c>
      <c r="F365" s="8" t="str">
        <f t="shared" si="200"/>
        <v>125 - 50 - 110</v>
      </c>
      <c r="G365" s="8" t="str">
        <f t="shared" si="201"/>
        <v>125-50-110</v>
      </c>
      <c r="H365" s="8">
        <f t="shared" si="202"/>
        <v>16864441116</v>
      </c>
      <c r="I365" s="6">
        <f t="shared" si="178"/>
        <v>20.761482000000001</v>
      </c>
      <c r="J365" s="6">
        <f>VLOOKUP(LEFT(A365,8)*1,Hilfstabelle!$A$35:$E$38,5,FALSE)</f>
        <v>0</v>
      </c>
      <c r="K365" s="6">
        <f t="shared" si="179"/>
        <v>385.3</v>
      </c>
      <c r="L365" s="6">
        <f t="shared" si="180"/>
        <v>256.5</v>
      </c>
      <c r="M365" s="6">
        <f t="shared" si="181"/>
        <v>160</v>
      </c>
      <c r="N365" s="19">
        <f t="shared" si="191"/>
        <v>147.80000000000001</v>
      </c>
      <c r="O365" s="19">
        <f t="shared" si="192"/>
        <v>137.5</v>
      </c>
      <c r="P365" s="19">
        <f t="shared" si="193"/>
        <v>137.5</v>
      </c>
      <c r="Q365" s="6" t="str">
        <f>VLOOKUP(LEFT(A365,8)*1,Hilfstabelle!$A$35:$E$38,2,FALSE)</f>
        <v>N.A.</v>
      </c>
      <c r="R365" s="6" t="str">
        <f>VLOOKUP(LEFT(A365,8)*1,Hilfstabelle!$A$35:$E$38,3,FALSE)</f>
        <v>N.A.</v>
      </c>
      <c r="S365" s="6" t="str">
        <f>VLOOKUP(LEFT(A365,8)*1,Hilfstabelle!$A$35:$E$38,4,FALSE)</f>
        <v>N.A.</v>
      </c>
      <c r="T365" s="94" t="e">
        <f>VLOOKUP(H365,Preise!A:E,4,FALSE)</f>
        <v>#N/A</v>
      </c>
      <c r="U365" s="7" t="str">
        <f>IF(V365=50,"I",VLOOKUP(V365,Hilfstabelle!$A$3:$B$6,2))</f>
        <v>IV</v>
      </c>
      <c r="V365" s="7">
        <f t="shared" si="182"/>
        <v>125</v>
      </c>
      <c r="W365" s="7" t="str">
        <f>IF(U365="I","I",VLOOKUP(V365,Hilfstabelle!$A$3:$B$6,2))</f>
        <v>IV</v>
      </c>
      <c r="X365" s="7">
        <f>VLOOKUP(W365,Hilfstabelle!$B$10:$M$13,12,FALSE)</f>
        <v>10.408540800000001</v>
      </c>
      <c r="Y365" s="7">
        <f>VLOOKUP(W365,Hilfstabelle!$B$10:$D$13,3,FALSE)</f>
        <v>80</v>
      </c>
      <c r="Z365" s="7">
        <f>VLOOKUP(W365,Hilfstabelle!$B$10:$E$13,4,FALSE)</f>
        <v>110.5</v>
      </c>
      <c r="AA365" s="7">
        <f>VLOOKUP(W365,Hilfstabelle!$B$10:$F$13,5,FALSE)</f>
        <v>110.5</v>
      </c>
      <c r="AB365" s="7">
        <f>VLOOKUP(W365,Hilfstabelle!$B$10:$G$13,6,FALSE)</f>
        <v>110.5</v>
      </c>
      <c r="AC365" s="7" t="str">
        <f>IF(AG365="50I","I",VLOOKUP(C365,Hilfstabelle!$A$3:$B$6,2))</f>
        <v>IV</v>
      </c>
      <c r="AD365" s="7" t="str">
        <f>IF(U365="I","I",VLOOKUP(C365,Hilfstabelle!$A$3:$B$6,2))</f>
        <v>IV</v>
      </c>
      <c r="AE365" s="7" t="str">
        <f t="shared" si="194"/>
        <v>125IV</v>
      </c>
      <c r="AF365" s="7" t="str">
        <f t="shared" si="183"/>
        <v>125IV</v>
      </c>
      <c r="AG365" s="106" t="b">
        <f t="shared" si="184"/>
        <v>0</v>
      </c>
      <c r="AH365" s="7">
        <f>VLOOKUP('Grundgerüst Konfigurator'!AE365,Hilfstabelle!$B$14:$M$25,12,FALSE)</f>
        <v>3.7998072000000001</v>
      </c>
      <c r="AI365" s="7">
        <f>VLOOKUP(AE365,Hilfstabelle!$B$14:$J$25,9,FALSE)</f>
        <v>72.5</v>
      </c>
      <c r="AJ365" s="7">
        <f>VLOOKUP(AE365,Hilfstabelle!$B$14:$K$25,10,FALSE)</f>
        <v>87.3</v>
      </c>
      <c r="AK365" s="7">
        <f>VLOOKUP(AE365,Hilfstabelle!$B$14:$I$25,8,FALSE)</f>
        <v>37.299999999999997</v>
      </c>
      <c r="AL365" s="7" t="str">
        <f>IF(AP365="50I","I",VLOOKUP(D365,Hilfstabelle!$A$3:$B$6,2))</f>
        <v>I</v>
      </c>
      <c r="AM365" s="7" t="str">
        <f>IF(U365="I","I",VLOOKUP(D365,Hilfstabelle!$A$3:$B$6,2))</f>
        <v>II</v>
      </c>
      <c r="AN365" s="7" t="str">
        <f t="shared" si="195"/>
        <v>50I</v>
      </c>
      <c r="AO365" s="7" t="str">
        <f t="shared" si="185"/>
        <v>50II</v>
      </c>
      <c r="AP365" s="106" t="str">
        <f t="shared" si="186"/>
        <v>50I</v>
      </c>
      <c r="AQ365" s="7">
        <f>VLOOKUP('Grundgerüst Konfigurator'!AN365,Hilfstabelle!$B$14:$M$25,12,FALSE)</f>
        <v>0.45080280000000006</v>
      </c>
      <c r="AR365" s="7">
        <f>VLOOKUP(AN365,Hilfstabelle!$B$14:$J$25,9,FALSE)</f>
        <v>30.5</v>
      </c>
      <c r="AS365" s="7">
        <f>VLOOKUP(AN365,Hilfstabelle!$B$14:$K$25,10,FALSE)</f>
        <v>61</v>
      </c>
      <c r="AT365" s="7">
        <f>VLOOKUP(AN365,Hilfstabelle!$B$14:$I$25,8,FALSE)</f>
        <v>22</v>
      </c>
      <c r="AU365" s="7" t="str">
        <f>IF(AY365="50I","I",VLOOKUP(E365,Hilfstabelle!$A$3:$B$6,2))</f>
        <v>III</v>
      </c>
      <c r="AV365" s="7" t="str">
        <f>IF(U365="I","I",VLOOKUP(E365,Hilfstabelle!$A$3:$B$6,2))</f>
        <v>III</v>
      </c>
      <c r="AW365" s="7" t="str">
        <f t="shared" si="196"/>
        <v>110III</v>
      </c>
      <c r="AX365" s="7" t="str">
        <f t="shared" si="187"/>
        <v>110III</v>
      </c>
      <c r="AY365" s="106" t="b">
        <f t="shared" si="203"/>
        <v>0</v>
      </c>
      <c r="AZ365" s="7">
        <f>VLOOKUP('Grundgerüst Konfigurator'!AW365,Hilfstabelle!$B$14:$M$25,12,FALSE)</f>
        <v>2.1127092000000003</v>
      </c>
      <c r="BA365" s="7">
        <f>VLOOKUP(AW365,Hilfstabelle!$B$14:$J$25,9,FALSE)</f>
        <v>65</v>
      </c>
      <c r="BB365" s="7">
        <f>VLOOKUP(AW365,Hilfstabelle!$B$14:$K$25,10,FALSE)</f>
        <v>72</v>
      </c>
      <c r="BC365" s="7">
        <f>VLOOKUP(AW365,Hilfstabelle!$B$14:$I$25,8,FALSE)</f>
        <v>22</v>
      </c>
      <c r="BD365" s="7" t="str">
        <f t="shared" si="188"/>
        <v/>
      </c>
      <c r="BE365" s="7" t="str">
        <f t="shared" si="197"/>
        <v/>
      </c>
      <c r="BF365" s="7">
        <f>IFERROR(VLOOKUP(BD365,Hilfstabelle!$B$26:$M$31,12,FALSE),0)</f>
        <v>0</v>
      </c>
      <c r="BG365" s="7">
        <f>IFERROR(VLOOKUP(BD365,Hilfstabelle!$B$26:$H$31,7,FALSE),0)</f>
        <v>0</v>
      </c>
      <c r="BH365" s="7" t="str">
        <f t="shared" si="189"/>
        <v>IV-I</v>
      </c>
      <c r="BI365" s="7" t="str">
        <f t="shared" si="198"/>
        <v>IV-I</v>
      </c>
      <c r="BJ365" s="7">
        <f>IFERROR(VLOOKUP(BH365,Hilfstabelle!$B$26:$M$31,12,FALSE),0)</f>
        <v>2.205924</v>
      </c>
      <c r="BK365" s="7">
        <f>IFERROR(VLOOKUP(BH365,Hilfstabelle!$B$26:$H$31,7,FALSE),0)</f>
        <v>5</v>
      </c>
      <c r="BL365" s="7" t="str">
        <f t="shared" si="190"/>
        <v>IV-III</v>
      </c>
      <c r="BM365" s="7" t="str">
        <f t="shared" si="199"/>
        <v>IV-III</v>
      </c>
      <c r="BN365" s="7">
        <f>IFERROR(VLOOKUP(BL365,Hilfstabelle!$B$26:$M$31,12,FALSE),0)</f>
        <v>1.783698</v>
      </c>
      <c r="BO365" s="7">
        <f>IFERROR(VLOOKUP(BL365,Hilfstabelle!$B$26:$H$31,7,FALSE),0)</f>
        <v>5</v>
      </c>
      <c r="BP365" s="162" t="s">
        <v>3902</v>
      </c>
    </row>
    <row r="366" spans="1:68" ht="15" thickBot="1" x14ac:dyDescent="0.25">
      <c r="A366" s="7">
        <v>16864441117</v>
      </c>
      <c r="B366" s="160" t="s">
        <v>98</v>
      </c>
      <c r="C366" s="8">
        <v>125</v>
      </c>
      <c r="D366" s="8">
        <v>63</v>
      </c>
      <c r="E366" s="8">
        <v>25</v>
      </c>
      <c r="F366" s="8" t="str">
        <f t="shared" si="200"/>
        <v>125 - 63 - 25</v>
      </c>
      <c r="G366" s="8" t="str">
        <f t="shared" si="201"/>
        <v>125-63-25</v>
      </c>
      <c r="H366" s="8">
        <f t="shared" si="202"/>
        <v>16864441117</v>
      </c>
      <c r="I366" s="6">
        <f t="shared" si="178"/>
        <v>19.823680799999998</v>
      </c>
      <c r="J366" s="6">
        <f>VLOOKUP(LEFT(A366,8)*1,Hilfstabelle!$A$35:$E$38,5,FALSE)</f>
        <v>0</v>
      </c>
      <c r="K366" s="6">
        <f t="shared" si="179"/>
        <v>353.8</v>
      </c>
      <c r="L366" s="6">
        <f t="shared" si="180"/>
        <v>289</v>
      </c>
      <c r="M366" s="6">
        <f t="shared" si="181"/>
        <v>160</v>
      </c>
      <c r="N366" s="19">
        <f t="shared" si="191"/>
        <v>147.80000000000001</v>
      </c>
      <c r="O366" s="19">
        <f t="shared" si="192"/>
        <v>163</v>
      </c>
      <c r="P366" s="19">
        <f t="shared" si="193"/>
        <v>134.5</v>
      </c>
      <c r="Q366" s="6" t="str">
        <f>VLOOKUP(LEFT(A366,8)*1,Hilfstabelle!$A$35:$E$38,2,FALSE)</f>
        <v>N.A.</v>
      </c>
      <c r="R366" s="6" t="str">
        <f>VLOOKUP(LEFT(A366,8)*1,Hilfstabelle!$A$35:$E$38,3,FALSE)</f>
        <v>N.A.</v>
      </c>
      <c r="S366" s="6" t="str">
        <f>VLOOKUP(LEFT(A366,8)*1,Hilfstabelle!$A$35:$E$38,4,FALSE)</f>
        <v>N.A.</v>
      </c>
      <c r="T366" s="94" t="e">
        <f>VLOOKUP(H366,Preise!A:E,4,FALSE)</f>
        <v>#N/A</v>
      </c>
      <c r="U366" s="7" t="str">
        <f>IF(V366=50,"I",VLOOKUP(V366,Hilfstabelle!$A$3:$B$6,2))</f>
        <v>IV</v>
      </c>
      <c r="V366" s="7">
        <f t="shared" si="182"/>
        <v>125</v>
      </c>
      <c r="W366" s="7" t="str">
        <f>IF(U366="I","I",VLOOKUP(V366,Hilfstabelle!$A$3:$B$6,2))</f>
        <v>IV</v>
      </c>
      <c r="X366" s="7">
        <f>VLOOKUP(W366,Hilfstabelle!$B$10:$M$13,12,FALSE)</f>
        <v>10.408540800000001</v>
      </c>
      <c r="Y366" s="7">
        <f>VLOOKUP(W366,Hilfstabelle!$B$10:$D$13,3,FALSE)</f>
        <v>80</v>
      </c>
      <c r="Z366" s="7">
        <f>VLOOKUP(W366,Hilfstabelle!$B$10:$E$13,4,FALSE)</f>
        <v>110.5</v>
      </c>
      <c r="AA366" s="7">
        <f>VLOOKUP(W366,Hilfstabelle!$B$10:$F$13,5,FALSE)</f>
        <v>110.5</v>
      </c>
      <c r="AB366" s="7">
        <f>VLOOKUP(W366,Hilfstabelle!$B$10:$G$13,6,FALSE)</f>
        <v>110.5</v>
      </c>
      <c r="AC366" s="7" t="str">
        <f>IF(AG366="50I","I",VLOOKUP(C366,Hilfstabelle!$A$3:$B$6,2))</f>
        <v>IV</v>
      </c>
      <c r="AD366" s="7" t="str">
        <f>IF(U366="I","I",VLOOKUP(C366,Hilfstabelle!$A$3:$B$6,2))</f>
        <v>IV</v>
      </c>
      <c r="AE366" s="7" t="str">
        <f t="shared" si="194"/>
        <v>125IV</v>
      </c>
      <c r="AF366" s="7" t="str">
        <f t="shared" si="183"/>
        <v>125IV</v>
      </c>
      <c r="AG366" s="106" t="b">
        <f t="shared" si="184"/>
        <v>0</v>
      </c>
      <c r="AH366" s="7">
        <f>VLOOKUP('Grundgerüst Konfigurator'!AE366,Hilfstabelle!$B$14:$M$25,12,FALSE)</f>
        <v>3.7998072000000001</v>
      </c>
      <c r="AI366" s="7">
        <f>VLOOKUP(AE366,Hilfstabelle!$B$14:$J$25,9,FALSE)</f>
        <v>72.5</v>
      </c>
      <c r="AJ366" s="7">
        <f>VLOOKUP(AE366,Hilfstabelle!$B$14:$K$25,10,FALSE)</f>
        <v>87.3</v>
      </c>
      <c r="AK366" s="7">
        <f>VLOOKUP(AE366,Hilfstabelle!$B$14:$I$25,8,FALSE)</f>
        <v>37.299999999999997</v>
      </c>
      <c r="AL366" s="7" t="str">
        <f>IF(AP366="50I","I",VLOOKUP(D366,Hilfstabelle!$A$3:$B$6,2))</f>
        <v>II</v>
      </c>
      <c r="AM366" s="7" t="str">
        <f>IF(U366="I","I",VLOOKUP(D366,Hilfstabelle!$A$3:$B$6,2))</f>
        <v>II</v>
      </c>
      <c r="AN366" s="7" t="str">
        <f t="shared" si="195"/>
        <v>63II</v>
      </c>
      <c r="AO366" s="7" t="str">
        <f t="shared" si="185"/>
        <v>63II</v>
      </c>
      <c r="AP366" s="106" t="b">
        <f t="shared" si="186"/>
        <v>0</v>
      </c>
      <c r="AQ366" s="7">
        <f>VLOOKUP('Grundgerüst Konfigurator'!AN366,Hilfstabelle!$B$14:$M$25,12,FALSE)</f>
        <v>0.84948360000000012</v>
      </c>
      <c r="AR366" s="7">
        <f>VLOOKUP(AN366,Hilfstabelle!$B$14:$J$25,9,FALSE)</f>
        <v>37</v>
      </c>
      <c r="AS366" s="7">
        <f>VLOOKUP(AN366,Hilfstabelle!$B$14:$K$25,10,FALSE)</f>
        <v>68.5</v>
      </c>
      <c r="AT366" s="7">
        <f>VLOOKUP(AN366,Hilfstabelle!$B$14:$I$25,8,FALSE)</f>
        <v>22.5</v>
      </c>
      <c r="AU366" s="7" t="str">
        <f>IF(AY366="50I","I",VLOOKUP(E366,Hilfstabelle!$A$3:$B$6,2))</f>
        <v>I</v>
      </c>
      <c r="AV366" s="7" t="str">
        <f>IF(U366="I","I",VLOOKUP(E366,Hilfstabelle!$A$3:$B$6,2))</f>
        <v>I</v>
      </c>
      <c r="AW366" s="7" t="str">
        <f t="shared" si="196"/>
        <v>25I</v>
      </c>
      <c r="AX366" s="7" t="str">
        <f t="shared" si="187"/>
        <v>25I</v>
      </c>
      <c r="AY366" s="106" t="b">
        <f t="shared" si="203"/>
        <v>0</v>
      </c>
      <c r="AZ366" s="7">
        <f>VLOOKUP('Grundgerüst Konfigurator'!AW366,Hilfstabelle!$B$14:$M$25,12,FALSE)</f>
        <v>0.171486</v>
      </c>
      <c r="BA366" s="7">
        <f>VLOOKUP(AW366,Hilfstabelle!$B$14:$J$25,9,FALSE)</f>
        <v>15.25</v>
      </c>
      <c r="BB366" s="7">
        <f>VLOOKUP(AW366,Hilfstabelle!$B$14:$K$25,10,FALSE)</f>
        <v>40.5</v>
      </c>
      <c r="BC366" s="7">
        <f>VLOOKUP(AW366,Hilfstabelle!$B$14:$I$25,8,FALSE)</f>
        <v>19</v>
      </c>
      <c r="BD366" s="7" t="str">
        <f t="shared" si="188"/>
        <v/>
      </c>
      <c r="BE366" s="7" t="str">
        <f t="shared" si="197"/>
        <v/>
      </c>
      <c r="BF366" s="7">
        <f>IFERROR(VLOOKUP(BD366,Hilfstabelle!$B$26:$M$31,12,FALSE),0)</f>
        <v>0</v>
      </c>
      <c r="BG366" s="7">
        <f>IFERROR(VLOOKUP(BD366,Hilfstabelle!$B$26:$H$31,7,FALSE),0)</f>
        <v>0</v>
      </c>
      <c r="BH366" s="7" t="str">
        <f t="shared" si="189"/>
        <v>IV-II</v>
      </c>
      <c r="BI366" s="7" t="str">
        <f t="shared" si="198"/>
        <v>IV-II</v>
      </c>
      <c r="BJ366" s="7">
        <f>IFERROR(VLOOKUP(BH366,Hilfstabelle!$B$26:$M$31,12,FALSE),0)</f>
        <v>2.3884392000000001</v>
      </c>
      <c r="BK366" s="7">
        <f>IFERROR(VLOOKUP(BH366,Hilfstabelle!$B$26:$H$31,7,FALSE),0)</f>
        <v>30</v>
      </c>
      <c r="BL366" s="7" t="str">
        <f t="shared" si="190"/>
        <v>IV-I</v>
      </c>
      <c r="BM366" s="7" t="str">
        <f t="shared" si="199"/>
        <v>IV-I</v>
      </c>
      <c r="BN366" s="7">
        <f>IFERROR(VLOOKUP(BL366,Hilfstabelle!$B$26:$M$31,12,FALSE),0)</f>
        <v>2.205924</v>
      </c>
      <c r="BO366" s="7">
        <f>IFERROR(VLOOKUP(BL366,Hilfstabelle!$B$26:$H$31,7,FALSE),0)</f>
        <v>5</v>
      </c>
      <c r="BP366" s="162" t="s">
        <v>3902</v>
      </c>
    </row>
    <row r="367" spans="1:68" ht="15" thickBot="1" x14ac:dyDescent="0.25">
      <c r="A367" s="7">
        <v>16864441118</v>
      </c>
      <c r="B367" s="160" t="s">
        <v>98</v>
      </c>
      <c r="C367" s="8">
        <v>125</v>
      </c>
      <c r="D367" s="8">
        <v>63</v>
      </c>
      <c r="E367" s="8">
        <v>32</v>
      </c>
      <c r="F367" s="8" t="str">
        <f t="shared" si="200"/>
        <v>125 - 63 - 32</v>
      </c>
      <c r="G367" s="8" t="str">
        <f t="shared" si="201"/>
        <v>125-63-32</v>
      </c>
      <c r="H367" s="8">
        <f t="shared" si="202"/>
        <v>16864441118</v>
      </c>
      <c r="I367" s="6">
        <f t="shared" si="178"/>
        <v>19.876079999999998</v>
      </c>
      <c r="J367" s="6">
        <f>VLOOKUP(LEFT(A367,8)*1,Hilfstabelle!$A$35:$E$38,5,FALSE)</f>
        <v>0</v>
      </c>
      <c r="K367" s="6">
        <f t="shared" si="179"/>
        <v>360.3</v>
      </c>
      <c r="L367" s="6">
        <f t="shared" si="180"/>
        <v>289</v>
      </c>
      <c r="M367" s="6">
        <f t="shared" si="181"/>
        <v>160</v>
      </c>
      <c r="N367" s="19">
        <f t="shared" si="191"/>
        <v>147.80000000000001</v>
      </c>
      <c r="O367" s="19">
        <f t="shared" si="192"/>
        <v>163</v>
      </c>
      <c r="P367" s="19">
        <f t="shared" si="193"/>
        <v>135.5</v>
      </c>
      <c r="Q367" s="6" t="str">
        <f>VLOOKUP(LEFT(A367,8)*1,Hilfstabelle!$A$35:$E$38,2,FALSE)</f>
        <v>N.A.</v>
      </c>
      <c r="R367" s="6" t="str">
        <f>VLOOKUP(LEFT(A367,8)*1,Hilfstabelle!$A$35:$E$38,3,FALSE)</f>
        <v>N.A.</v>
      </c>
      <c r="S367" s="6" t="str">
        <f>VLOOKUP(LEFT(A367,8)*1,Hilfstabelle!$A$35:$E$38,4,FALSE)</f>
        <v>N.A.</v>
      </c>
      <c r="T367" s="94" t="e">
        <f>VLOOKUP(H367,Preise!A:E,4,FALSE)</f>
        <v>#N/A</v>
      </c>
      <c r="U367" s="7" t="str">
        <f>IF(V367=50,"I",VLOOKUP(V367,Hilfstabelle!$A$3:$B$6,2))</f>
        <v>IV</v>
      </c>
      <c r="V367" s="7">
        <f t="shared" si="182"/>
        <v>125</v>
      </c>
      <c r="W367" s="7" t="str">
        <f>IF(U367="I","I",VLOOKUP(V367,Hilfstabelle!$A$3:$B$6,2))</f>
        <v>IV</v>
      </c>
      <c r="X367" s="7">
        <f>VLOOKUP(W367,Hilfstabelle!$B$10:$M$13,12,FALSE)</f>
        <v>10.408540800000001</v>
      </c>
      <c r="Y367" s="7">
        <f>VLOOKUP(W367,Hilfstabelle!$B$10:$D$13,3,FALSE)</f>
        <v>80</v>
      </c>
      <c r="Z367" s="7">
        <f>VLOOKUP(W367,Hilfstabelle!$B$10:$E$13,4,FALSE)</f>
        <v>110.5</v>
      </c>
      <c r="AA367" s="7">
        <f>VLOOKUP(W367,Hilfstabelle!$B$10:$F$13,5,FALSE)</f>
        <v>110.5</v>
      </c>
      <c r="AB367" s="7">
        <f>VLOOKUP(W367,Hilfstabelle!$B$10:$G$13,6,FALSE)</f>
        <v>110.5</v>
      </c>
      <c r="AC367" s="7" t="str">
        <f>IF(AG367="50I","I",VLOOKUP(C367,Hilfstabelle!$A$3:$B$6,2))</f>
        <v>IV</v>
      </c>
      <c r="AD367" s="7" t="str">
        <f>IF(U367="I","I",VLOOKUP(C367,Hilfstabelle!$A$3:$B$6,2))</f>
        <v>IV</v>
      </c>
      <c r="AE367" s="7" t="str">
        <f t="shared" si="194"/>
        <v>125IV</v>
      </c>
      <c r="AF367" s="7" t="str">
        <f t="shared" si="183"/>
        <v>125IV</v>
      </c>
      <c r="AG367" s="106" t="b">
        <f t="shared" si="184"/>
        <v>0</v>
      </c>
      <c r="AH367" s="7">
        <f>VLOOKUP('Grundgerüst Konfigurator'!AE367,Hilfstabelle!$B$14:$M$25,12,FALSE)</f>
        <v>3.7998072000000001</v>
      </c>
      <c r="AI367" s="7">
        <f>VLOOKUP(AE367,Hilfstabelle!$B$14:$J$25,9,FALSE)</f>
        <v>72.5</v>
      </c>
      <c r="AJ367" s="7">
        <f>VLOOKUP(AE367,Hilfstabelle!$B$14:$K$25,10,FALSE)</f>
        <v>87.3</v>
      </c>
      <c r="AK367" s="7">
        <f>VLOOKUP(AE367,Hilfstabelle!$B$14:$I$25,8,FALSE)</f>
        <v>37.299999999999997</v>
      </c>
      <c r="AL367" s="7" t="str">
        <f>IF(AP367="50I","I",VLOOKUP(D367,Hilfstabelle!$A$3:$B$6,2))</f>
        <v>II</v>
      </c>
      <c r="AM367" s="7" t="str">
        <f>IF(U367="I","I",VLOOKUP(D367,Hilfstabelle!$A$3:$B$6,2))</f>
        <v>II</v>
      </c>
      <c r="AN367" s="7" t="str">
        <f t="shared" si="195"/>
        <v>63II</v>
      </c>
      <c r="AO367" s="7" t="str">
        <f t="shared" si="185"/>
        <v>63II</v>
      </c>
      <c r="AP367" s="106" t="b">
        <f t="shared" si="186"/>
        <v>0</v>
      </c>
      <c r="AQ367" s="7">
        <f>VLOOKUP('Grundgerüst Konfigurator'!AN367,Hilfstabelle!$B$14:$M$25,12,FALSE)</f>
        <v>0.84948360000000012</v>
      </c>
      <c r="AR367" s="7">
        <f>VLOOKUP(AN367,Hilfstabelle!$B$14:$J$25,9,FALSE)</f>
        <v>37</v>
      </c>
      <c r="AS367" s="7">
        <f>VLOOKUP(AN367,Hilfstabelle!$B$14:$K$25,10,FALSE)</f>
        <v>68.5</v>
      </c>
      <c r="AT367" s="7">
        <f>VLOOKUP(AN367,Hilfstabelle!$B$14:$I$25,8,FALSE)</f>
        <v>22.5</v>
      </c>
      <c r="AU367" s="7" t="str">
        <f>IF(AY367="50I","I",VLOOKUP(E367,Hilfstabelle!$A$3:$B$6,2))</f>
        <v>I</v>
      </c>
      <c r="AV367" s="7" t="str">
        <f>IF(U367="I","I",VLOOKUP(E367,Hilfstabelle!$A$3:$B$6,2))</f>
        <v>I</v>
      </c>
      <c r="AW367" s="7" t="str">
        <f t="shared" si="196"/>
        <v>32I</v>
      </c>
      <c r="AX367" s="7" t="str">
        <f t="shared" si="187"/>
        <v>32I</v>
      </c>
      <c r="AY367" s="106" t="b">
        <f t="shared" si="203"/>
        <v>0</v>
      </c>
      <c r="AZ367" s="7">
        <f>VLOOKUP('Grundgerüst Konfigurator'!AW367,Hilfstabelle!$B$14:$M$25,12,FALSE)</f>
        <v>0.22388520000000001</v>
      </c>
      <c r="BA367" s="7">
        <f>VLOOKUP(AW367,Hilfstabelle!$B$14:$J$25,9,FALSE)</f>
        <v>20</v>
      </c>
      <c r="BB367" s="7">
        <f>VLOOKUP(AW367,Hilfstabelle!$B$14:$K$25,10,FALSE)</f>
        <v>47</v>
      </c>
      <c r="BC367" s="7">
        <f>VLOOKUP(AW367,Hilfstabelle!$B$14:$I$25,8,FALSE)</f>
        <v>20</v>
      </c>
      <c r="BD367" s="7" t="str">
        <f t="shared" si="188"/>
        <v/>
      </c>
      <c r="BE367" s="7" t="str">
        <f t="shared" si="197"/>
        <v/>
      </c>
      <c r="BF367" s="7">
        <f>IFERROR(VLOOKUP(BD367,Hilfstabelle!$B$26:$M$31,12,FALSE),0)</f>
        <v>0</v>
      </c>
      <c r="BG367" s="7">
        <f>IFERROR(VLOOKUP(BD367,Hilfstabelle!$B$26:$H$31,7,FALSE),0)</f>
        <v>0</v>
      </c>
      <c r="BH367" s="7" t="str">
        <f t="shared" si="189"/>
        <v>IV-II</v>
      </c>
      <c r="BI367" s="7" t="str">
        <f t="shared" si="198"/>
        <v>IV-II</v>
      </c>
      <c r="BJ367" s="7">
        <f>IFERROR(VLOOKUP(BH367,Hilfstabelle!$B$26:$M$31,12,FALSE),0)</f>
        <v>2.3884392000000001</v>
      </c>
      <c r="BK367" s="7">
        <f>IFERROR(VLOOKUP(BH367,Hilfstabelle!$B$26:$H$31,7,FALSE),0)</f>
        <v>30</v>
      </c>
      <c r="BL367" s="7" t="str">
        <f t="shared" si="190"/>
        <v>IV-I</v>
      </c>
      <c r="BM367" s="7" t="str">
        <f t="shared" si="199"/>
        <v>IV-I</v>
      </c>
      <c r="BN367" s="7">
        <f>IFERROR(VLOOKUP(BL367,Hilfstabelle!$B$26:$M$31,12,FALSE),0)</f>
        <v>2.205924</v>
      </c>
      <c r="BO367" s="7">
        <f>IFERROR(VLOOKUP(BL367,Hilfstabelle!$B$26:$H$31,7,FALSE),0)</f>
        <v>5</v>
      </c>
      <c r="BP367" s="162" t="s">
        <v>3902</v>
      </c>
    </row>
    <row r="368" spans="1:68" ht="15" thickBot="1" x14ac:dyDescent="0.25">
      <c r="A368" s="7">
        <v>16864441119</v>
      </c>
      <c r="B368" s="160" t="s">
        <v>98</v>
      </c>
      <c r="C368" s="8">
        <v>125</v>
      </c>
      <c r="D368" s="8">
        <v>63</v>
      </c>
      <c r="E368" s="8">
        <v>40</v>
      </c>
      <c r="F368" s="8" t="str">
        <f t="shared" si="200"/>
        <v>125 - 63 - 40</v>
      </c>
      <c r="G368" s="8" t="str">
        <f t="shared" si="201"/>
        <v>125-63-40</v>
      </c>
      <c r="H368" s="8">
        <f t="shared" si="202"/>
        <v>16864441119</v>
      </c>
      <c r="I368" s="6">
        <f t="shared" si="178"/>
        <v>19.9856832</v>
      </c>
      <c r="J368" s="6">
        <f>VLOOKUP(LEFT(A368,8)*1,Hilfstabelle!$A$35:$E$38,5,FALSE)</f>
        <v>0</v>
      </c>
      <c r="K368" s="6">
        <f t="shared" si="179"/>
        <v>367.3</v>
      </c>
      <c r="L368" s="6">
        <f t="shared" si="180"/>
        <v>289</v>
      </c>
      <c r="M368" s="6">
        <f t="shared" si="181"/>
        <v>160</v>
      </c>
      <c r="N368" s="19">
        <f t="shared" si="191"/>
        <v>147.80000000000001</v>
      </c>
      <c r="O368" s="19">
        <f t="shared" si="192"/>
        <v>163</v>
      </c>
      <c r="P368" s="19">
        <f t="shared" si="193"/>
        <v>137.5</v>
      </c>
      <c r="Q368" s="6" t="str">
        <f>VLOOKUP(LEFT(A368,8)*1,Hilfstabelle!$A$35:$E$38,2,FALSE)</f>
        <v>N.A.</v>
      </c>
      <c r="R368" s="6" t="str">
        <f>VLOOKUP(LEFT(A368,8)*1,Hilfstabelle!$A$35:$E$38,3,FALSE)</f>
        <v>N.A.</v>
      </c>
      <c r="S368" s="6" t="str">
        <f>VLOOKUP(LEFT(A368,8)*1,Hilfstabelle!$A$35:$E$38,4,FALSE)</f>
        <v>N.A.</v>
      </c>
      <c r="T368" s="94" t="e">
        <f>VLOOKUP(H368,Preise!A:E,4,FALSE)</f>
        <v>#N/A</v>
      </c>
      <c r="U368" s="7" t="str">
        <f>IF(V368=50,"I",VLOOKUP(V368,Hilfstabelle!$A$3:$B$6,2))</f>
        <v>IV</v>
      </c>
      <c r="V368" s="7">
        <f t="shared" si="182"/>
        <v>125</v>
      </c>
      <c r="W368" s="7" t="str">
        <f>IF(U368="I","I",VLOOKUP(V368,Hilfstabelle!$A$3:$B$6,2))</f>
        <v>IV</v>
      </c>
      <c r="X368" s="7">
        <f>VLOOKUP(W368,Hilfstabelle!$B$10:$M$13,12,FALSE)</f>
        <v>10.408540800000001</v>
      </c>
      <c r="Y368" s="7">
        <f>VLOOKUP(W368,Hilfstabelle!$B$10:$D$13,3,FALSE)</f>
        <v>80</v>
      </c>
      <c r="Z368" s="7">
        <f>VLOOKUP(W368,Hilfstabelle!$B$10:$E$13,4,FALSE)</f>
        <v>110.5</v>
      </c>
      <c r="AA368" s="7">
        <f>VLOOKUP(W368,Hilfstabelle!$B$10:$F$13,5,FALSE)</f>
        <v>110.5</v>
      </c>
      <c r="AB368" s="7">
        <f>VLOOKUP(W368,Hilfstabelle!$B$10:$G$13,6,FALSE)</f>
        <v>110.5</v>
      </c>
      <c r="AC368" s="7" t="str">
        <f>IF(AG368="50I","I",VLOOKUP(C368,Hilfstabelle!$A$3:$B$6,2))</f>
        <v>IV</v>
      </c>
      <c r="AD368" s="7" t="str">
        <f>IF(U368="I","I",VLOOKUP(C368,Hilfstabelle!$A$3:$B$6,2))</f>
        <v>IV</v>
      </c>
      <c r="AE368" s="7" t="str">
        <f t="shared" si="194"/>
        <v>125IV</v>
      </c>
      <c r="AF368" s="7" t="str">
        <f t="shared" si="183"/>
        <v>125IV</v>
      </c>
      <c r="AG368" s="106" t="b">
        <f t="shared" si="184"/>
        <v>0</v>
      </c>
      <c r="AH368" s="7">
        <f>VLOOKUP('Grundgerüst Konfigurator'!AE368,Hilfstabelle!$B$14:$M$25,12,FALSE)</f>
        <v>3.7998072000000001</v>
      </c>
      <c r="AI368" s="7">
        <f>VLOOKUP(AE368,Hilfstabelle!$B$14:$J$25,9,FALSE)</f>
        <v>72.5</v>
      </c>
      <c r="AJ368" s="7">
        <f>VLOOKUP(AE368,Hilfstabelle!$B$14:$K$25,10,FALSE)</f>
        <v>87.3</v>
      </c>
      <c r="AK368" s="7">
        <f>VLOOKUP(AE368,Hilfstabelle!$B$14:$I$25,8,FALSE)</f>
        <v>37.299999999999997</v>
      </c>
      <c r="AL368" s="7" t="str">
        <f>IF(AP368="50I","I",VLOOKUP(D368,Hilfstabelle!$A$3:$B$6,2))</f>
        <v>II</v>
      </c>
      <c r="AM368" s="7" t="str">
        <f>IF(U368="I","I",VLOOKUP(D368,Hilfstabelle!$A$3:$B$6,2))</f>
        <v>II</v>
      </c>
      <c r="AN368" s="7" t="str">
        <f t="shared" si="195"/>
        <v>63II</v>
      </c>
      <c r="AO368" s="7" t="str">
        <f t="shared" si="185"/>
        <v>63II</v>
      </c>
      <c r="AP368" s="106" t="b">
        <f t="shared" si="186"/>
        <v>0</v>
      </c>
      <c r="AQ368" s="7">
        <f>VLOOKUP('Grundgerüst Konfigurator'!AN368,Hilfstabelle!$B$14:$M$25,12,FALSE)</f>
        <v>0.84948360000000012</v>
      </c>
      <c r="AR368" s="7">
        <f>VLOOKUP(AN368,Hilfstabelle!$B$14:$J$25,9,FALSE)</f>
        <v>37</v>
      </c>
      <c r="AS368" s="7">
        <f>VLOOKUP(AN368,Hilfstabelle!$B$14:$K$25,10,FALSE)</f>
        <v>68.5</v>
      </c>
      <c r="AT368" s="7">
        <f>VLOOKUP(AN368,Hilfstabelle!$B$14:$I$25,8,FALSE)</f>
        <v>22.5</v>
      </c>
      <c r="AU368" s="7" t="str">
        <f>IF(AY368="50I","I",VLOOKUP(E368,Hilfstabelle!$A$3:$B$6,2))</f>
        <v>I</v>
      </c>
      <c r="AV368" s="7" t="str">
        <f>IF(U368="I","I",VLOOKUP(E368,Hilfstabelle!$A$3:$B$6,2))</f>
        <v>I</v>
      </c>
      <c r="AW368" s="7" t="str">
        <f t="shared" si="196"/>
        <v>40I</v>
      </c>
      <c r="AX368" s="7" t="str">
        <f t="shared" si="187"/>
        <v>40I</v>
      </c>
      <c r="AY368" s="106" t="b">
        <f t="shared" si="203"/>
        <v>0</v>
      </c>
      <c r="AZ368" s="7">
        <f>VLOOKUP('Grundgerüst Konfigurator'!AW368,Hilfstabelle!$B$14:$M$25,12,FALSE)</f>
        <v>0.33348840000000002</v>
      </c>
      <c r="BA368" s="7">
        <f>VLOOKUP(AW368,Hilfstabelle!$B$14:$J$25,9,FALSE)</f>
        <v>24.5</v>
      </c>
      <c r="BB368" s="7">
        <f>VLOOKUP(AW368,Hilfstabelle!$B$14:$K$25,10,FALSE)</f>
        <v>54</v>
      </c>
      <c r="BC368" s="7">
        <f>VLOOKUP(AW368,Hilfstabelle!$B$14:$I$25,8,FALSE)</f>
        <v>22</v>
      </c>
      <c r="BD368" s="7" t="str">
        <f t="shared" si="188"/>
        <v/>
      </c>
      <c r="BE368" s="7" t="str">
        <f t="shared" si="197"/>
        <v/>
      </c>
      <c r="BF368" s="7">
        <f>IFERROR(VLOOKUP(BD368,Hilfstabelle!$B$26:$M$31,12,FALSE),0)</f>
        <v>0</v>
      </c>
      <c r="BG368" s="7">
        <f>IFERROR(VLOOKUP(BD368,Hilfstabelle!$B$26:$H$31,7,FALSE),0)</f>
        <v>0</v>
      </c>
      <c r="BH368" s="7" t="str">
        <f t="shared" si="189"/>
        <v>IV-II</v>
      </c>
      <c r="BI368" s="7" t="str">
        <f t="shared" si="198"/>
        <v>IV-II</v>
      </c>
      <c r="BJ368" s="7">
        <f>IFERROR(VLOOKUP(BH368,Hilfstabelle!$B$26:$M$31,12,FALSE),0)</f>
        <v>2.3884392000000001</v>
      </c>
      <c r="BK368" s="7">
        <f>IFERROR(VLOOKUP(BH368,Hilfstabelle!$B$26:$H$31,7,FALSE),0)</f>
        <v>30</v>
      </c>
      <c r="BL368" s="7" t="str">
        <f t="shared" si="190"/>
        <v>IV-I</v>
      </c>
      <c r="BM368" s="7" t="str">
        <f t="shared" si="199"/>
        <v>IV-I</v>
      </c>
      <c r="BN368" s="7">
        <f>IFERROR(VLOOKUP(BL368,Hilfstabelle!$B$26:$M$31,12,FALSE),0)</f>
        <v>2.205924</v>
      </c>
      <c r="BO368" s="7">
        <f>IFERROR(VLOOKUP(BL368,Hilfstabelle!$B$26:$H$31,7,FALSE),0)</f>
        <v>5</v>
      </c>
      <c r="BP368" s="162" t="s">
        <v>3902</v>
      </c>
    </row>
    <row r="369" spans="1:68" ht="15" thickBot="1" x14ac:dyDescent="0.25">
      <c r="A369" s="7">
        <v>16864441120</v>
      </c>
      <c r="B369" s="160" t="s">
        <v>98</v>
      </c>
      <c r="C369" s="8">
        <v>125</v>
      </c>
      <c r="D369" s="8">
        <v>63</v>
      </c>
      <c r="E369" s="8">
        <v>50</v>
      </c>
      <c r="F369" s="8" t="str">
        <f t="shared" si="200"/>
        <v>125 - 63 - 50</v>
      </c>
      <c r="G369" s="8" t="str">
        <f t="shared" si="201"/>
        <v>125-63-50</v>
      </c>
      <c r="H369" s="8">
        <f t="shared" si="202"/>
        <v>16864441120</v>
      </c>
      <c r="I369" s="6">
        <f t="shared" si="178"/>
        <v>20.102997599999998</v>
      </c>
      <c r="J369" s="6">
        <f>VLOOKUP(LEFT(A369,8)*1,Hilfstabelle!$A$35:$E$38,5,FALSE)</f>
        <v>0</v>
      </c>
      <c r="K369" s="6">
        <f t="shared" si="179"/>
        <v>374.3</v>
      </c>
      <c r="L369" s="6">
        <f t="shared" si="180"/>
        <v>289</v>
      </c>
      <c r="M369" s="6">
        <f t="shared" si="181"/>
        <v>160</v>
      </c>
      <c r="N369" s="19">
        <f t="shared" si="191"/>
        <v>147.80000000000001</v>
      </c>
      <c r="O369" s="19">
        <f t="shared" si="192"/>
        <v>163</v>
      </c>
      <c r="P369" s="19">
        <f t="shared" si="193"/>
        <v>137.5</v>
      </c>
      <c r="Q369" s="6" t="str">
        <f>VLOOKUP(LEFT(A369,8)*1,Hilfstabelle!$A$35:$E$38,2,FALSE)</f>
        <v>N.A.</v>
      </c>
      <c r="R369" s="6" t="str">
        <f>VLOOKUP(LEFT(A369,8)*1,Hilfstabelle!$A$35:$E$38,3,FALSE)</f>
        <v>N.A.</v>
      </c>
      <c r="S369" s="6" t="str">
        <f>VLOOKUP(LEFT(A369,8)*1,Hilfstabelle!$A$35:$E$38,4,FALSE)</f>
        <v>N.A.</v>
      </c>
      <c r="T369" s="94" t="e">
        <f>VLOOKUP(H369,Preise!A:E,4,FALSE)</f>
        <v>#N/A</v>
      </c>
      <c r="U369" s="7" t="str">
        <f>IF(V369=50,"I",VLOOKUP(V369,Hilfstabelle!$A$3:$B$6,2))</f>
        <v>IV</v>
      </c>
      <c r="V369" s="7">
        <f t="shared" si="182"/>
        <v>125</v>
      </c>
      <c r="W369" s="7" t="str">
        <f>IF(U369="I","I",VLOOKUP(V369,Hilfstabelle!$A$3:$B$6,2))</f>
        <v>IV</v>
      </c>
      <c r="X369" s="7">
        <f>VLOOKUP(W369,Hilfstabelle!$B$10:$M$13,12,FALSE)</f>
        <v>10.408540800000001</v>
      </c>
      <c r="Y369" s="7">
        <f>VLOOKUP(W369,Hilfstabelle!$B$10:$D$13,3,FALSE)</f>
        <v>80</v>
      </c>
      <c r="Z369" s="7">
        <f>VLOOKUP(W369,Hilfstabelle!$B$10:$E$13,4,FALSE)</f>
        <v>110.5</v>
      </c>
      <c r="AA369" s="7">
        <f>VLOOKUP(W369,Hilfstabelle!$B$10:$F$13,5,FALSE)</f>
        <v>110.5</v>
      </c>
      <c r="AB369" s="7">
        <f>VLOOKUP(W369,Hilfstabelle!$B$10:$G$13,6,FALSE)</f>
        <v>110.5</v>
      </c>
      <c r="AC369" s="7" t="str">
        <f>IF(AG369="50I","I",VLOOKUP(C369,Hilfstabelle!$A$3:$B$6,2))</f>
        <v>IV</v>
      </c>
      <c r="AD369" s="7" t="str">
        <f>IF(U369="I","I",VLOOKUP(C369,Hilfstabelle!$A$3:$B$6,2))</f>
        <v>IV</v>
      </c>
      <c r="AE369" s="7" t="str">
        <f t="shared" si="194"/>
        <v>125IV</v>
      </c>
      <c r="AF369" s="7" t="str">
        <f t="shared" si="183"/>
        <v>125IV</v>
      </c>
      <c r="AG369" s="106" t="b">
        <f t="shared" si="184"/>
        <v>0</v>
      </c>
      <c r="AH369" s="7">
        <f>VLOOKUP('Grundgerüst Konfigurator'!AE369,Hilfstabelle!$B$14:$M$25,12,FALSE)</f>
        <v>3.7998072000000001</v>
      </c>
      <c r="AI369" s="7">
        <f>VLOOKUP(AE369,Hilfstabelle!$B$14:$J$25,9,FALSE)</f>
        <v>72.5</v>
      </c>
      <c r="AJ369" s="7">
        <f>VLOOKUP(AE369,Hilfstabelle!$B$14:$K$25,10,FALSE)</f>
        <v>87.3</v>
      </c>
      <c r="AK369" s="7">
        <f>VLOOKUP(AE369,Hilfstabelle!$B$14:$I$25,8,FALSE)</f>
        <v>37.299999999999997</v>
      </c>
      <c r="AL369" s="7" t="str">
        <f>IF(AP369="50I","I",VLOOKUP(D369,Hilfstabelle!$A$3:$B$6,2))</f>
        <v>II</v>
      </c>
      <c r="AM369" s="7" t="str">
        <f>IF(U369="I","I",VLOOKUP(D369,Hilfstabelle!$A$3:$B$6,2))</f>
        <v>II</v>
      </c>
      <c r="AN369" s="7" t="str">
        <f t="shared" si="195"/>
        <v>63II</v>
      </c>
      <c r="AO369" s="7" t="str">
        <f t="shared" si="185"/>
        <v>63II</v>
      </c>
      <c r="AP369" s="106" t="b">
        <f t="shared" si="186"/>
        <v>0</v>
      </c>
      <c r="AQ369" s="7">
        <f>VLOOKUP('Grundgerüst Konfigurator'!AN369,Hilfstabelle!$B$14:$M$25,12,FALSE)</f>
        <v>0.84948360000000012</v>
      </c>
      <c r="AR369" s="7">
        <f>VLOOKUP(AN369,Hilfstabelle!$B$14:$J$25,9,FALSE)</f>
        <v>37</v>
      </c>
      <c r="AS369" s="7">
        <f>VLOOKUP(AN369,Hilfstabelle!$B$14:$K$25,10,FALSE)</f>
        <v>68.5</v>
      </c>
      <c r="AT369" s="7">
        <f>VLOOKUP(AN369,Hilfstabelle!$B$14:$I$25,8,FALSE)</f>
        <v>22.5</v>
      </c>
      <c r="AU369" s="7" t="str">
        <f>IF(AY369="50I","I",VLOOKUP(E369,Hilfstabelle!$A$3:$B$6,2))</f>
        <v>I</v>
      </c>
      <c r="AV369" s="7" t="str">
        <f>IF(U369="I","I",VLOOKUP(E369,Hilfstabelle!$A$3:$B$6,2))</f>
        <v>II</v>
      </c>
      <c r="AW369" s="7" t="str">
        <f t="shared" si="196"/>
        <v>50I</v>
      </c>
      <c r="AX369" s="7" t="str">
        <f t="shared" si="187"/>
        <v>50II</v>
      </c>
      <c r="AY369" s="106" t="str">
        <f t="shared" si="203"/>
        <v>50I</v>
      </c>
      <c r="AZ369" s="7">
        <f>VLOOKUP('Grundgerüst Konfigurator'!AW369,Hilfstabelle!$B$14:$M$25,12,FALSE)</f>
        <v>0.45080280000000006</v>
      </c>
      <c r="BA369" s="7">
        <f>VLOOKUP(AW369,Hilfstabelle!$B$14:$J$25,9,FALSE)</f>
        <v>30.5</v>
      </c>
      <c r="BB369" s="7">
        <f>VLOOKUP(AW369,Hilfstabelle!$B$14:$K$25,10,FALSE)</f>
        <v>61</v>
      </c>
      <c r="BC369" s="7">
        <f>VLOOKUP(AW369,Hilfstabelle!$B$14:$I$25,8,FALSE)</f>
        <v>22</v>
      </c>
      <c r="BD369" s="7" t="str">
        <f t="shared" si="188"/>
        <v/>
      </c>
      <c r="BE369" s="7" t="str">
        <f t="shared" si="197"/>
        <v/>
      </c>
      <c r="BF369" s="7">
        <f>IFERROR(VLOOKUP(BD369,Hilfstabelle!$B$26:$M$31,12,FALSE),0)</f>
        <v>0</v>
      </c>
      <c r="BG369" s="7">
        <f>IFERROR(VLOOKUP(BD369,Hilfstabelle!$B$26:$H$31,7,FALSE),0)</f>
        <v>0</v>
      </c>
      <c r="BH369" s="7" t="str">
        <f t="shared" si="189"/>
        <v>IV-II</v>
      </c>
      <c r="BI369" s="7" t="str">
        <f t="shared" si="198"/>
        <v>IV-II</v>
      </c>
      <c r="BJ369" s="7">
        <f>IFERROR(VLOOKUP(BH369,Hilfstabelle!$B$26:$M$31,12,FALSE),0)</f>
        <v>2.3884392000000001</v>
      </c>
      <c r="BK369" s="7">
        <f>IFERROR(VLOOKUP(BH369,Hilfstabelle!$B$26:$H$31,7,FALSE),0)</f>
        <v>30</v>
      </c>
      <c r="BL369" s="7" t="str">
        <f t="shared" si="190"/>
        <v>IV-I</v>
      </c>
      <c r="BM369" s="7" t="str">
        <f t="shared" si="199"/>
        <v>IV-I</v>
      </c>
      <c r="BN369" s="7">
        <f>IFERROR(VLOOKUP(BL369,Hilfstabelle!$B$26:$M$31,12,FALSE),0)</f>
        <v>2.205924</v>
      </c>
      <c r="BO369" s="7">
        <f>IFERROR(VLOOKUP(BL369,Hilfstabelle!$B$26:$H$31,7,FALSE),0)</f>
        <v>5</v>
      </c>
      <c r="BP369" s="162" t="s">
        <v>3902</v>
      </c>
    </row>
    <row r="370" spans="1:68" ht="15" thickBot="1" x14ac:dyDescent="0.25">
      <c r="A370" s="7">
        <v>16864441121</v>
      </c>
      <c r="B370" s="160" t="s">
        <v>98</v>
      </c>
      <c r="C370" s="8">
        <v>125</v>
      </c>
      <c r="D370" s="8">
        <v>63</v>
      </c>
      <c r="E370" s="8">
        <v>63</v>
      </c>
      <c r="F370" s="8" t="str">
        <f t="shared" si="200"/>
        <v>125 - 63 - 63</v>
      </c>
      <c r="G370" s="8" t="str">
        <f t="shared" si="201"/>
        <v>125-63-63</v>
      </c>
      <c r="H370" s="8">
        <f t="shared" si="202"/>
        <v>16864441121</v>
      </c>
      <c r="I370" s="6">
        <f t="shared" si="178"/>
        <v>20.6841936</v>
      </c>
      <c r="J370" s="6">
        <f>VLOOKUP(LEFT(A370,8)*1,Hilfstabelle!$A$35:$E$38,5,FALSE)</f>
        <v>0</v>
      </c>
      <c r="K370" s="6">
        <f t="shared" si="179"/>
        <v>406.8</v>
      </c>
      <c r="L370" s="6">
        <f t="shared" si="180"/>
        <v>289</v>
      </c>
      <c r="M370" s="6">
        <f t="shared" si="181"/>
        <v>160</v>
      </c>
      <c r="N370" s="19">
        <f t="shared" si="191"/>
        <v>147.80000000000001</v>
      </c>
      <c r="O370" s="19">
        <f t="shared" si="192"/>
        <v>163</v>
      </c>
      <c r="P370" s="19">
        <f t="shared" si="193"/>
        <v>163</v>
      </c>
      <c r="Q370" s="6" t="str">
        <f>VLOOKUP(LEFT(A370,8)*1,Hilfstabelle!$A$35:$E$38,2,FALSE)</f>
        <v>N.A.</v>
      </c>
      <c r="R370" s="6" t="str">
        <f>VLOOKUP(LEFT(A370,8)*1,Hilfstabelle!$A$35:$E$38,3,FALSE)</f>
        <v>N.A.</v>
      </c>
      <c r="S370" s="6" t="str">
        <f>VLOOKUP(LEFT(A370,8)*1,Hilfstabelle!$A$35:$E$38,4,FALSE)</f>
        <v>N.A.</v>
      </c>
      <c r="T370" s="94" t="e">
        <f>VLOOKUP(H370,Preise!A:E,4,FALSE)</f>
        <v>#N/A</v>
      </c>
      <c r="U370" s="7" t="str">
        <f>IF(V370=50,"I",VLOOKUP(V370,Hilfstabelle!$A$3:$B$6,2))</f>
        <v>IV</v>
      </c>
      <c r="V370" s="7">
        <f t="shared" si="182"/>
        <v>125</v>
      </c>
      <c r="W370" s="7" t="str">
        <f>IF(U370="I","I",VLOOKUP(V370,Hilfstabelle!$A$3:$B$6,2))</f>
        <v>IV</v>
      </c>
      <c r="X370" s="7">
        <f>VLOOKUP(W370,Hilfstabelle!$B$10:$M$13,12,FALSE)</f>
        <v>10.408540800000001</v>
      </c>
      <c r="Y370" s="7">
        <f>VLOOKUP(W370,Hilfstabelle!$B$10:$D$13,3,FALSE)</f>
        <v>80</v>
      </c>
      <c r="Z370" s="7">
        <f>VLOOKUP(W370,Hilfstabelle!$B$10:$E$13,4,FALSE)</f>
        <v>110.5</v>
      </c>
      <c r="AA370" s="7">
        <f>VLOOKUP(W370,Hilfstabelle!$B$10:$F$13,5,FALSE)</f>
        <v>110.5</v>
      </c>
      <c r="AB370" s="7">
        <f>VLOOKUP(W370,Hilfstabelle!$B$10:$G$13,6,FALSE)</f>
        <v>110.5</v>
      </c>
      <c r="AC370" s="7" t="str">
        <f>IF(AG370="50I","I",VLOOKUP(C370,Hilfstabelle!$A$3:$B$6,2))</f>
        <v>IV</v>
      </c>
      <c r="AD370" s="7" t="str">
        <f>IF(U370="I","I",VLOOKUP(C370,Hilfstabelle!$A$3:$B$6,2))</f>
        <v>IV</v>
      </c>
      <c r="AE370" s="7" t="str">
        <f t="shared" si="194"/>
        <v>125IV</v>
      </c>
      <c r="AF370" s="7" t="str">
        <f t="shared" si="183"/>
        <v>125IV</v>
      </c>
      <c r="AG370" s="106" t="b">
        <f t="shared" si="184"/>
        <v>0</v>
      </c>
      <c r="AH370" s="7">
        <f>VLOOKUP('Grundgerüst Konfigurator'!AE370,Hilfstabelle!$B$14:$M$25,12,FALSE)</f>
        <v>3.7998072000000001</v>
      </c>
      <c r="AI370" s="7">
        <f>VLOOKUP(AE370,Hilfstabelle!$B$14:$J$25,9,FALSE)</f>
        <v>72.5</v>
      </c>
      <c r="AJ370" s="7">
        <f>VLOOKUP(AE370,Hilfstabelle!$B$14:$K$25,10,FALSE)</f>
        <v>87.3</v>
      </c>
      <c r="AK370" s="7">
        <f>VLOOKUP(AE370,Hilfstabelle!$B$14:$I$25,8,FALSE)</f>
        <v>37.299999999999997</v>
      </c>
      <c r="AL370" s="7" t="str">
        <f>IF(AP370="50I","I",VLOOKUP(D370,Hilfstabelle!$A$3:$B$6,2))</f>
        <v>II</v>
      </c>
      <c r="AM370" s="7" t="str">
        <f>IF(U370="I","I",VLOOKUP(D370,Hilfstabelle!$A$3:$B$6,2))</f>
        <v>II</v>
      </c>
      <c r="AN370" s="7" t="str">
        <f t="shared" si="195"/>
        <v>63II</v>
      </c>
      <c r="AO370" s="7" t="str">
        <f t="shared" si="185"/>
        <v>63II</v>
      </c>
      <c r="AP370" s="106" t="b">
        <f t="shared" si="186"/>
        <v>0</v>
      </c>
      <c r="AQ370" s="7">
        <f>VLOOKUP('Grundgerüst Konfigurator'!AN370,Hilfstabelle!$B$14:$M$25,12,FALSE)</f>
        <v>0.84948360000000012</v>
      </c>
      <c r="AR370" s="7">
        <f>VLOOKUP(AN370,Hilfstabelle!$B$14:$J$25,9,FALSE)</f>
        <v>37</v>
      </c>
      <c r="AS370" s="7">
        <f>VLOOKUP(AN370,Hilfstabelle!$B$14:$K$25,10,FALSE)</f>
        <v>68.5</v>
      </c>
      <c r="AT370" s="7">
        <f>VLOOKUP(AN370,Hilfstabelle!$B$14:$I$25,8,FALSE)</f>
        <v>22.5</v>
      </c>
      <c r="AU370" s="7" t="str">
        <f>IF(AY370="50I","I",VLOOKUP(E370,Hilfstabelle!$A$3:$B$6,2))</f>
        <v>II</v>
      </c>
      <c r="AV370" s="7" t="str">
        <f>IF(U370="I","I",VLOOKUP(E370,Hilfstabelle!$A$3:$B$6,2))</f>
        <v>II</v>
      </c>
      <c r="AW370" s="7" t="str">
        <f t="shared" si="196"/>
        <v>63II</v>
      </c>
      <c r="AX370" s="7" t="str">
        <f t="shared" si="187"/>
        <v>63II</v>
      </c>
      <c r="AY370" s="106" t="b">
        <f t="shared" si="203"/>
        <v>0</v>
      </c>
      <c r="AZ370" s="7">
        <f>VLOOKUP('Grundgerüst Konfigurator'!AW370,Hilfstabelle!$B$14:$M$25,12,FALSE)</f>
        <v>0.84948360000000012</v>
      </c>
      <c r="BA370" s="7">
        <f>VLOOKUP(AW370,Hilfstabelle!$B$14:$J$25,9,FALSE)</f>
        <v>37</v>
      </c>
      <c r="BB370" s="7">
        <f>VLOOKUP(AW370,Hilfstabelle!$B$14:$K$25,10,FALSE)</f>
        <v>68.5</v>
      </c>
      <c r="BC370" s="7">
        <f>VLOOKUP(AW370,Hilfstabelle!$B$14:$I$25,8,FALSE)</f>
        <v>22.5</v>
      </c>
      <c r="BD370" s="7" t="str">
        <f t="shared" si="188"/>
        <v/>
      </c>
      <c r="BE370" s="7" t="str">
        <f t="shared" si="197"/>
        <v/>
      </c>
      <c r="BF370" s="7">
        <f>IFERROR(VLOOKUP(BD370,Hilfstabelle!$B$26:$M$31,12,FALSE),0)</f>
        <v>0</v>
      </c>
      <c r="BG370" s="7">
        <f>IFERROR(VLOOKUP(BD370,Hilfstabelle!$B$26:$H$31,7,FALSE),0)</f>
        <v>0</v>
      </c>
      <c r="BH370" s="7" t="str">
        <f t="shared" si="189"/>
        <v>IV-II</v>
      </c>
      <c r="BI370" s="7" t="str">
        <f t="shared" si="198"/>
        <v>IV-II</v>
      </c>
      <c r="BJ370" s="7">
        <f>IFERROR(VLOOKUP(BH370,Hilfstabelle!$B$26:$M$31,12,FALSE),0)</f>
        <v>2.3884392000000001</v>
      </c>
      <c r="BK370" s="7">
        <f>IFERROR(VLOOKUP(BH370,Hilfstabelle!$B$26:$H$31,7,FALSE),0)</f>
        <v>30</v>
      </c>
      <c r="BL370" s="7" t="str">
        <f t="shared" si="190"/>
        <v>IV-II</v>
      </c>
      <c r="BM370" s="7" t="str">
        <f t="shared" si="199"/>
        <v>IV-II</v>
      </c>
      <c r="BN370" s="7">
        <f>IFERROR(VLOOKUP(BL370,Hilfstabelle!$B$26:$M$31,12,FALSE),0)</f>
        <v>2.3884392000000001</v>
      </c>
      <c r="BO370" s="7">
        <f>IFERROR(VLOOKUP(BL370,Hilfstabelle!$B$26:$H$31,7,FALSE),0)</f>
        <v>30</v>
      </c>
      <c r="BP370" s="162" t="s">
        <v>3902</v>
      </c>
    </row>
    <row r="371" spans="1:68" ht="15" thickBot="1" x14ac:dyDescent="0.25">
      <c r="A371" s="7">
        <v>16864441122</v>
      </c>
      <c r="B371" s="160" t="s">
        <v>98</v>
      </c>
      <c r="C371" s="8">
        <v>125</v>
      </c>
      <c r="D371" s="8">
        <v>63</v>
      </c>
      <c r="E371" s="8">
        <v>75</v>
      </c>
      <c r="F371" s="8" t="str">
        <f t="shared" si="200"/>
        <v>125 - 63 - 75</v>
      </c>
      <c r="G371" s="8" t="str">
        <f t="shared" si="201"/>
        <v>125-63-75</v>
      </c>
      <c r="H371" s="8">
        <f t="shared" si="202"/>
        <v>16864441122</v>
      </c>
      <c r="I371" s="6">
        <f t="shared" si="178"/>
        <v>20.903576400000002</v>
      </c>
      <c r="J371" s="6">
        <f>VLOOKUP(LEFT(A371,8)*1,Hilfstabelle!$A$35:$E$38,5,FALSE)</f>
        <v>0</v>
      </c>
      <c r="K371" s="6">
        <f t="shared" si="179"/>
        <v>410.3</v>
      </c>
      <c r="L371" s="6">
        <f t="shared" si="180"/>
        <v>289</v>
      </c>
      <c r="M371" s="6">
        <f t="shared" si="181"/>
        <v>160</v>
      </c>
      <c r="N371" s="19">
        <f t="shared" si="191"/>
        <v>147.80000000000001</v>
      </c>
      <c r="O371" s="19">
        <f t="shared" si="192"/>
        <v>163</v>
      </c>
      <c r="P371" s="19">
        <f t="shared" si="193"/>
        <v>162.5</v>
      </c>
      <c r="Q371" s="6" t="str">
        <f>VLOOKUP(LEFT(A371,8)*1,Hilfstabelle!$A$35:$E$38,2,FALSE)</f>
        <v>N.A.</v>
      </c>
      <c r="R371" s="6" t="str">
        <f>VLOOKUP(LEFT(A371,8)*1,Hilfstabelle!$A$35:$E$38,3,FALSE)</f>
        <v>N.A.</v>
      </c>
      <c r="S371" s="6" t="str">
        <f>VLOOKUP(LEFT(A371,8)*1,Hilfstabelle!$A$35:$E$38,4,FALSE)</f>
        <v>N.A.</v>
      </c>
      <c r="T371" s="94" t="e">
        <f>VLOOKUP(H371,Preise!A:E,4,FALSE)</f>
        <v>#N/A</v>
      </c>
      <c r="U371" s="7" t="str">
        <f>IF(V371=50,"I",VLOOKUP(V371,Hilfstabelle!$A$3:$B$6,2))</f>
        <v>IV</v>
      </c>
      <c r="V371" s="7">
        <f t="shared" si="182"/>
        <v>125</v>
      </c>
      <c r="W371" s="7" t="str">
        <f>IF(U371="I","I",VLOOKUP(V371,Hilfstabelle!$A$3:$B$6,2))</f>
        <v>IV</v>
      </c>
      <c r="X371" s="7">
        <f>VLOOKUP(W371,Hilfstabelle!$B$10:$M$13,12,FALSE)</f>
        <v>10.408540800000001</v>
      </c>
      <c r="Y371" s="7">
        <f>VLOOKUP(W371,Hilfstabelle!$B$10:$D$13,3,FALSE)</f>
        <v>80</v>
      </c>
      <c r="Z371" s="7">
        <f>VLOOKUP(W371,Hilfstabelle!$B$10:$E$13,4,FALSE)</f>
        <v>110.5</v>
      </c>
      <c r="AA371" s="7">
        <f>VLOOKUP(W371,Hilfstabelle!$B$10:$F$13,5,FALSE)</f>
        <v>110.5</v>
      </c>
      <c r="AB371" s="7">
        <f>VLOOKUP(W371,Hilfstabelle!$B$10:$G$13,6,FALSE)</f>
        <v>110.5</v>
      </c>
      <c r="AC371" s="7" t="str">
        <f>IF(AG371="50I","I",VLOOKUP(C371,Hilfstabelle!$A$3:$B$6,2))</f>
        <v>IV</v>
      </c>
      <c r="AD371" s="7" t="str">
        <f>IF(U371="I","I",VLOOKUP(C371,Hilfstabelle!$A$3:$B$6,2))</f>
        <v>IV</v>
      </c>
      <c r="AE371" s="7" t="str">
        <f t="shared" si="194"/>
        <v>125IV</v>
      </c>
      <c r="AF371" s="7" t="str">
        <f t="shared" si="183"/>
        <v>125IV</v>
      </c>
      <c r="AG371" s="106" t="b">
        <f t="shared" si="184"/>
        <v>0</v>
      </c>
      <c r="AH371" s="7">
        <f>VLOOKUP('Grundgerüst Konfigurator'!AE371,Hilfstabelle!$B$14:$M$25,12,FALSE)</f>
        <v>3.7998072000000001</v>
      </c>
      <c r="AI371" s="7">
        <f>VLOOKUP(AE371,Hilfstabelle!$B$14:$J$25,9,FALSE)</f>
        <v>72.5</v>
      </c>
      <c r="AJ371" s="7">
        <f>VLOOKUP(AE371,Hilfstabelle!$B$14:$K$25,10,FALSE)</f>
        <v>87.3</v>
      </c>
      <c r="AK371" s="7">
        <f>VLOOKUP(AE371,Hilfstabelle!$B$14:$I$25,8,FALSE)</f>
        <v>37.299999999999997</v>
      </c>
      <c r="AL371" s="7" t="str">
        <f>IF(AP371="50I","I",VLOOKUP(D371,Hilfstabelle!$A$3:$B$6,2))</f>
        <v>II</v>
      </c>
      <c r="AM371" s="7" t="str">
        <f>IF(U371="I","I",VLOOKUP(D371,Hilfstabelle!$A$3:$B$6,2))</f>
        <v>II</v>
      </c>
      <c r="AN371" s="7" t="str">
        <f t="shared" si="195"/>
        <v>63II</v>
      </c>
      <c r="AO371" s="7" t="str">
        <f t="shared" si="185"/>
        <v>63II</v>
      </c>
      <c r="AP371" s="106" t="b">
        <f t="shared" si="186"/>
        <v>0</v>
      </c>
      <c r="AQ371" s="7">
        <f>VLOOKUP('Grundgerüst Konfigurator'!AN371,Hilfstabelle!$B$14:$M$25,12,FALSE)</f>
        <v>0.84948360000000012</v>
      </c>
      <c r="AR371" s="7">
        <f>VLOOKUP(AN371,Hilfstabelle!$B$14:$J$25,9,FALSE)</f>
        <v>37</v>
      </c>
      <c r="AS371" s="7">
        <f>VLOOKUP(AN371,Hilfstabelle!$B$14:$K$25,10,FALSE)</f>
        <v>68.5</v>
      </c>
      <c r="AT371" s="7">
        <f>VLOOKUP(AN371,Hilfstabelle!$B$14:$I$25,8,FALSE)</f>
        <v>22.5</v>
      </c>
      <c r="AU371" s="7" t="str">
        <f>IF(AY371="50I","I",VLOOKUP(E371,Hilfstabelle!$A$3:$B$6,2))</f>
        <v>II</v>
      </c>
      <c r="AV371" s="7" t="str">
        <f>IF(U371="I","I",VLOOKUP(E371,Hilfstabelle!$A$3:$B$6,2))</f>
        <v>II</v>
      </c>
      <c r="AW371" s="7" t="str">
        <f t="shared" si="196"/>
        <v>75II</v>
      </c>
      <c r="AX371" s="7" t="str">
        <f t="shared" si="187"/>
        <v>75II</v>
      </c>
      <c r="AY371" s="106" t="b">
        <f t="shared" si="203"/>
        <v>0</v>
      </c>
      <c r="AZ371" s="7">
        <f>VLOOKUP('Grundgerüst Konfigurator'!AW371,Hilfstabelle!$B$14:$M$25,12,FALSE)</f>
        <v>1.0688664000000001</v>
      </c>
      <c r="BA371" s="7">
        <f>VLOOKUP(AW371,Hilfstabelle!$B$14:$J$25,9,FALSE)</f>
        <v>45</v>
      </c>
      <c r="BB371" s="7">
        <f>VLOOKUP(AW371,Hilfstabelle!$B$14:$K$25,10,FALSE)</f>
        <v>72</v>
      </c>
      <c r="BC371" s="7">
        <f>VLOOKUP(AW371,Hilfstabelle!$B$14:$I$25,8,FALSE)</f>
        <v>22</v>
      </c>
      <c r="BD371" s="7" t="str">
        <f t="shared" si="188"/>
        <v/>
      </c>
      <c r="BE371" s="7" t="str">
        <f t="shared" si="197"/>
        <v/>
      </c>
      <c r="BF371" s="7">
        <f>IFERROR(VLOOKUP(BD371,Hilfstabelle!$B$26:$M$31,12,FALSE),0)</f>
        <v>0</v>
      </c>
      <c r="BG371" s="7">
        <f>IFERROR(VLOOKUP(BD371,Hilfstabelle!$B$26:$H$31,7,FALSE),0)</f>
        <v>0</v>
      </c>
      <c r="BH371" s="7" t="str">
        <f t="shared" si="189"/>
        <v>IV-II</v>
      </c>
      <c r="BI371" s="7" t="str">
        <f t="shared" si="198"/>
        <v>IV-II</v>
      </c>
      <c r="BJ371" s="7">
        <f>IFERROR(VLOOKUP(BH371,Hilfstabelle!$B$26:$M$31,12,FALSE),0)</f>
        <v>2.3884392000000001</v>
      </c>
      <c r="BK371" s="7">
        <f>IFERROR(VLOOKUP(BH371,Hilfstabelle!$B$26:$H$31,7,FALSE),0)</f>
        <v>30</v>
      </c>
      <c r="BL371" s="7" t="str">
        <f t="shared" si="190"/>
        <v>IV-II</v>
      </c>
      <c r="BM371" s="7" t="str">
        <f t="shared" si="199"/>
        <v>IV-II</v>
      </c>
      <c r="BN371" s="7">
        <f>IFERROR(VLOOKUP(BL371,Hilfstabelle!$B$26:$M$31,12,FALSE),0)</f>
        <v>2.3884392000000001</v>
      </c>
      <c r="BO371" s="7">
        <f>IFERROR(VLOOKUP(BL371,Hilfstabelle!$B$26:$H$31,7,FALSE),0)</f>
        <v>30</v>
      </c>
      <c r="BP371" s="162" t="s">
        <v>3902</v>
      </c>
    </row>
    <row r="372" spans="1:68" ht="15" thickBot="1" x14ac:dyDescent="0.25">
      <c r="A372" s="7">
        <v>16864441123</v>
      </c>
      <c r="B372" s="160" t="s">
        <v>98</v>
      </c>
      <c r="C372" s="8">
        <v>125</v>
      </c>
      <c r="D372" s="8">
        <v>63</v>
      </c>
      <c r="E372" s="8">
        <v>90</v>
      </c>
      <c r="F372" s="8" t="str">
        <f t="shared" si="200"/>
        <v>125 - 63 - 90</v>
      </c>
      <c r="G372" s="8" t="str">
        <f t="shared" si="201"/>
        <v>125-63-90</v>
      </c>
      <c r="H372" s="8">
        <f t="shared" si="202"/>
        <v>16864441123</v>
      </c>
      <c r="I372" s="6">
        <f t="shared" si="178"/>
        <v>20.830135200000001</v>
      </c>
      <c r="J372" s="6">
        <f>VLOOKUP(LEFT(A372,8)*1,Hilfstabelle!$A$35:$E$38,5,FALSE)</f>
        <v>0</v>
      </c>
      <c r="K372" s="6">
        <f t="shared" si="179"/>
        <v>385.3</v>
      </c>
      <c r="L372" s="6">
        <f t="shared" si="180"/>
        <v>289</v>
      </c>
      <c r="M372" s="6">
        <f t="shared" si="181"/>
        <v>160</v>
      </c>
      <c r="N372" s="19">
        <f t="shared" si="191"/>
        <v>147.80000000000001</v>
      </c>
      <c r="O372" s="19">
        <f t="shared" si="192"/>
        <v>163</v>
      </c>
      <c r="P372" s="19">
        <f t="shared" si="193"/>
        <v>137.5</v>
      </c>
      <c r="Q372" s="6" t="str">
        <f>VLOOKUP(LEFT(A372,8)*1,Hilfstabelle!$A$35:$E$38,2,FALSE)</f>
        <v>N.A.</v>
      </c>
      <c r="R372" s="6" t="str">
        <f>VLOOKUP(LEFT(A372,8)*1,Hilfstabelle!$A$35:$E$38,3,FALSE)</f>
        <v>N.A.</v>
      </c>
      <c r="S372" s="6" t="str">
        <f>VLOOKUP(LEFT(A372,8)*1,Hilfstabelle!$A$35:$E$38,4,FALSE)</f>
        <v>N.A.</v>
      </c>
      <c r="T372" s="94" t="e">
        <f>VLOOKUP(H372,Preise!A:E,4,FALSE)</f>
        <v>#N/A</v>
      </c>
      <c r="U372" s="7" t="str">
        <f>IF(V372=50,"I",VLOOKUP(V372,Hilfstabelle!$A$3:$B$6,2))</f>
        <v>IV</v>
      </c>
      <c r="V372" s="7">
        <f t="shared" si="182"/>
        <v>125</v>
      </c>
      <c r="W372" s="7" t="str">
        <f>IF(U372="I","I",VLOOKUP(V372,Hilfstabelle!$A$3:$B$6,2))</f>
        <v>IV</v>
      </c>
      <c r="X372" s="7">
        <f>VLOOKUP(W372,Hilfstabelle!$B$10:$M$13,12,FALSE)</f>
        <v>10.408540800000001</v>
      </c>
      <c r="Y372" s="7">
        <f>VLOOKUP(W372,Hilfstabelle!$B$10:$D$13,3,FALSE)</f>
        <v>80</v>
      </c>
      <c r="Z372" s="7">
        <f>VLOOKUP(W372,Hilfstabelle!$B$10:$E$13,4,FALSE)</f>
        <v>110.5</v>
      </c>
      <c r="AA372" s="7">
        <f>VLOOKUP(W372,Hilfstabelle!$B$10:$F$13,5,FALSE)</f>
        <v>110.5</v>
      </c>
      <c r="AB372" s="7">
        <f>VLOOKUP(W372,Hilfstabelle!$B$10:$G$13,6,FALSE)</f>
        <v>110.5</v>
      </c>
      <c r="AC372" s="7" t="str">
        <f>IF(AG372="50I","I",VLOOKUP(C372,Hilfstabelle!$A$3:$B$6,2))</f>
        <v>IV</v>
      </c>
      <c r="AD372" s="7" t="str">
        <f>IF(U372="I","I",VLOOKUP(C372,Hilfstabelle!$A$3:$B$6,2))</f>
        <v>IV</v>
      </c>
      <c r="AE372" s="7" t="str">
        <f t="shared" si="194"/>
        <v>125IV</v>
      </c>
      <c r="AF372" s="7" t="str">
        <f t="shared" si="183"/>
        <v>125IV</v>
      </c>
      <c r="AG372" s="106" t="b">
        <f t="shared" si="184"/>
        <v>0</v>
      </c>
      <c r="AH372" s="7">
        <f>VLOOKUP('Grundgerüst Konfigurator'!AE372,Hilfstabelle!$B$14:$M$25,12,FALSE)</f>
        <v>3.7998072000000001</v>
      </c>
      <c r="AI372" s="7">
        <f>VLOOKUP(AE372,Hilfstabelle!$B$14:$J$25,9,FALSE)</f>
        <v>72.5</v>
      </c>
      <c r="AJ372" s="7">
        <f>VLOOKUP(AE372,Hilfstabelle!$B$14:$K$25,10,FALSE)</f>
        <v>87.3</v>
      </c>
      <c r="AK372" s="7">
        <f>VLOOKUP(AE372,Hilfstabelle!$B$14:$I$25,8,FALSE)</f>
        <v>37.299999999999997</v>
      </c>
      <c r="AL372" s="7" t="str">
        <f>IF(AP372="50I","I",VLOOKUP(D372,Hilfstabelle!$A$3:$B$6,2))</f>
        <v>II</v>
      </c>
      <c r="AM372" s="7" t="str">
        <f>IF(U372="I","I",VLOOKUP(D372,Hilfstabelle!$A$3:$B$6,2))</f>
        <v>II</v>
      </c>
      <c r="AN372" s="7" t="str">
        <f t="shared" si="195"/>
        <v>63II</v>
      </c>
      <c r="AO372" s="7" t="str">
        <f t="shared" si="185"/>
        <v>63II</v>
      </c>
      <c r="AP372" s="106" t="b">
        <f t="shared" si="186"/>
        <v>0</v>
      </c>
      <c r="AQ372" s="7">
        <f>VLOOKUP('Grundgerüst Konfigurator'!AN372,Hilfstabelle!$B$14:$M$25,12,FALSE)</f>
        <v>0.84948360000000012</v>
      </c>
      <c r="AR372" s="7">
        <f>VLOOKUP(AN372,Hilfstabelle!$B$14:$J$25,9,FALSE)</f>
        <v>37</v>
      </c>
      <c r="AS372" s="7">
        <f>VLOOKUP(AN372,Hilfstabelle!$B$14:$K$25,10,FALSE)</f>
        <v>68.5</v>
      </c>
      <c r="AT372" s="7">
        <f>VLOOKUP(AN372,Hilfstabelle!$B$14:$I$25,8,FALSE)</f>
        <v>22.5</v>
      </c>
      <c r="AU372" s="7" t="str">
        <f>IF(AY372="50I","I",VLOOKUP(E372,Hilfstabelle!$A$3:$B$6,2))</f>
        <v>III</v>
      </c>
      <c r="AV372" s="7" t="str">
        <f>IF(U372="I","I",VLOOKUP(E372,Hilfstabelle!$A$3:$B$6,2))</f>
        <v>III</v>
      </c>
      <c r="AW372" s="7" t="str">
        <f t="shared" si="196"/>
        <v>90III</v>
      </c>
      <c r="AX372" s="7" t="str">
        <f t="shared" si="187"/>
        <v>90III</v>
      </c>
      <c r="AY372" s="106" t="b">
        <f t="shared" si="203"/>
        <v>0</v>
      </c>
      <c r="AZ372" s="7">
        <f>VLOOKUP('Grundgerüst Konfigurator'!AW372,Hilfstabelle!$B$14:$M$25,12,FALSE)</f>
        <v>1.6001664000000002</v>
      </c>
      <c r="BA372" s="7">
        <f>VLOOKUP(AW372,Hilfstabelle!$B$14:$J$25,9,FALSE)</f>
        <v>54</v>
      </c>
      <c r="BB372" s="7">
        <f>VLOOKUP(AW372,Hilfstabelle!$B$14:$K$25,10,FALSE)</f>
        <v>72</v>
      </c>
      <c r="BC372" s="7">
        <f>VLOOKUP(AW372,Hilfstabelle!$B$14:$I$25,8,FALSE)</f>
        <v>22</v>
      </c>
      <c r="BD372" s="7" t="str">
        <f t="shared" si="188"/>
        <v/>
      </c>
      <c r="BE372" s="7" t="str">
        <f t="shared" si="197"/>
        <v/>
      </c>
      <c r="BF372" s="7">
        <f>IFERROR(VLOOKUP(BD372,Hilfstabelle!$B$26:$M$31,12,FALSE),0)</f>
        <v>0</v>
      </c>
      <c r="BG372" s="7">
        <f>IFERROR(VLOOKUP(BD372,Hilfstabelle!$B$26:$H$31,7,FALSE),0)</f>
        <v>0</v>
      </c>
      <c r="BH372" s="7" t="str">
        <f t="shared" si="189"/>
        <v>IV-II</v>
      </c>
      <c r="BI372" s="7" t="str">
        <f t="shared" si="198"/>
        <v>IV-II</v>
      </c>
      <c r="BJ372" s="7">
        <f>IFERROR(VLOOKUP(BH372,Hilfstabelle!$B$26:$M$31,12,FALSE),0)</f>
        <v>2.3884392000000001</v>
      </c>
      <c r="BK372" s="7">
        <f>IFERROR(VLOOKUP(BH372,Hilfstabelle!$B$26:$H$31,7,FALSE),0)</f>
        <v>30</v>
      </c>
      <c r="BL372" s="7" t="str">
        <f t="shared" si="190"/>
        <v>IV-III</v>
      </c>
      <c r="BM372" s="7" t="str">
        <f t="shared" si="199"/>
        <v>IV-III</v>
      </c>
      <c r="BN372" s="7">
        <f>IFERROR(VLOOKUP(BL372,Hilfstabelle!$B$26:$M$31,12,FALSE),0)</f>
        <v>1.783698</v>
      </c>
      <c r="BO372" s="7">
        <f>IFERROR(VLOOKUP(BL372,Hilfstabelle!$B$26:$H$31,7,FALSE),0)</f>
        <v>5</v>
      </c>
      <c r="BP372" s="162" t="s">
        <v>3902</v>
      </c>
    </row>
    <row r="373" spans="1:68" ht="15" thickBot="1" x14ac:dyDescent="0.25">
      <c r="A373" s="7">
        <v>16864441124</v>
      </c>
      <c r="B373" s="160" t="s">
        <v>98</v>
      </c>
      <c r="C373" s="8">
        <v>125</v>
      </c>
      <c r="D373" s="8">
        <v>63</v>
      </c>
      <c r="E373" s="8">
        <v>110</v>
      </c>
      <c r="F373" s="8" t="str">
        <f t="shared" si="200"/>
        <v>125 - 63 - 110</v>
      </c>
      <c r="G373" s="8" t="str">
        <f t="shared" si="201"/>
        <v>125-63-110</v>
      </c>
      <c r="H373" s="8">
        <f t="shared" si="202"/>
        <v>16864441124</v>
      </c>
      <c r="I373" s="6">
        <f t="shared" si="178"/>
        <v>21.342678000000003</v>
      </c>
      <c r="J373" s="6">
        <f>VLOOKUP(LEFT(A373,8)*1,Hilfstabelle!$A$35:$E$38,5,FALSE)</f>
        <v>0</v>
      </c>
      <c r="K373" s="6">
        <f t="shared" si="179"/>
        <v>385.3</v>
      </c>
      <c r="L373" s="6">
        <f t="shared" si="180"/>
        <v>289</v>
      </c>
      <c r="M373" s="6">
        <f t="shared" si="181"/>
        <v>160</v>
      </c>
      <c r="N373" s="19">
        <f t="shared" si="191"/>
        <v>147.80000000000001</v>
      </c>
      <c r="O373" s="19">
        <f t="shared" si="192"/>
        <v>163</v>
      </c>
      <c r="P373" s="19">
        <f t="shared" si="193"/>
        <v>137.5</v>
      </c>
      <c r="Q373" s="6" t="str">
        <f>VLOOKUP(LEFT(A373,8)*1,Hilfstabelle!$A$35:$E$38,2,FALSE)</f>
        <v>N.A.</v>
      </c>
      <c r="R373" s="6" t="str">
        <f>VLOOKUP(LEFT(A373,8)*1,Hilfstabelle!$A$35:$E$38,3,FALSE)</f>
        <v>N.A.</v>
      </c>
      <c r="S373" s="6" t="str">
        <f>VLOOKUP(LEFT(A373,8)*1,Hilfstabelle!$A$35:$E$38,4,FALSE)</f>
        <v>N.A.</v>
      </c>
      <c r="T373" s="94" t="e">
        <f>VLOOKUP(H373,Preise!A:E,4,FALSE)</f>
        <v>#N/A</v>
      </c>
      <c r="U373" s="7" t="str">
        <f>IF(V373=50,"I",VLOOKUP(V373,Hilfstabelle!$A$3:$B$6,2))</f>
        <v>IV</v>
      </c>
      <c r="V373" s="7">
        <f t="shared" si="182"/>
        <v>125</v>
      </c>
      <c r="W373" s="7" t="str">
        <f>IF(U373="I","I",VLOOKUP(V373,Hilfstabelle!$A$3:$B$6,2))</f>
        <v>IV</v>
      </c>
      <c r="X373" s="7">
        <f>VLOOKUP(W373,Hilfstabelle!$B$10:$M$13,12,FALSE)</f>
        <v>10.408540800000001</v>
      </c>
      <c r="Y373" s="7">
        <f>VLOOKUP(W373,Hilfstabelle!$B$10:$D$13,3,FALSE)</f>
        <v>80</v>
      </c>
      <c r="Z373" s="7">
        <f>VLOOKUP(W373,Hilfstabelle!$B$10:$E$13,4,FALSE)</f>
        <v>110.5</v>
      </c>
      <c r="AA373" s="7">
        <f>VLOOKUP(W373,Hilfstabelle!$B$10:$F$13,5,FALSE)</f>
        <v>110.5</v>
      </c>
      <c r="AB373" s="7">
        <f>VLOOKUP(W373,Hilfstabelle!$B$10:$G$13,6,FALSE)</f>
        <v>110.5</v>
      </c>
      <c r="AC373" s="7" t="str">
        <f>IF(AG373="50I","I",VLOOKUP(C373,Hilfstabelle!$A$3:$B$6,2))</f>
        <v>IV</v>
      </c>
      <c r="AD373" s="7" t="str">
        <f>IF(U373="I","I",VLOOKUP(C373,Hilfstabelle!$A$3:$B$6,2))</f>
        <v>IV</v>
      </c>
      <c r="AE373" s="7" t="str">
        <f t="shared" si="194"/>
        <v>125IV</v>
      </c>
      <c r="AF373" s="7" t="str">
        <f t="shared" si="183"/>
        <v>125IV</v>
      </c>
      <c r="AG373" s="106" t="b">
        <f t="shared" si="184"/>
        <v>0</v>
      </c>
      <c r="AH373" s="7">
        <f>VLOOKUP('Grundgerüst Konfigurator'!AE373,Hilfstabelle!$B$14:$M$25,12,FALSE)</f>
        <v>3.7998072000000001</v>
      </c>
      <c r="AI373" s="7">
        <f>VLOOKUP(AE373,Hilfstabelle!$B$14:$J$25,9,FALSE)</f>
        <v>72.5</v>
      </c>
      <c r="AJ373" s="7">
        <f>VLOOKUP(AE373,Hilfstabelle!$B$14:$K$25,10,FALSE)</f>
        <v>87.3</v>
      </c>
      <c r="AK373" s="7">
        <f>VLOOKUP(AE373,Hilfstabelle!$B$14:$I$25,8,FALSE)</f>
        <v>37.299999999999997</v>
      </c>
      <c r="AL373" s="7" t="str">
        <f>IF(AP373="50I","I",VLOOKUP(D373,Hilfstabelle!$A$3:$B$6,2))</f>
        <v>II</v>
      </c>
      <c r="AM373" s="7" t="str">
        <f>IF(U373="I","I",VLOOKUP(D373,Hilfstabelle!$A$3:$B$6,2))</f>
        <v>II</v>
      </c>
      <c r="AN373" s="7" t="str">
        <f t="shared" si="195"/>
        <v>63II</v>
      </c>
      <c r="AO373" s="7" t="str">
        <f t="shared" si="185"/>
        <v>63II</v>
      </c>
      <c r="AP373" s="106" t="b">
        <f t="shared" si="186"/>
        <v>0</v>
      </c>
      <c r="AQ373" s="7">
        <f>VLOOKUP('Grundgerüst Konfigurator'!AN373,Hilfstabelle!$B$14:$M$25,12,FALSE)</f>
        <v>0.84948360000000012</v>
      </c>
      <c r="AR373" s="7">
        <f>VLOOKUP(AN373,Hilfstabelle!$B$14:$J$25,9,FALSE)</f>
        <v>37</v>
      </c>
      <c r="AS373" s="7">
        <f>VLOOKUP(AN373,Hilfstabelle!$B$14:$K$25,10,FALSE)</f>
        <v>68.5</v>
      </c>
      <c r="AT373" s="7">
        <f>VLOOKUP(AN373,Hilfstabelle!$B$14:$I$25,8,FALSE)</f>
        <v>22.5</v>
      </c>
      <c r="AU373" s="7" t="str">
        <f>IF(AY373="50I","I",VLOOKUP(E373,Hilfstabelle!$A$3:$B$6,2))</f>
        <v>III</v>
      </c>
      <c r="AV373" s="7" t="str">
        <f>IF(U373="I","I",VLOOKUP(E373,Hilfstabelle!$A$3:$B$6,2))</f>
        <v>III</v>
      </c>
      <c r="AW373" s="7" t="str">
        <f t="shared" si="196"/>
        <v>110III</v>
      </c>
      <c r="AX373" s="7" t="str">
        <f t="shared" si="187"/>
        <v>110III</v>
      </c>
      <c r="AY373" s="106" t="b">
        <f t="shared" si="203"/>
        <v>0</v>
      </c>
      <c r="AZ373" s="7">
        <f>VLOOKUP('Grundgerüst Konfigurator'!AW373,Hilfstabelle!$B$14:$M$25,12,FALSE)</f>
        <v>2.1127092000000003</v>
      </c>
      <c r="BA373" s="7">
        <f>VLOOKUP(AW373,Hilfstabelle!$B$14:$J$25,9,FALSE)</f>
        <v>65</v>
      </c>
      <c r="BB373" s="7">
        <f>VLOOKUP(AW373,Hilfstabelle!$B$14:$K$25,10,FALSE)</f>
        <v>72</v>
      </c>
      <c r="BC373" s="7">
        <f>VLOOKUP(AW373,Hilfstabelle!$B$14:$I$25,8,FALSE)</f>
        <v>22</v>
      </c>
      <c r="BD373" s="7" t="str">
        <f t="shared" si="188"/>
        <v/>
      </c>
      <c r="BE373" s="7" t="str">
        <f t="shared" si="197"/>
        <v/>
      </c>
      <c r="BF373" s="7">
        <f>IFERROR(VLOOKUP(BD373,Hilfstabelle!$B$26:$M$31,12,FALSE),0)</f>
        <v>0</v>
      </c>
      <c r="BG373" s="7">
        <f>IFERROR(VLOOKUP(BD373,Hilfstabelle!$B$26:$H$31,7,FALSE),0)</f>
        <v>0</v>
      </c>
      <c r="BH373" s="7" t="str">
        <f t="shared" si="189"/>
        <v>IV-II</v>
      </c>
      <c r="BI373" s="7" t="str">
        <f t="shared" si="198"/>
        <v>IV-II</v>
      </c>
      <c r="BJ373" s="7">
        <f>IFERROR(VLOOKUP(BH373,Hilfstabelle!$B$26:$M$31,12,FALSE),0)</f>
        <v>2.3884392000000001</v>
      </c>
      <c r="BK373" s="7">
        <f>IFERROR(VLOOKUP(BH373,Hilfstabelle!$B$26:$H$31,7,FALSE),0)</f>
        <v>30</v>
      </c>
      <c r="BL373" s="7" t="str">
        <f t="shared" si="190"/>
        <v>IV-III</v>
      </c>
      <c r="BM373" s="7" t="str">
        <f t="shared" si="199"/>
        <v>IV-III</v>
      </c>
      <c r="BN373" s="7">
        <f>IFERROR(VLOOKUP(BL373,Hilfstabelle!$B$26:$M$31,12,FALSE),0)</f>
        <v>1.783698</v>
      </c>
      <c r="BO373" s="7">
        <f>IFERROR(VLOOKUP(BL373,Hilfstabelle!$B$26:$H$31,7,FALSE),0)</f>
        <v>5</v>
      </c>
      <c r="BP373" s="162" t="s">
        <v>3902</v>
      </c>
    </row>
    <row r="374" spans="1:68" ht="15" thickBot="1" x14ac:dyDescent="0.25">
      <c r="A374" s="7">
        <v>16864441125</v>
      </c>
      <c r="B374" s="160" t="s">
        <v>98</v>
      </c>
      <c r="C374" s="8">
        <v>125</v>
      </c>
      <c r="D374" s="8">
        <v>75</v>
      </c>
      <c r="E374" s="8">
        <v>25</v>
      </c>
      <c r="F374" s="8" t="str">
        <f t="shared" si="200"/>
        <v>125 - 75 - 25</v>
      </c>
      <c r="G374" s="8" t="str">
        <f t="shared" si="201"/>
        <v>125-75-25</v>
      </c>
      <c r="H374" s="8">
        <f t="shared" si="202"/>
        <v>16864441125</v>
      </c>
      <c r="I374" s="6">
        <f t="shared" si="178"/>
        <v>20.0430636</v>
      </c>
      <c r="J374" s="6">
        <f>VLOOKUP(LEFT(A374,8)*1,Hilfstabelle!$A$35:$E$38,5,FALSE)</f>
        <v>0</v>
      </c>
      <c r="K374" s="6">
        <f t="shared" si="179"/>
        <v>353.8</v>
      </c>
      <c r="L374" s="6">
        <f t="shared" si="180"/>
        <v>292.5</v>
      </c>
      <c r="M374" s="6">
        <f t="shared" si="181"/>
        <v>160</v>
      </c>
      <c r="N374" s="19">
        <f t="shared" si="191"/>
        <v>147.80000000000001</v>
      </c>
      <c r="O374" s="19">
        <f t="shared" si="192"/>
        <v>162.5</v>
      </c>
      <c r="P374" s="19">
        <f t="shared" si="193"/>
        <v>134.5</v>
      </c>
      <c r="Q374" s="6" t="str">
        <f>VLOOKUP(LEFT(A374,8)*1,Hilfstabelle!$A$35:$E$38,2,FALSE)</f>
        <v>N.A.</v>
      </c>
      <c r="R374" s="6" t="str">
        <f>VLOOKUP(LEFT(A374,8)*1,Hilfstabelle!$A$35:$E$38,3,FALSE)</f>
        <v>N.A.</v>
      </c>
      <c r="S374" s="6" t="str">
        <f>VLOOKUP(LEFT(A374,8)*1,Hilfstabelle!$A$35:$E$38,4,FALSE)</f>
        <v>N.A.</v>
      </c>
      <c r="T374" s="94" t="e">
        <f>VLOOKUP(H374,Preise!A:E,4,FALSE)</f>
        <v>#N/A</v>
      </c>
      <c r="U374" s="7" t="str">
        <f>IF(V374=50,"I",VLOOKUP(V374,Hilfstabelle!$A$3:$B$6,2))</f>
        <v>IV</v>
      </c>
      <c r="V374" s="7">
        <f t="shared" si="182"/>
        <v>125</v>
      </c>
      <c r="W374" s="7" t="str">
        <f>IF(U374="I","I",VLOOKUP(V374,Hilfstabelle!$A$3:$B$6,2))</f>
        <v>IV</v>
      </c>
      <c r="X374" s="7">
        <f>VLOOKUP(W374,Hilfstabelle!$B$10:$M$13,12,FALSE)</f>
        <v>10.408540800000001</v>
      </c>
      <c r="Y374" s="7">
        <f>VLOOKUP(W374,Hilfstabelle!$B$10:$D$13,3,FALSE)</f>
        <v>80</v>
      </c>
      <c r="Z374" s="7">
        <f>VLOOKUP(W374,Hilfstabelle!$B$10:$E$13,4,FALSE)</f>
        <v>110.5</v>
      </c>
      <c r="AA374" s="7">
        <f>VLOOKUP(W374,Hilfstabelle!$B$10:$F$13,5,FALSE)</f>
        <v>110.5</v>
      </c>
      <c r="AB374" s="7">
        <f>VLOOKUP(W374,Hilfstabelle!$B$10:$G$13,6,FALSE)</f>
        <v>110.5</v>
      </c>
      <c r="AC374" s="7" t="str">
        <f>IF(AG374="50I","I",VLOOKUP(C374,Hilfstabelle!$A$3:$B$6,2))</f>
        <v>IV</v>
      </c>
      <c r="AD374" s="7" t="str">
        <f>IF(U374="I","I",VLOOKUP(C374,Hilfstabelle!$A$3:$B$6,2))</f>
        <v>IV</v>
      </c>
      <c r="AE374" s="7" t="str">
        <f t="shared" si="194"/>
        <v>125IV</v>
      </c>
      <c r="AF374" s="7" t="str">
        <f t="shared" si="183"/>
        <v>125IV</v>
      </c>
      <c r="AG374" s="106" t="b">
        <f t="shared" si="184"/>
        <v>0</v>
      </c>
      <c r="AH374" s="7">
        <f>VLOOKUP('Grundgerüst Konfigurator'!AE374,Hilfstabelle!$B$14:$M$25,12,FALSE)</f>
        <v>3.7998072000000001</v>
      </c>
      <c r="AI374" s="7">
        <f>VLOOKUP(AE374,Hilfstabelle!$B$14:$J$25,9,FALSE)</f>
        <v>72.5</v>
      </c>
      <c r="AJ374" s="7">
        <f>VLOOKUP(AE374,Hilfstabelle!$B$14:$K$25,10,FALSE)</f>
        <v>87.3</v>
      </c>
      <c r="AK374" s="7">
        <f>VLOOKUP(AE374,Hilfstabelle!$B$14:$I$25,8,FALSE)</f>
        <v>37.299999999999997</v>
      </c>
      <c r="AL374" s="7" t="str">
        <f>IF(AP374="50I","I",VLOOKUP(D374,Hilfstabelle!$A$3:$B$6,2))</f>
        <v>II</v>
      </c>
      <c r="AM374" s="7" t="str">
        <f>IF(U374="I","I",VLOOKUP(D374,Hilfstabelle!$A$3:$B$6,2))</f>
        <v>II</v>
      </c>
      <c r="AN374" s="7" t="str">
        <f t="shared" si="195"/>
        <v>75II</v>
      </c>
      <c r="AO374" s="7" t="str">
        <f t="shared" si="185"/>
        <v>75II</v>
      </c>
      <c r="AP374" s="106" t="b">
        <f t="shared" si="186"/>
        <v>0</v>
      </c>
      <c r="AQ374" s="7">
        <f>VLOOKUP('Grundgerüst Konfigurator'!AN374,Hilfstabelle!$B$14:$M$25,12,FALSE)</f>
        <v>1.0688664000000001</v>
      </c>
      <c r="AR374" s="7">
        <f>VLOOKUP(AN374,Hilfstabelle!$B$14:$J$25,9,FALSE)</f>
        <v>45</v>
      </c>
      <c r="AS374" s="7">
        <f>VLOOKUP(AN374,Hilfstabelle!$B$14:$K$25,10,FALSE)</f>
        <v>72</v>
      </c>
      <c r="AT374" s="7">
        <f>VLOOKUP(AN374,Hilfstabelle!$B$14:$I$25,8,FALSE)</f>
        <v>22</v>
      </c>
      <c r="AU374" s="7" t="str">
        <f>IF(AY374="50I","I",VLOOKUP(E374,Hilfstabelle!$A$3:$B$6,2))</f>
        <v>I</v>
      </c>
      <c r="AV374" s="7" t="str">
        <f>IF(U374="I","I",VLOOKUP(E374,Hilfstabelle!$A$3:$B$6,2))</f>
        <v>I</v>
      </c>
      <c r="AW374" s="7" t="str">
        <f t="shared" si="196"/>
        <v>25I</v>
      </c>
      <c r="AX374" s="7" t="str">
        <f t="shared" si="187"/>
        <v>25I</v>
      </c>
      <c r="AY374" s="106" t="b">
        <f t="shared" si="203"/>
        <v>0</v>
      </c>
      <c r="AZ374" s="7">
        <f>VLOOKUP('Grundgerüst Konfigurator'!AW374,Hilfstabelle!$B$14:$M$25,12,FALSE)</f>
        <v>0.171486</v>
      </c>
      <c r="BA374" s="7">
        <f>VLOOKUP(AW374,Hilfstabelle!$B$14:$J$25,9,FALSE)</f>
        <v>15.25</v>
      </c>
      <c r="BB374" s="7">
        <f>VLOOKUP(AW374,Hilfstabelle!$B$14:$K$25,10,FALSE)</f>
        <v>40.5</v>
      </c>
      <c r="BC374" s="7">
        <f>VLOOKUP(AW374,Hilfstabelle!$B$14:$I$25,8,FALSE)</f>
        <v>19</v>
      </c>
      <c r="BD374" s="7" t="str">
        <f t="shared" si="188"/>
        <v/>
      </c>
      <c r="BE374" s="7" t="str">
        <f t="shared" si="197"/>
        <v/>
      </c>
      <c r="BF374" s="7">
        <f>IFERROR(VLOOKUP(BD374,Hilfstabelle!$B$26:$M$31,12,FALSE),0)</f>
        <v>0</v>
      </c>
      <c r="BG374" s="7">
        <f>IFERROR(VLOOKUP(BD374,Hilfstabelle!$B$26:$H$31,7,FALSE),0)</f>
        <v>0</v>
      </c>
      <c r="BH374" s="7" t="str">
        <f t="shared" si="189"/>
        <v>IV-II</v>
      </c>
      <c r="BI374" s="7" t="str">
        <f t="shared" si="198"/>
        <v>IV-II</v>
      </c>
      <c r="BJ374" s="7">
        <f>IFERROR(VLOOKUP(BH374,Hilfstabelle!$B$26:$M$31,12,FALSE),0)</f>
        <v>2.3884392000000001</v>
      </c>
      <c r="BK374" s="7">
        <f>IFERROR(VLOOKUP(BH374,Hilfstabelle!$B$26:$H$31,7,FALSE),0)</f>
        <v>30</v>
      </c>
      <c r="BL374" s="7" t="str">
        <f t="shared" si="190"/>
        <v>IV-I</v>
      </c>
      <c r="BM374" s="7" t="str">
        <f t="shared" si="199"/>
        <v>IV-I</v>
      </c>
      <c r="BN374" s="7">
        <f>IFERROR(VLOOKUP(BL374,Hilfstabelle!$B$26:$M$31,12,FALSE),0)</f>
        <v>2.205924</v>
      </c>
      <c r="BO374" s="7">
        <f>IFERROR(VLOOKUP(BL374,Hilfstabelle!$B$26:$H$31,7,FALSE),0)</f>
        <v>5</v>
      </c>
      <c r="BP374" s="162" t="s">
        <v>3902</v>
      </c>
    </row>
    <row r="375" spans="1:68" ht="15" thickBot="1" x14ac:dyDescent="0.25">
      <c r="A375" s="7">
        <v>16864441126</v>
      </c>
      <c r="B375" s="160" t="s">
        <v>98</v>
      </c>
      <c r="C375" s="8">
        <v>125</v>
      </c>
      <c r="D375" s="8">
        <v>75</v>
      </c>
      <c r="E375" s="8">
        <v>32</v>
      </c>
      <c r="F375" s="8" t="str">
        <f t="shared" si="200"/>
        <v>125 - 75 - 32</v>
      </c>
      <c r="G375" s="8" t="str">
        <f t="shared" si="201"/>
        <v>125-75-32</v>
      </c>
      <c r="H375" s="8">
        <f t="shared" si="202"/>
        <v>16864441126</v>
      </c>
      <c r="I375" s="6">
        <f t="shared" si="178"/>
        <v>20.0954628</v>
      </c>
      <c r="J375" s="6">
        <f>VLOOKUP(LEFT(A375,8)*1,Hilfstabelle!$A$35:$E$38,5,FALSE)</f>
        <v>0</v>
      </c>
      <c r="K375" s="6">
        <f t="shared" si="179"/>
        <v>360.3</v>
      </c>
      <c r="L375" s="6">
        <f t="shared" si="180"/>
        <v>292.5</v>
      </c>
      <c r="M375" s="6">
        <f t="shared" si="181"/>
        <v>160</v>
      </c>
      <c r="N375" s="19">
        <f t="shared" si="191"/>
        <v>147.80000000000001</v>
      </c>
      <c r="O375" s="19">
        <f t="shared" si="192"/>
        <v>162.5</v>
      </c>
      <c r="P375" s="19">
        <f t="shared" si="193"/>
        <v>135.5</v>
      </c>
      <c r="Q375" s="6" t="str">
        <f>VLOOKUP(LEFT(A375,8)*1,Hilfstabelle!$A$35:$E$38,2,FALSE)</f>
        <v>N.A.</v>
      </c>
      <c r="R375" s="6" t="str">
        <f>VLOOKUP(LEFT(A375,8)*1,Hilfstabelle!$A$35:$E$38,3,FALSE)</f>
        <v>N.A.</v>
      </c>
      <c r="S375" s="6" t="str">
        <f>VLOOKUP(LEFT(A375,8)*1,Hilfstabelle!$A$35:$E$38,4,FALSE)</f>
        <v>N.A.</v>
      </c>
      <c r="T375" s="94" t="e">
        <f>VLOOKUP(H375,Preise!A:E,4,FALSE)</f>
        <v>#N/A</v>
      </c>
      <c r="U375" s="7" t="str">
        <f>IF(V375=50,"I",VLOOKUP(V375,Hilfstabelle!$A$3:$B$6,2))</f>
        <v>IV</v>
      </c>
      <c r="V375" s="7">
        <f t="shared" si="182"/>
        <v>125</v>
      </c>
      <c r="W375" s="7" t="str">
        <f>IF(U375="I","I",VLOOKUP(V375,Hilfstabelle!$A$3:$B$6,2))</f>
        <v>IV</v>
      </c>
      <c r="X375" s="7">
        <f>VLOOKUP(W375,Hilfstabelle!$B$10:$M$13,12,FALSE)</f>
        <v>10.408540800000001</v>
      </c>
      <c r="Y375" s="7">
        <f>VLOOKUP(W375,Hilfstabelle!$B$10:$D$13,3,FALSE)</f>
        <v>80</v>
      </c>
      <c r="Z375" s="7">
        <f>VLOOKUP(W375,Hilfstabelle!$B$10:$E$13,4,FALSE)</f>
        <v>110.5</v>
      </c>
      <c r="AA375" s="7">
        <f>VLOOKUP(W375,Hilfstabelle!$B$10:$F$13,5,FALSE)</f>
        <v>110.5</v>
      </c>
      <c r="AB375" s="7">
        <f>VLOOKUP(W375,Hilfstabelle!$B$10:$G$13,6,FALSE)</f>
        <v>110.5</v>
      </c>
      <c r="AC375" s="7" t="str">
        <f>IF(AG375="50I","I",VLOOKUP(C375,Hilfstabelle!$A$3:$B$6,2))</f>
        <v>IV</v>
      </c>
      <c r="AD375" s="7" t="str">
        <f>IF(U375="I","I",VLOOKUP(C375,Hilfstabelle!$A$3:$B$6,2))</f>
        <v>IV</v>
      </c>
      <c r="AE375" s="7" t="str">
        <f t="shared" si="194"/>
        <v>125IV</v>
      </c>
      <c r="AF375" s="7" t="str">
        <f t="shared" si="183"/>
        <v>125IV</v>
      </c>
      <c r="AG375" s="106" t="b">
        <f t="shared" si="184"/>
        <v>0</v>
      </c>
      <c r="AH375" s="7">
        <f>VLOOKUP('Grundgerüst Konfigurator'!AE375,Hilfstabelle!$B$14:$M$25,12,FALSE)</f>
        <v>3.7998072000000001</v>
      </c>
      <c r="AI375" s="7">
        <f>VLOOKUP(AE375,Hilfstabelle!$B$14:$J$25,9,FALSE)</f>
        <v>72.5</v>
      </c>
      <c r="AJ375" s="7">
        <f>VLOOKUP(AE375,Hilfstabelle!$B$14:$K$25,10,FALSE)</f>
        <v>87.3</v>
      </c>
      <c r="AK375" s="7">
        <f>VLOOKUP(AE375,Hilfstabelle!$B$14:$I$25,8,FALSE)</f>
        <v>37.299999999999997</v>
      </c>
      <c r="AL375" s="7" t="str">
        <f>IF(AP375="50I","I",VLOOKUP(D375,Hilfstabelle!$A$3:$B$6,2))</f>
        <v>II</v>
      </c>
      <c r="AM375" s="7" t="str">
        <f>IF(U375="I","I",VLOOKUP(D375,Hilfstabelle!$A$3:$B$6,2))</f>
        <v>II</v>
      </c>
      <c r="AN375" s="7" t="str">
        <f t="shared" si="195"/>
        <v>75II</v>
      </c>
      <c r="AO375" s="7" t="str">
        <f t="shared" si="185"/>
        <v>75II</v>
      </c>
      <c r="AP375" s="106" t="b">
        <f t="shared" si="186"/>
        <v>0</v>
      </c>
      <c r="AQ375" s="7">
        <f>VLOOKUP('Grundgerüst Konfigurator'!AN375,Hilfstabelle!$B$14:$M$25,12,FALSE)</f>
        <v>1.0688664000000001</v>
      </c>
      <c r="AR375" s="7">
        <f>VLOOKUP(AN375,Hilfstabelle!$B$14:$J$25,9,FALSE)</f>
        <v>45</v>
      </c>
      <c r="AS375" s="7">
        <f>VLOOKUP(AN375,Hilfstabelle!$B$14:$K$25,10,FALSE)</f>
        <v>72</v>
      </c>
      <c r="AT375" s="7">
        <f>VLOOKUP(AN375,Hilfstabelle!$B$14:$I$25,8,FALSE)</f>
        <v>22</v>
      </c>
      <c r="AU375" s="7" t="str">
        <f>IF(AY375="50I","I",VLOOKUP(E375,Hilfstabelle!$A$3:$B$6,2))</f>
        <v>I</v>
      </c>
      <c r="AV375" s="7" t="str">
        <f>IF(U375="I","I",VLOOKUP(E375,Hilfstabelle!$A$3:$B$6,2))</f>
        <v>I</v>
      </c>
      <c r="AW375" s="7" t="str">
        <f t="shared" si="196"/>
        <v>32I</v>
      </c>
      <c r="AX375" s="7" t="str">
        <f t="shared" si="187"/>
        <v>32I</v>
      </c>
      <c r="AY375" s="106" t="b">
        <f t="shared" si="203"/>
        <v>0</v>
      </c>
      <c r="AZ375" s="7">
        <f>VLOOKUP('Grundgerüst Konfigurator'!AW375,Hilfstabelle!$B$14:$M$25,12,FALSE)</f>
        <v>0.22388520000000001</v>
      </c>
      <c r="BA375" s="7">
        <f>VLOOKUP(AW375,Hilfstabelle!$B$14:$J$25,9,FALSE)</f>
        <v>20</v>
      </c>
      <c r="BB375" s="7">
        <f>VLOOKUP(AW375,Hilfstabelle!$B$14:$K$25,10,FALSE)</f>
        <v>47</v>
      </c>
      <c r="BC375" s="7">
        <f>VLOOKUP(AW375,Hilfstabelle!$B$14:$I$25,8,FALSE)</f>
        <v>20</v>
      </c>
      <c r="BD375" s="7" t="str">
        <f t="shared" si="188"/>
        <v/>
      </c>
      <c r="BE375" s="7" t="str">
        <f t="shared" si="197"/>
        <v/>
      </c>
      <c r="BF375" s="7">
        <f>IFERROR(VLOOKUP(BD375,Hilfstabelle!$B$26:$M$31,12,FALSE),0)</f>
        <v>0</v>
      </c>
      <c r="BG375" s="7">
        <f>IFERROR(VLOOKUP(BD375,Hilfstabelle!$B$26:$H$31,7,FALSE),0)</f>
        <v>0</v>
      </c>
      <c r="BH375" s="7" t="str">
        <f t="shared" si="189"/>
        <v>IV-II</v>
      </c>
      <c r="BI375" s="7" t="str">
        <f t="shared" si="198"/>
        <v>IV-II</v>
      </c>
      <c r="BJ375" s="7">
        <f>IFERROR(VLOOKUP(BH375,Hilfstabelle!$B$26:$M$31,12,FALSE),0)</f>
        <v>2.3884392000000001</v>
      </c>
      <c r="BK375" s="7">
        <f>IFERROR(VLOOKUP(BH375,Hilfstabelle!$B$26:$H$31,7,FALSE),0)</f>
        <v>30</v>
      </c>
      <c r="BL375" s="7" t="str">
        <f t="shared" si="190"/>
        <v>IV-I</v>
      </c>
      <c r="BM375" s="7" t="str">
        <f t="shared" si="199"/>
        <v>IV-I</v>
      </c>
      <c r="BN375" s="7">
        <f>IFERROR(VLOOKUP(BL375,Hilfstabelle!$B$26:$M$31,12,FALSE),0)</f>
        <v>2.205924</v>
      </c>
      <c r="BO375" s="7">
        <f>IFERROR(VLOOKUP(BL375,Hilfstabelle!$B$26:$H$31,7,FALSE),0)</f>
        <v>5</v>
      </c>
      <c r="BP375" s="162" t="s">
        <v>3902</v>
      </c>
    </row>
    <row r="376" spans="1:68" ht="15" thickBot="1" x14ac:dyDescent="0.25">
      <c r="A376" s="7">
        <v>16864441127</v>
      </c>
      <c r="B376" s="160" t="s">
        <v>98</v>
      </c>
      <c r="C376" s="8">
        <v>125</v>
      </c>
      <c r="D376" s="8">
        <v>75</v>
      </c>
      <c r="E376" s="8">
        <v>40</v>
      </c>
      <c r="F376" s="8" t="str">
        <f t="shared" si="200"/>
        <v>125 - 75 - 40</v>
      </c>
      <c r="G376" s="8" t="str">
        <f t="shared" si="201"/>
        <v>125-75-40</v>
      </c>
      <c r="H376" s="8">
        <f t="shared" si="202"/>
        <v>16864441127</v>
      </c>
      <c r="I376" s="6">
        <f t="shared" si="178"/>
        <v>20.205066000000002</v>
      </c>
      <c r="J376" s="6">
        <f>VLOOKUP(LEFT(A376,8)*1,Hilfstabelle!$A$35:$E$38,5,FALSE)</f>
        <v>0</v>
      </c>
      <c r="K376" s="6">
        <f t="shared" si="179"/>
        <v>367.3</v>
      </c>
      <c r="L376" s="6">
        <f t="shared" si="180"/>
        <v>292.5</v>
      </c>
      <c r="M376" s="6">
        <f t="shared" si="181"/>
        <v>160</v>
      </c>
      <c r="N376" s="19">
        <f t="shared" si="191"/>
        <v>147.80000000000001</v>
      </c>
      <c r="O376" s="19">
        <f t="shared" si="192"/>
        <v>162.5</v>
      </c>
      <c r="P376" s="19">
        <f t="shared" si="193"/>
        <v>137.5</v>
      </c>
      <c r="Q376" s="6" t="str">
        <f>VLOOKUP(LEFT(A376,8)*1,Hilfstabelle!$A$35:$E$38,2,FALSE)</f>
        <v>N.A.</v>
      </c>
      <c r="R376" s="6" t="str">
        <f>VLOOKUP(LEFT(A376,8)*1,Hilfstabelle!$A$35:$E$38,3,FALSE)</f>
        <v>N.A.</v>
      </c>
      <c r="S376" s="6" t="str">
        <f>VLOOKUP(LEFT(A376,8)*1,Hilfstabelle!$A$35:$E$38,4,FALSE)</f>
        <v>N.A.</v>
      </c>
      <c r="T376" s="94" t="e">
        <f>VLOOKUP(H376,Preise!A:E,4,FALSE)</f>
        <v>#N/A</v>
      </c>
      <c r="U376" s="7" t="str">
        <f>IF(V376=50,"I",VLOOKUP(V376,Hilfstabelle!$A$3:$B$6,2))</f>
        <v>IV</v>
      </c>
      <c r="V376" s="7">
        <f t="shared" si="182"/>
        <v>125</v>
      </c>
      <c r="W376" s="7" t="str">
        <f>IF(U376="I","I",VLOOKUP(V376,Hilfstabelle!$A$3:$B$6,2))</f>
        <v>IV</v>
      </c>
      <c r="X376" s="7">
        <f>VLOOKUP(W376,Hilfstabelle!$B$10:$M$13,12,FALSE)</f>
        <v>10.408540800000001</v>
      </c>
      <c r="Y376" s="7">
        <f>VLOOKUP(W376,Hilfstabelle!$B$10:$D$13,3,FALSE)</f>
        <v>80</v>
      </c>
      <c r="Z376" s="7">
        <f>VLOOKUP(W376,Hilfstabelle!$B$10:$E$13,4,FALSE)</f>
        <v>110.5</v>
      </c>
      <c r="AA376" s="7">
        <f>VLOOKUP(W376,Hilfstabelle!$B$10:$F$13,5,FALSE)</f>
        <v>110.5</v>
      </c>
      <c r="AB376" s="7">
        <f>VLOOKUP(W376,Hilfstabelle!$B$10:$G$13,6,FALSE)</f>
        <v>110.5</v>
      </c>
      <c r="AC376" s="7" t="str">
        <f>IF(AG376="50I","I",VLOOKUP(C376,Hilfstabelle!$A$3:$B$6,2))</f>
        <v>IV</v>
      </c>
      <c r="AD376" s="7" t="str">
        <f>IF(U376="I","I",VLOOKUP(C376,Hilfstabelle!$A$3:$B$6,2))</f>
        <v>IV</v>
      </c>
      <c r="AE376" s="7" t="str">
        <f t="shared" si="194"/>
        <v>125IV</v>
      </c>
      <c r="AF376" s="7" t="str">
        <f t="shared" si="183"/>
        <v>125IV</v>
      </c>
      <c r="AG376" s="106" t="b">
        <f t="shared" si="184"/>
        <v>0</v>
      </c>
      <c r="AH376" s="7">
        <f>VLOOKUP('Grundgerüst Konfigurator'!AE376,Hilfstabelle!$B$14:$M$25,12,FALSE)</f>
        <v>3.7998072000000001</v>
      </c>
      <c r="AI376" s="7">
        <f>VLOOKUP(AE376,Hilfstabelle!$B$14:$J$25,9,FALSE)</f>
        <v>72.5</v>
      </c>
      <c r="AJ376" s="7">
        <f>VLOOKUP(AE376,Hilfstabelle!$B$14:$K$25,10,FALSE)</f>
        <v>87.3</v>
      </c>
      <c r="AK376" s="7">
        <f>VLOOKUP(AE376,Hilfstabelle!$B$14:$I$25,8,FALSE)</f>
        <v>37.299999999999997</v>
      </c>
      <c r="AL376" s="7" t="str">
        <f>IF(AP376="50I","I",VLOOKUP(D376,Hilfstabelle!$A$3:$B$6,2))</f>
        <v>II</v>
      </c>
      <c r="AM376" s="7" t="str">
        <f>IF(U376="I","I",VLOOKUP(D376,Hilfstabelle!$A$3:$B$6,2))</f>
        <v>II</v>
      </c>
      <c r="AN376" s="7" t="str">
        <f t="shared" si="195"/>
        <v>75II</v>
      </c>
      <c r="AO376" s="7" t="str">
        <f t="shared" si="185"/>
        <v>75II</v>
      </c>
      <c r="AP376" s="106" t="b">
        <f t="shared" si="186"/>
        <v>0</v>
      </c>
      <c r="AQ376" s="7">
        <f>VLOOKUP('Grundgerüst Konfigurator'!AN376,Hilfstabelle!$B$14:$M$25,12,FALSE)</f>
        <v>1.0688664000000001</v>
      </c>
      <c r="AR376" s="7">
        <f>VLOOKUP(AN376,Hilfstabelle!$B$14:$J$25,9,FALSE)</f>
        <v>45</v>
      </c>
      <c r="AS376" s="7">
        <f>VLOOKUP(AN376,Hilfstabelle!$B$14:$K$25,10,FALSE)</f>
        <v>72</v>
      </c>
      <c r="AT376" s="7">
        <f>VLOOKUP(AN376,Hilfstabelle!$B$14:$I$25,8,FALSE)</f>
        <v>22</v>
      </c>
      <c r="AU376" s="7" t="str">
        <f>IF(AY376="50I","I",VLOOKUP(E376,Hilfstabelle!$A$3:$B$6,2))</f>
        <v>I</v>
      </c>
      <c r="AV376" s="7" t="str">
        <f>IF(U376="I","I",VLOOKUP(E376,Hilfstabelle!$A$3:$B$6,2))</f>
        <v>I</v>
      </c>
      <c r="AW376" s="7" t="str">
        <f t="shared" si="196"/>
        <v>40I</v>
      </c>
      <c r="AX376" s="7" t="str">
        <f t="shared" si="187"/>
        <v>40I</v>
      </c>
      <c r="AY376" s="106" t="b">
        <f t="shared" si="203"/>
        <v>0</v>
      </c>
      <c r="AZ376" s="7">
        <f>VLOOKUP('Grundgerüst Konfigurator'!AW376,Hilfstabelle!$B$14:$M$25,12,FALSE)</f>
        <v>0.33348840000000002</v>
      </c>
      <c r="BA376" s="7">
        <f>VLOOKUP(AW376,Hilfstabelle!$B$14:$J$25,9,FALSE)</f>
        <v>24.5</v>
      </c>
      <c r="BB376" s="7">
        <f>VLOOKUP(AW376,Hilfstabelle!$B$14:$K$25,10,FALSE)</f>
        <v>54</v>
      </c>
      <c r="BC376" s="7">
        <f>VLOOKUP(AW376,Hilfstabelle!$B$14:$I$25,8,FALSE)</f>
        <v>22</v>
      </c>
      <c r="BD376" s="7" t="str">
        <f t="shared" si="188"/>
        <v/>
      </c>
      <c r="BE376" s="7" t="str">
        <f t="shared" si="197"/>
        <v/>
      </c>
      <c r="BF376" s="7">
        <f>IFERROR(VLOOKUP(BD376,Hilfstabelle!$B$26:$M$31,12,FALSE),0)</f>
        <v>0</v>
      </c>
      <c r="BG376" s="7">
        <f>IFERROR(VLOOKUP(BD376,Hilfstabelle!$B$26:$H$31,7,FALSE),0)</f>
        <v>0</v>
      </c>
      <c r="BH376" s="7" t="str">
        <f t="shared" si="189"/>
        <v>IV-II</v>
      </c>
      <c r="BI376" s="7" t="str">
        <f t="shared" si="198"/>
        <v>IV-II</v>
      </c>
      <c r="BJ376" s="7">
        <f>IFERROR(VLOOKUP(BH376,Hilfstabelle!$B$26:$M$31,12,FALSE),0)</f>
        <v>2.3884392000000001</v>
      </c>
      <c r="BK376" s="7">
        <f>IFERROR(VLOOKUP(BH376,Hilfstabelle!$B$26:$H$31,7,FALSE),0)</f>
        <v>30</v>
      </c>
      <c r="BL376" s="7" t="str">
        <f t="shared" si="190"/>
        <v>IV-I</v>
      </c>
      <c r="BM376" s="7" t="str">
        <f t="shared" si="199"/>
        <v>IV-I</v>
      </c>
      <c r="BN376" s="7">
        <f>IFERROR(VLOOKUP(BL376,Hilfstabelle!$B$26:$M$31,12,FALSE),0)</f>
        <v>2.205924</v>
      </c>
      <c r="BO376" s="7">
        <f>IFERROR(VLOOKUP(BL376,Hilfstabelle!$B$26:$H$31,7,FALSE),0)</f>
        <v>5</v>
      </c>
      <c r="BP376" s="162" t="s">
        <v>3902</v>
      </c>
    </row>
    <row r="377" spans="1:68" ht="15" thickBot="1" x14ac:dyDescent="0.25">
      <c r="A377" s="7">
        <v>16864441128</v>
      </c>
      <c r="B377" s="160" t="s">
        <v>98</v>
      </c>
      <c r="C377" s="8">
        <v>125</v>
      </c>
      <c r="D377" s="8">
        <v>75</v>
      </c>
      <c r="E377" s="8">
        <v>50</v>
      </c>
      <c r="F377" s="8" t="str">
        <f t="shared" si="200"/>
        <v>125 - 75 - 50</v>
      </c>
      <c r="G377" s="8" t="str">
        <f t="shared" si="201"/>
        <v>125-75-50</v>
      </c>
      <c r="H377" s="8">
        <f t="shared" si="202"/>
        <v>16864441128</v>
      </c>
      <c r="I377" s="6">
        <f t="shared" si="178"/>
        <v>20.3223804</v>
      </c>
      <c r="J377" s="6">
        <f>VLOOKUP(LEFT(A377,8)*1,Hilfstabelle!$A$35:$E$38,5,FALSE)</f>
        <v>0</v>
      </c>
      <c r="K377" s="6">
        <f t="shared" si="179"/>
        <v>374.3</v>
      </c>
      <c r="L377" s="6">
        <f t="shared" si="180"/>
        <v>292.5</v>
      </c>
      <c r="M377" s="6">
        <f t="shared" si="181"/>
        <v>160</v>
      </c>
      <c r="N377" s="19">
        <f t="shared" si="191"/>
        <v>147.80000000000001</v>
      </c>
      <c r="O377" s="19">
        <f t="shared" si="192"/>
        <v>162.5</v>
      </c>
      <c r="P377" s="19">
        <f t="shared" si="193"/>
        <v>137.5</v>
      </c>
      <c r="Q377" s="6" t="str">
        <f>VLOOKUP(LEFT(A377,8)*1,Hilfstabelle!$A$35:$E$38,2,FALSE)</f>
        <v>N.A.</v>
      </c>
      <c r="R377" s="6" t="str">
        <f>VLOOKUP(LEFT(A377,8)*1,Hilfstabelle!$A$35:$E$38,3,FALSE)</f>
        <v>N.A.</v>
      </c>
      <c r="S377" s="6" t="str">
        <f>VLOOKUP(LEFT(A377,8)*1,Hilfstabelle!$A$35:$E$38,4,FALSE)</f>
        <v>N.A.</v>
      </c>
      <c r="T377" s="94" t="e">
        <f>VLOOKUP(H377,Preise!A:E,4,FALSE)</f>
        <v>#N/A</v>
      </c>
      <c r="U377" s="7" t="str">
        <f>IF(V377=50,"I",VLOOKUP(V377,Hilfstabelle!$A$3:$B$6,2))</f>
        <v>IV</v>
      </c>
      <c r="V377" s="7">
        <f t="shared" si="182"/>
        <v>125</v>
      </c>
      <c r="W377" s="7" t="str">
        <f>IF(U377="I","I",VLOOKUP(V377,Hilfstabelle!$A$3:$B$6,2))</f>
        <v>IV</v>
      </c>
      <c r="X377" s="7">
        <f>VLOOKUP(W377,Hilfstabelle!$B$10:$M$13,12,FALSE)</f>
        <v>10.408540800000001</v>
      </c>
      <c r="Y377" s="7">
        <f>VLOOKUP(W377,Hilfstabelle!$B$10:$D$13,3,FALSE)</f>
        <v>80</v>
      </c>
      <c r="Z377" s="7">
        <f>VLOOKUP(W377,Hilfstabelle!$B$10:$E$13,4,FALSE)</f>
        <v>110.5</v>
      </c>
      <c r="AA377" s="7">
        <f>VLOOKUP(W377,Hilfstabelle!$B$10:$F$13,5,FALSE)</f>
        <v>110.5</v>
      </c>
      <c r="AB377" s="7">
        <f>VLOOKUP(W377,Hilfstabelle!$B$10:$G$13,6,FALSE)</f>
        <v>110.5</v>
      </c>
      <c r="AC377" s="7" t="str">
        <f>IF(AG377="50I","I",VLOOKUP(C377,Hilfstabelle!$A$3:$B$6,2))</f>
        <v>IV</v>
      </c>
      <c r="AD377" s="7" t="str">
        <f>IF(U377="I","I",VLOOKUP(C377,Hilfstabelle!$A$3:$B$6,2))</f>
        <v>IV</v>
      </c>
      <c r="AE377" s="7" t="str">
        <f t="shared" si="194"/>
        <v>125IV</v>
      </c>
      <c r="AF377" s="7" t="str">
        <f t="shared" si="183"/>
        <v>125IV</v>
      </c>
      <c r="AG377" s="106" t="b">
        <f t="shared" si="184"/>
        <v>0</v>
      </c>
      <c r="AH377" s="7">
        <f>VLOOKUP('Grundgerüst Konfigurator'!AE377,Hilfstabelle!$B$14:$M$25,12,FALSE)</f>
        <v>3.7998072000000001</v>
      </c>
      <c r="AI377" s="7">
        <f>VLOOKUP(AE377,Hilfstabelle!$B$14:$J$25,9,FALSE)</f>
        <v>72.5</v>
      </c>
      <c r="AJ377" s="7">
        <f>VLOOKUP(AE377,Hilfstabelle!$B$14:$K$25,10,FALSE)</f>
        <v>87.3</v>
      </c>
      <c r="AK377" s="7">
        <f>VLOOKUP(AE377,Hilfstabelle!$B$14:$I$25,8,FALSE)</f>
        <v>37.299999999999997</v>
      </c>
      <c r="AL377" s="7" t="str">
        <f>IF(AP377="50I","I",VLOOKUP(D377,Hilfstabelle!$A$3:$B$6,2))</f>
        <v>II</v>
      </c>
      <c r="AM377" s="7" t="str">
        <f>IF(U377="I","I",VLOOKUP(D377,Hilfstabelle!$A$3:$B$6,2))</f>
        <v>II</v>
      </c>
      <c r="AN377" s="7" t="str">
        <f t="shared" si="195"/>
        <v>75II</v>
      </c>
      <c r="AO377" s="7" t="str">
        <f t="shared" si="185"/>
        <v>75II</v>
      </c>
      <c r="AP377" s="106" t="b">
        <f t="shared" si="186"/>
        <v>0</v>
      </c>
      <c r="AQ377" s="7">
        <f>VLOOKUP('Grundgerüst Konfigurator'!AN377,Hilfstabelle!$B$14:$M$25,12,FALSE)</f>
        <v>1.0688664000000001</v>
      </c>
      <c r="AR377" s="7">
        <f>VLOOKUP(AN377,Hilfstabelle!$B$14:$J$25,9,FALSE)</f>
        <v>45</v>
      </c>
      <c r="AS377" s="7">
        <f>VLOOKUP(AN377,Hilfstabelle!$B$14:$K$25,10,FALSE)</f>
        <v>72</v>
      </c>
      <c r="AT377" s="7">
        <f>VLOOKUP(AN377,Hilfstabelle!$B$14:$I$25,8,FALSE)</f>
        <v>22</v>
      </c>
      <c r="AU377" s="7" t="str">
        <f>IF(AY377="50I","I",VLOOKUP(E377,Hilfstabelle!$A$3:$B$6,2))</f>
        <v>I</v>
      </c>
      <c r="AV377" s="7" t="str">
        <f>IF(U377="I","I",VLOOKUP(E377,Hilfstabelle!$A$3:$B$6,2))</f>
        <v>II</v>
      </c>
      <c r="AW377" s="7" t="str">
        <f t="shared" si="196"/>
        <v>50I</v>
      </c>
      <c r="AX377" s="7" t="str">
        <f t="shared" si="187"/>
        <v>50II</v>
      </c>
      <c r="AY377" s="106" t="str">
        <f t="shared" si="203"/>
        <v>50I</v>
      </c>
      <c r="AZ377" s="7">
        <f>VLOOKUP('Grundgerüst Konfigurator'!AW377,Hilfstabelle!$B$14:$M$25,12,FALSE)</f>
        <v>0.45080280000000006</v>
      </c>
      <c r="BA377" s="7">
        <f>VLOOKUP(AW377,Hilfstabelle!$B$14:$J$25,9,FALSE)</f>
        <v>30.5</v>
      </c>
      <c r="BB377" s="7">
        <f>VLOOKUP(AW377,Hilfstabelle!$B$14:$K$25,10,FALSE)</f>
        <v>61</v>
      </c>
      <c r="BC377" s="7">
        <f>VLOOKUP(AW377,Hilfstabelle!$B$14:$I$25,8,FALSE)</f>
        <v>22</v>
      </c>
      <c r="BD377" s="7" t="str">
        <f t="shared" si="188"/>
        <v/>
      </c>
      <c r="BE377" s="7" t="str">
        <f t="shared" si="197"/>
        <v/>
      </c>
      <c r="BF377" s="7">
        <f>IFERROR(VLOOKUP(BD377,Hilfstabelle!$B$26:$M$31,12,FALSE),0)</f>
        <v>0</v>
      </c>
      <c r="BG377" s="7">
        <f>IFERROR(VLOOKUP(BD377,Hilfstabelle!$B$26:$H$31,7,FALSE),0)</f>
        <v>0</v>
      </c>
      <c r="BH377" s="7" t="str">
        <f t="shared" si="189"/>
        <v>IV-II</v>
      </c>
      <c r="BI377" s="7" t="str">
        <f t="shared" si="198"/>
        <v>IV-II</v>
      </c>
      <c r="BJ377" s="7">
        <f>IFERROR(VLOOKUP(BH377,Hilfstabelle!$B$26:$M$31,12,FALSE),0)</f>
        <v>2.3884392000000001</v>
      </c>
      <c r="BK377" s="7">
        <f>IFERROR(VLOOKUP(BH377,Hilfstabelle!$B$26:$H$31,7,FALSE),0)</f>
        <v>30</v>
      </c>
      <c r="BL377" s="7" t="str">
        <f t="shared" si="190"/>
        <v>IV-I</v>
      </c>
      <c r="BM377" s="7" t="str">
        <f t="shared" si="199"/>
        <v>IV-I</v>
      </c>
      <c r="BN377" s="7">
        <f>IFERROR(VLOOKUP(BL377,Hilfstabelle!$B$26:$M$31,12,FALSE),0)</f>
        <v>2.205924</v>
      </c>
      <c r="BO377" s="7">
        <f>IFERROR(VLOOKUP(BL377,Hilfstabelle!$B$26:$H$31,7,FALSE),0)</f>
        <v>5</v>
      </c>
      <c r="BP377" s="162" t="s">
        <v>3902</v>
      </c>
    </row>
    <row r="378" spans="1:68" ht="15" thickBot="1" x14ac:dyDescent="0.25">
      <c r="A378" s="7">
        <v>16864441129</v>
      </c>
      <c r="B378" s="160" t="s">
        <v>98</v>
      </c>
      <c r="C378" s="8">
        <v>125</v>
      </c>
      <c r="D378" s="8">
        <v>75</v>
      </c>
      <c r="E378" s="8">
        <v>63</v>
      </c>
      <c r="F378" s="8" t="str">
        <f t="shared" si="200"/>
        <v>125 - 75 - 63</v>
      </c>
      <c r="G378" s="8" t="str">
        <f t="shared" si="201"/>
        <v>125-75-63</v>
      </c>
      <c r="H378" s="8">
        <f t="shared" si="202"/>
        <v>16864441129</v>
      </c>
      <c r="I378" s="6">
        <f t="shared" si="178"/>
        <v>20.903576400000002</v>
      </c>
      <c r="J378" s="6">
        <f>VLOOKUP(LEFT(A378,8)*1,Hilfstabelle!$A$35:$E$38,5,FALSE)</f>
        <v>0</v>
      </c>
      <c r="K378" s="6">
        <f t="shared" si="179"/>
        <v>406.8</v>
      </c>
      <c r="L378" s="6">
        <f t="shared" si="180"/>
        <v>292.5</v>
      </c>
      <c r="M378" s="6">
        <f t="shared" si="181"/>
        <v>160</v>
      </c>
      <c r="N378" s="19">
        <f t="shared" si="191"/>
        <v>147.80000000000001</v>
      </c>
      <c r="O378" s="19">
        <f t="shared" si="192"/>
        <v>162.5</v>
      </c>
      <c r="P378" s="19">
        <f t="shared" si="193"/>
        <v>163</v>
      </c>
      <c r="Q378" s="6" t="str">
        <f>VLOOKUP(LEFT(A378,8)*1,Hilfstabelle!$A$35:$E$38,2,FALSE)</f>
        <v>N.A.</v>
      </c>
      <c r="R378" s="6" t="str">
        <f>VLOOKUP(LEFT(A378,8)*1,Hilfstabelle!$A$35:$E$38,3,FALSE)</f>
        <v>N.A.</v>
      </c>
      <c r="S378" s="6" t="str">
        <f>VLOOKUP(LEFT(A378,8)*1,Hilfstabelle!$A$35:$E$38,4,FALSE)</f>
        <v>N.A.</v>
      </c>
      <c r="T378" s="94" t="e">
        <f>VLOOKUP(H378,Preise!A:E,4,FALSE)</f>
        <v>#N/A</v>
      </c>
      <c r="U378" s="7" t="str">
        <f>IF(V378=50,"I",VLOOKUP(V378,Hilfstabelle!$A$3:$B$6,2))</f>
        <v>IV</v>
      </c>
      <c r="V378" s="7">
        <f t="shared" si="182"/>
        <v>125</v>
      </c>
      <c r="W378" s="7" t="str">
        <f>IF(U378="I","I",VLOOKUP(V378,Hilfstabelle!$A$3:$B$6,2))</f>
        <v>IV</v>
      </c>
      <c r="X378" s="7">
        <f>VLOOKUP(W378,Hilfstabelle!$B$10:$M$13,12,FALSE)</f>
        <v>10.408540800000001</v>
      </c>
      <c r="Y378" s="7">
        <f>VLOOKUP(W378,Hilfstabelle!$B$10:$D$13,3,FALSE)</f>
        <v>80</v>
      </c>
      <c r="Z378" s="7">
        <f>VLOOKUP(W378,Hilfstabelle!$B$10:$E$13,4,FALSE)</f>
        <v>110.5</v>
      </c>
      <c r="AA378" s="7">
        <f>VLOOKUP(W378,Hilfstabelle!$B$10:$F$13,5,FALSE)</f>
        <v>110.5</v>
      </c>
      <c r="AB378" s="7">
        <f>VLOOKUP(W378,Hilfstabelle!$B$10:$G$13,6,FALSE)</f>
        <v>110.5</v>
      </c>
      <c r="AC378" s="7" t="str">
        <f>IF(AG378="50I","I",VLOOKUP(C378,Hilfstabelle!$A$3:$B$6,2))</f>
        <v>IV</v>
      </c>
      <c r="AD378" s="7" t="str">
        <f>IF(U378="I","I",VLOOKUP(C378,Hilfstabelle!$A$3:$B$6,2))</f>
        <v>IV</v>
      </c>
      <c r="AE378" s="7" t="str">
        <f t="shared" si="194"/>
        <v>125IV</v>
      </c>
      <c r="AF378" s="7" t="str">
        <f t="shared" si="183"/>
        <v>125IV</v>
      </c>
      <c r="AG378" s="106" t="b">
        <f t="shared" si="184"/>
        <v>0</v>
      </c>
      <c r="AH378" s="7">
        <f>VLOOKUP('Grundgerüst Konfigurator'!AE378,Hilfstabelle!$B$14:$M$25,12,FALSE)</f>
        <v>3.7998072000000001</v>
      </c>
      <c r="AI378" s="7">
        <f>VLOOKUP(AE378,Hilfstabelle!$B$14:$J$25,9,FALSE)</f>
        <v>72.5</v>
      </c>
      <c r="AJ378" s="7">
        <f>VLOOKUP(AE378,Hilfstabelle!$B$14:$K$25,10,FALSE)</f>
        <v>87.3</v>
      </c>
      <c r="AK378" s="7">
        <f>VLOOKUP(AE378,Hilfstabelle!$B$14:$I$25,8,FALSE)</f>
        <v>37.299999999999997</v>
      </c>
      <c r="AL378" s="7" t="str">
        <f>IF(AP378="50I","I",VLOOKUP(D378,Hilfstabelle!$A$3:$B$6,2))</f>
        <v>II</v>
      </c>
      <c r="AM378" s="7" t="str">
        <f>IF(U378="I","I",VLOOKUP(D378,Hilfstabelle!$A$3:$B$6,2))</f>
        <v>II</v>
      </c>
      <c r="AN378" s="7" t="str">
        <f t="shared" si="195"/>
        <v>75II</v>
      </c>
      <c r="AO378" s="7" t="str">
        <f t="shared" si="185"/>
        <v>75II</v>
      </c>
      <c r="AP378" s="106" t="b">
        <f t="shared" si="186"/>
        <v>0</v>
      </c>
      <c r="AQ378" s="7">
        <f>VLOOKUP('Grundgerüst Konfigurator'!AN378,Hilfstabelle!$B$14:$M$25,12,FALSE)</f>
        <v>1.0688664000000001</v>
      </c>
      <c r="AR378" s="7">
        <f>VLOOKUP(AN378,Hilfstabelle!$B$14:$J$25,9,FALSE)</f>
        <v>45</v>
      </c>
      <c r="AS378" s="7">
        <f>VLOOKUP(AN378,Hilfstabelle!$B$14:$K$25,10,FALSE)</f>
        <v>72</v>
      </c>
      <c r="AT378" s="7">
        <f>VLOOKUP(AN378,Hilfstabelle!$B$14:$I$25,8,FALSE)</f>
        <v>22</v>
      </c>
      <c r="AU378" s="7" t="str">
        <f>IF(AY378="50I","I",VLOOKUP(E378,Hilfstabelle!$A$3:$B$6,2))</f>
        <v>II</v>
      </c>
      <c r="AV378" s="7" t="str">
        <f>IF(U378="I","I",VLOOKUP(E378,Hilfstabelle!$A$3:$B$6,2))</f>
        <v>II</v>
      </c>
      <c r="AW378" s="7" t="str">
        <f t="shared" si="196"/>
        <v>63II</v>
      </c>
      <c r="AX378" s="7" t="str">
        <f t="shared" si="187"/>
        <v>63II</v>
      </c>
      <c r="AY378" s="106" t="b">
        <f t="shared" si="203"/>
        <v>0</v>
      </c>
      <c r="AZ378" s="7">
        <f>VLOOKUP('Grundgerüst Konfigurator'!AW378,Hilfstabelle!$B$14:$M$25,12,FALSE)</f>
        <v>0.84948360000000012</v>
      </c>
      <c r="BA378" s="7">
        <f>VLOOKUP(AW378,Hilfstabelle!$B$14:$J$25,9,FALSE)</f>
        <v>37</v>
      </c>
      <c r="BB378" s="7">
        <f>VLOOKUP(AW378,Hilfstabelle!$B$14:$K$25,10,FALSE)</f>
        <v>68.5</v>
      </c>
      <c r="BC378" s="7">
        <f>VLOOKUP(AW378,Hilfstabelle!$B$14:$I$25,8,FALSE)</f>
        <v>22.5</v>
      </c>
      <c r="BD378" s="7" t="str">
        <f t="shared" si="188"/>
        <v/>
      </c>
      <c r="BE378" s="7" t="str">
        <f t="shared" si="197"/>
        <v/>
      </c>
      <c r="BF378" s="7">
        <f>IFERROR(VLOOKUP(BD378,Hilfstabelle!$B$26:$M$31,12,FALSE),0)</f>
        <v>0</v>
      </c>
      <c r="BG378" s="7">
        <f>IFERROR(VLOOKUP(BD378,Hilfstabelle!$B$26:$H$31,7,FALSE),0)</f>
        <v>0</v>
      </c>
      <c r="BH378" s="7" t="str">
        <f t="shared" si="189"/>
        <v>IV-II</v>
      </c>
      <c r="BI378" s="7" t="str">
        <f t="shared" si="198"/>
        <v>IV-II</v>
      </c>
      <c r="BJ378" s="7">
        <f>IFERROR(VLOOKUP(BH378,Hilfstabelle!$B$26:$M$31,12,FALSE),0)</f>
        <v>2.3884392000000001</v>
      </c>
      <c r="BK378" s="7">
        <f>IFERROR(VLOOKUP(BH378,Hilfstabelle!$B$26:$H$31,7,FALSE),0)</f>
        <v>30</v>
      </c>
      <c r="BL378" s="7" t="str">
        <f t="shared" si="190"/>
        <v>IV-II</v>
      </c>
      <c r="BM378" s="7" t="str">
        <f t="shared" si="199"/>
        <v>IV-II</v>
      </c>
      <c r="BN378" s="7">
        <f>IFERROR(VLOOKUP(BL378,Hilfstabelle!$B$26:$M$31,12,FALSE),0)</f>
        <v>2.3884392000000001</v>
      </c>
      <c r="BO378" s="7">
        <f>IFERROR(VLOOKUP(BL378,Hilfstabelle!$B$26:$H$31,7,FALSE),0)</f>
        <v>30</v>
      </c>
      <c r="BP378" s="162" t="s">
        <v>3902</v>
      </c>
    </row>
    <row r="379" spans="1:68" ht="15" thickBot="1" x14ac:dyDescent="0.25">
      <c r="A379" s="7">
        <v>16864441130</v>
      </c>
      <c r="B379" s="160" t="s">
        <v>98</v>
      </c>
      <c r="C379" s="8">
        <v>125</v>
      </c>
      <c r="D379" s="8">
        <v>75</v>
      </c>
      <c r="E379" s="8">
        <v>75</v>
      </c>
      <c r="F379" s="8" t="str">
        <f t="shared" si="200"/>
        <v>125 - 75 - 75</v>
      </c>
      <c r="G379" s="8" t="str">
        <f t="shared" si="201"/>
        <v>125-75-75</v>
      </c>
      <c r="H379" s="8">
        <f t="shared" si="202"/>
        <v>16864441130</v>
      </c>
      <c r="I379" s="6">
        <f t="shared" si="178"/>
        <v>21.122959200000004</v>
      </c>
      <c r="J379" s="6">
        <f>VLOOKUP(LEFT(A379,8)*1,Hilfstabelle!$A$35:$E$38,5,FALSE)</f>
        <v>0</v>
      </c>
      <c r="K379" s="6">
        <f t="shared" si="179"/>
        <v>410.3</v>
      </c>
      <c r="L379" s="6">
        <f t="shared" si="180"/>
        <v>292.5</v>
      </c>
      <c r="M379" s="6">
        <f t="shared" si="181"/>
        <v>160</v>
      </c>
      <c r="N379" s="19">
        <f t="shared" si="191"/>
        <v>147.80000000000001</v>
      </c>
      <c r="O379" s="19">
        <f t="shared" si="192"/>
        <v>162.5</v>
      </c>
      <c r="P379" s="19">
        <f t="shared" si="193"/>
        <v>162.5</v>
      </c>
      <c r="Q379" s="6" t="str">
        <f>VLOOKUP(LEFT(A379,8)*1,Hilfstabelle!$A$35:$E$38,2,FALSE)</f>
        <v>N.A.</v>
      </c>
      <c r="R379" s="6" t="str">
        <f>VLOOKUP(LEFT(A379,8)*1,Hilfstabelle!$A$35:$E$38,3,FALSE)</f>
        <v>N.A.</v>
      </c>
      <c r="S379" s="6" t="str">
        <f>VLOOKUP(LEFT(A379,8)*1,Hilfstabelle!$A$35:$E$38,4,FALSE)</f>
        <v>N.A.</v>
      </c>
      <c r="T379" s="94" t="e">
        <f>VLOOKUP(H379,Preise!A:E,4,FALSE)</f>
        <v>#N/A</v>
      </c>
      <c r="U379" s="7" t="str">
        <f>IF(V379=50,"I",VLOOKUP(V379,Hilfstabelle!$A$3:$B$6,2))</f>
        <v>IV</v>
      </c>
      <c r="V379" s="7">
        <f t="shared" si="182"/>
        <v>125</v>
      </c>
      <c r="W379" s="7" t="str">
        <f>IF(U379="I","I",VLOOKUP(V379,Hilfstabelle!$A$3:$B$6,2))</f>
        <v>IV</v>
      </c>
      <c r="X379" s="7">
        <f>VLOOKUP(W379,Hilfstabelle!$B$10:$M$13,12,FALSE)</f>
        <v>10.408540800000001</v>
      </c>
      <c r="Y379" s="7">
        <f>VLOOKUP(W379,Hilfstabelle!$B$10:$D$13,3,FALSE)</f>
        <v>80</v>
      </c>
      <c r="Z379" s="7">
        <f>VLOOKUP(W379,Hilfstabelle!$B$10:$E$13,4,FALSE)</f>
        <v>110.5</v>
      </c>
      <c r="AA379" s="7">
        <f>VLOOKUP(W379,Hilfstabelle!$B$10:$F$13,5,FALSE)</f>
        <v>110.5</v>
      </c>
      <c r="AB379" s="7">
        <f>VLOOKUP(W379,Hilfstabelle!$B$10:$G$13,6,FALSE)</f>
        <v>110.5</v>
      </c>
      <c r="AC379" s="7" t="str">
        <f>IF(AG379="50I","I",VLOOKUP(C379,Hilfstabelle!$A$3:$B$6,2))</f>
        <v>IV</v>
      </c>
      <c r="AD379" s="7" t="str">
        <f>IF(U379="I","I",VLOOKUP(C379,Hilfstabelle!$A$3:$B$6,2))</f>
        <v>IV</v>
      </c>
      <c r="AE379" s="7" t="str">
        <f t="shared" si="194"/>
        <v>125IV</v>
      </c>
      <c r="AF379" s="7" t="str">
        <f t="shared" si="183"/>
        <v>125IV</v>
      </c>
      <c r="AG379" s="106" t="b">
        <f t="shared" si="184"/>
        <v>0</v>
      </c>
      <c r="AH379" s="7">
        <f>VLOOKUP('Grundgerüst Konfigurator'!AE379,Hilfstabelle!$B$14:$M$25,12,FALSE)</f>
        <v>3.7998072000000001</v>
      </c>
      <c r="AI379" s="7">
        <f>VLOOKUP(AE379,Hilfstabelle!$B$14:$J$25,9,FALSE)</f>
        <v>72.5</v>
      </c>
      <c r="AJ379" s="7">
        <f>VLOOKUP(AE379,Hilfstabelle!$B$14:$K$25,10,FALSE)</f>
        <v>87.3</v>
      </c>
      <c r="AK379" s="7">
        <f>VLOOKUP(AE379,Hilfstabelle!$B$14:$I$25,8,FALSE)</f>
        <v>37.299999999999997</v>
      </c>
      <c r="AL379" s="7" t="str">
        <f>IF(AP379="50I","I",VLOOKUP(D379,Hilfstabelle!$A$3:$B$6,2))</f>
        <v>II</v>
      </c>
      <c r="AM379" s="7" t="str">
        <f>IF(U379="I","I",VLOOKUP(D379,Hilfstabelle!$A$3:$B$6,2))</f>
        <v>II</v>
      </c>
      <c r="AN379" s="7" t="str">
        <f t="shared" si="195"/>
        <v>75II</v>
      </c>
      <c r="AO379" s="7" t="str">
        <f t="shared" si="185"/>
        <v>75II</v>
      </c>
      <c r="AP379" s="106" t="b">
        <f t="shared" si="186"/>
        <v>0</v>
      </c>
      <c r="AQ379" s="7">
        <f>VLOOKUP('Grundgerüst Konfigurator'!AN379,Hilfstabelle!$B$14:$M$25,12,FALSE)</f>
        <v>1.0688664000000001</v>
      </c>
      <c r="AR379" s="7">
        <f>VLOOKUP(AN379,Hilfstabelle!$B$14:$J$25,9,FALSE)</f>
        <v>45</v>
      </c>
      <c r="AS379" s="7">
        <f>VLOOKUP(AN379,Hilfstabelle!$B$14:$K$25,10,FALSE)</f>
        <v>72</v>
      </c>
      <c r="AT379" s="7">
        <f>VLOOKUP(AN379,Hilfstabelle!$B$14:$I$25,8,FALSE)</f>
        <v>22</v>
      </c>
      <c r="AU379" s="7" t="str">
        <f>IF(AY379="50I","I",VLOOKUP(E379,Hilfstabelle!$A$3:$B$6,2))</f>
        <v>II</v>
      </c>
      <c r="AV379" s="7" t="str">
        <f>IF(U379="I","I",VLOOKUP(E379,Hilfstabelle!$A$3:$B$6,2))</f>
        <v>II</v>
      </c>
      <c r="AW379" s="7" t="str">
        <f t="shared" si="196"/>
        <v>75II</v>
      </c>
      <c r="AX379" s="7" t="str">
        <f t="shared" si="187"/>
        <v>75II</v>
      </c>
      <c r="AY379" s="106" t="b">
        <f t="shared" si="203"/>
        <v>0</v>
      </c>
      <c r="AZ379" s="7">
        <f>VLOOKUP('Grundgerüst Konfigurator'!AW379,Hilfstabelle!$B$14:$M$25,12,FALSE)</f>
        <v>1.0688664000000001</v>
      </c>
      <c r="BA379" s="7">
        <f>VLOOKUP(AW379,Hilfstabelle!$B$14:$J$25,9,FALSE)</f>
        <v>45</v>
      </c>
      <c r="BB379" s="7">
        <f>VLOOKUP(AW379,Hilfstabelle!$B$14:$K$25,10,FALSE)</f>
        <v>72</v>
      </c>
      <c r="BC379" s="7">
        <f>VLOOKUP(AW379,Hilfstabelle!$B$14:$I$25,8,FALSE)</f>
        <v>22</v>
      </c>
      <c r="BD379" s="7" t="str">
        <f t="shared" si="188"/>
        <v/>
      </c>
      <c r="BE379" s="7" t="str">
        <f t="shared" si="197"/>
        <v/>
      </c>
      <c r="BF379" s="7">
        <f>IFERROR(VLOOKUP(BD379,Hilfstabelle!$B$26:$M$31,12,FALSE),0)</f>
        <v>0</v>
      </c>
      <c r="BG379" s="7">
        <f>IFERROR(VLOOKUP(BD379,Hilfstabelle!$B$26:$H$31,7,FALSE),0)</f>
        <v>0</v>
      </c>
      <c r="BH379" s="7" t="str">
        <f t="shared" si="189"/>
        <v>IV-II</v>
      </c>
      <c r="BI379" s="7" t="str">
        <f t="shared" si="198"/>
        <v>IV-II</v>
      </c>
      <c r="BJ379" s="7">
        <f>IFERROR(VLOOKUP(BH379,Hilfstabelle!$B$26:$M$31,12,FALSE),0)</f>
        <v>2.3884392000000001</v>
      </c>
      <c r="BK379" s="7">
        <f>IFERROR(VLOOKUP(BH379,Hilfstabelle!$B$26:$H$31,7,FALSE),0)</f>
        <v>30</v>
      </c>
      <c r="BL379" s="7" t="str">
        <f t="shared" si="190"/>
        <v>IV-II</v>
      </c>
      <c r="BM379" s="7" t="str">
        <f t="shared" si="199"/>
        <v>IV-II</v>
      </c>
      <c r="BN379" s="7">
        <f>IFERROR(VLOOKUP(BL379,Hilfstabelle!$B$26:$M$31,12,FALSE),0)</f>
        <v>2.3884392000000001</v>
      </c>
      <c r="BO379" s="7">
        <f>IFERROR(VLOOKUP(BL379,Hilfstabelle!$B$26:$H$31,7,FALSE),0)</f>
        <v>30</v>
      </c>
      <c r="BP379" s="162" t="s">
        <v>3902</v>
      </c>
    </row>
    <row r="380" spans="1:68" ht="15" thickBot="1" x14ac:dyDescent="0.25">
      <c r="A380" s="7">
        <v>16864441131</v>
      </c>
      <c r="B380" s="160" t="s">
        <v>98</v>
      </c>
      <c r="C380" s="8">
        <v>125</v>
      </c>
      <c r="D380" s="8">
        <v>75</v>
      </c>
      <c r="E380" s="8">
        <v>90</v>
      </c>
      <c r="F380" s="8" t="str">
        <f t="shared" si="200"/>
        <v>125 - 75 - 90</v>
      </c>
      <c r="G380" s="8" t="str">
        <f t="shared" si="201"/>
        <v>125-75-90</v>
      </c>
      <c r="H380" s="8">
        <f t="shared" si="202"/>
        <v>16864441131</v>
      </c>
      <c r="I380" s="6">
        <f t="shared" si="178"/>
        <v>21.049518000000003</v>
      </c>
      <c r="J380" s="6">
        <f>VLOOKUP(LEFT(A380,8)*1,Hilfstabelle!$A$35:$E$38,5,FALSE)</f>
        <v>0</v>
      </c>
      <c r="K380" s="6">
        <f t="shared" si="179"/>
        <v>385.3</v>
      </c>
      <c r="L380" s="6">
        <f t="shared" si="180"/>
        <v>292.5</v>
      </c>
      <c r="M380" s="6">
        <f t="shared" si="181"/>
        <v>160</v>
      </c>
      <c r="N380" s="19">
        <f t="shared" si="191"/>
        <v>147.80000000000001</v>
      </c>
      <c r="O380" s="19">
        <f t="shared" si="192"/>
        <v>162.5</v>
      </c>
      <c r="P380" s="19">
        <f t="shared" si="193"/>
        <v>137.5</v>
      </c>
      <c r="Q380" s="6" t="str">
        <f>VLOOKUP(LEFT(A380,8)*1,Hilfstabelle!$A$35:$E$38,2,FALSE)</f>
        <v>N.A.</v>
      </c>
      <c r="R380" s="6" t="str">
        <f>VLOOKUP(LEFT(A380,8)*1,Hilfstabelle!$A$35:$E$38,3,FALSE)</f>
        <v>N.A.</v>
      </c>
      <c r="S380" s="6" t="str">
        <f>VLOOKUP(LEFT(A380,8)*1,Hilfstabelle!$A$35:$E$38,4,FALSE)</f>
        <v>N.A.</v>
      </c>
      <c r="T380" s="94" t="e">
        <f>VLOOKUP(H380,Preise!A:E,4,FALSE)</f>
        <v>#N/A</v>
      </c>
      <c r="U380" s="7" t="str">
        <f>IF(V380=50,"I",VLOOKUP(V380,Hilfstabelle!$A$3:$B$6,2))</f>
        <v>IV</v>
      </c>
      <c r="V380" s="7">
        <f t="shared" si="182"/>
        <v>125</v>
      </c>
      <c r="W380" s="7" t="str">
        <f>IF(U380="I","I",VLOOKUP(V380,Hilfstabelle!$A$3:$B$6,2))</f>
        <v>IV</v>
      </c>
      <c r="X380" s="7">
        <f>VLOOKUP(W380,Hilfstabelle!$B$10:$M$13,12,FALSE)</f>
        <v>10.408540800000001</v>
      </c>
      <c r="Y380" s="7">
        <f>VLOOKUP(W380,Hilfstabelle!$B$10:$D$13,3,FALSE)</f>
        <v>80</v>
      </c>
      <c r="Z380" s="7">
        <f>VLOOKUP(W380,Hilfstabelle!$B$10:$E$13,4,FALSE)</f>
        <v>110.5</v>
      </c>
      <c r="AA380" s="7">
        <f>VLOOKUP(W380,Hilfstabelle!$B$10:$F$13,5,FALSE)</f>
        <v>110.5</v>
      </c>
      <c r="AB380" s="7">
        <f>VLOOKUP(W380,Hilfstabelle!$B$10:$G$13,6,FALSE)</f>
        <v>110.5</v>
      </c>
      <c r="AC380" s="7" t="str">
        <f>IF(AG380="50I","I",VLOOKUP(C380,Hilfstabelle!$A$3:$B$6,2))</f>
        <v>IV</v>
      </c>
      <c r="AD380" s="7" t="str">
        <f>IF(U380="I","I",VLOOKUP(C380,Hilfstabelle!$A$3:$B$6,2))</f>
        <v>IV</v>
      </c>
      <c r="AE380" s="7" t="str">
        <f t="shared" si="194"/>
        <v>125IV</v>
      </c>
      <c r="AF380" s="7" t="str">
        <f t="shared" si="183"/>
        <v>125IV</v>
      </c>
      <c r="AG380" s="106" t="b">
        <f t="shared" si="184"/>
        <v>0</v>
      </c>
      <c r="AH380" s="7">
        <f>VLOOKUP('Grundgerüst Konfigurator'!AE380,Hilfstabelle!$B$14:$M$25,12,FALSE)</f>
        <v>3.7998072000000001</v>
      </c>
      <c r="AI380" s="7">
        <f>VLOOKUP(AE380,Hilfstabelle!$B$14:$J$25,9,FALSE)</f>
        <v>72.5</v>
      </c>
      <c r="AJ380" s="7">
        <f>VLOOKUP(AE380,Hilfstabelle!$B$14:$K$25,10,FALSE)</f>
        <v>87.3</v>
      </c>
      <c r="AK380" s="7">
        <f>VLOOKUP(AE380,Hilfstabelle!$B$14:$I$25,8,FALSE)</f>
        <v>37.299999999999997</v>
      </c>
      <c r="AL380" s="7" t="str">
        <f>IF(AP380="50I","I",VLOOKUP(D380,Hilfstabelle!$A$3:$B$6,2))</f>
        <v>II</v>
      </c>
      <c r="AM380" s="7" t="str">
        <f>IF(U380="I","I",VLOOKUP(D380,Hilfstabelle!$A$3:$B$6,2))</f>
        <v>II</v>
      </c>
      <c r="AN380" s="7" t="str">
        <f t="shared" si="195"/>
        <v>75II</v>
      </c>
      <c r="AO380" s="7" t="str">
        <f t="shared" si="185"/>
        <v>75II</v>
      </c>
      <c r="AP380" s="106" t="b">
        <f t="shared" si="186"/>
        <v>0</v>
      </c>
      <c r="AQ380" s="7">
        <f>VLOOKUP('Grundgerüst Konfigurator'!AN380,Hilfstabelle!$B$14:$M$25,12,FALSE)</f>
        <v>1.0688664000000001</v>
      </c>
      <c r="AR380" s="7">
        <f>VLOOKUP(AN380,Hilfstabelle!$B$14:$J$25,9,FALSE)</f>
        <v>45</v>
      </c>
      <c r="AS380" s="7">
        <f>VLOOKUP(AN380,Hilfstabelle!$B$14:$K$25,10,FALSE)</f>
        <v>72</v>
      </c>
      <c r="AT380" s="7">
        <f>VLOOKUP(AN380,Hilfstabelle!$B$14:$I$25,8,FALSE)</f>
        <v>22</v>
      </c>
      <c r="AU380" s="7" t="str">
        <f>IF(AY380="50I","I",VLOOKUP(E380,Hilfstabelle!$A$3:$B$6,2))</f>
        <v>III</v>
      </c>
      <c r="AV380" s="7" t="str">
        <f>IF(U380="I","I",VLOOKUP(E380,Hilfstabelle!$A$3:$B$6,2))</f>
        <v>III</v>
      </c>
      <c r="AW380" s="7" t="str">
        <f t="shared" si="196"/>
        <v>90III</v>
      </c>
      <c r="AX380" s="7" t="str">
        <f t="shared" si="187"/>
        <v>90III</v>
      </c>
      <c r="AY380" s="106" t="b">
        <f t="shared" si="203"/>
        <v>0</v>
      </c>
      <c r="AZ380" s="7">
        <f>VLOOKUP('Grundgerüst Konfigurator'!AW380,Hilfstabelle!$B$14:$M$25,12,FALSE)</f>
        <v>1.6001664000000002</v>
      </c>
      <c r="BA380" s="7">
        <f>VLOOKUP(AW380,Hilfstabelle!$B$14:$J$25,9,FALSE)</f>
        <v>54</v>
      </c>
      <c r="BB380" s="7">
        <f>VLOOKUP(AW380,Hilfstabelle!$B$14:$K$25,10,FALSE)</f>
        <v>72</v>
      </c>
      <c r="BC380" s="7">
        <f>VLOOKUP(AW380,Hilfstabelle!$B$14:$I$25,8,FALSE)</f>
        <v>22</v>
      </c>
      <c r="BD380" s="7" t="str">
        <f t="shared" si="188"/>
        <v/>
      </c>
      <c r="BE380" s="7" t="str">
        <f t="shared" si="197"/>
        <v/>
      </c>
      <c r="BF380" s="7">
        <f>IFERROR(VLOOKUP(BD380,Hilfstabelle!$B$26:$M$31,12,FALSE),0)</f>
        <v>0</v>
      </c>
      <c r="BG380" s="7">
        <f>IFERROR(VLOOKUP(BD380,Hilfstabelle!$B$26:$H$31,7,FALSE),0)</f>
        <v>0</v>
      </c>
      <c r="BH380" s="7" t="str">
        <f t="shared" si="189"/>
        <v>IV-II</v>
      </c>
      <c r="BI380" s="7" t="str">
        <f t="shared" si="198"/>
        <v>IV-II</v>
      </c>
      <c r="BJ380" s="7">
        <f>IFERROR(VLOOKUP(BH380,Hilfstabelle!$B$26:$M$31,12,FALSE),0)</f>
        <v>2.3884392000000001</v>
      </c>
      <c r="BK380" s="7">
        <f>IFERROR(VLOOKUP(BH380,Hilfstabelle!$B$26:$H$31,7,FALSE),0)</f>
        <v>30</v>
      </c>
      <c r="BL380" s="7" t="str">
        <f t="shared" si="190"/>
        <v>IV-III</v>
      </c>
      <c r="BM380" s="7" t="str">
        <f t="shared" si="199"/>
        <v>IV-III</v>
      </c>
      <c r="BN380" s="7">
        <f>IFERROR(VLOOKUP(BL380,Hilfstabelle!$B$26:$M$31,12,FALSE),0)</f>
        <v>1.783698</v>
      </c>
      <c r="BO380" s="7">
        <f>IFERROR(VLOOKUP(BL380,Hilfstabelle!$B$26:$H$31,7,FALSE),0)</f>
        <v>5</v>
      </c>
      <c r="BP380" s="162" t="s">
        <v>3902</v>
      </c>
    </row>
    <row r="381" spans="1:68" ht="15" thickBot="1" x14ac:dyDescent="0.25">
      <c r="A381" s="7">
        <v>16864441132</v>
      </c>
      <c r="B381" s="160" t="s">
        <v>98</v>
      </c>
      <c r="C381" s="8">
        <v>125</v>
      </c>
      <c r="D381" s="8">
        <v>75</v>
      </c>
      <c r="E381" s="8">
        <v>110</v>
      </c>
      <c r="F381" s="8" t="str">
        <f t="shared" si="200"/>
        <v>125 - 75 - 110</v>
      </c>
      <c r="G381" s="8" t="str">
        <f t="shared" si="201"/>
        <v>125-75-110</v>
      </c>
      <c r="H381" s="8">
        <f t="shared" si="202"/>
        <v>16864441132</v>
      </c>
      <c r="I381" s="6">
        <f t="shared" si="178"/>
        <v>21.562060800000005</v>
      </c>
      <c r="J381" s="6">
        <f>VLOOKUP(LEFT(A381,8)*1,Hilfstabelle!$A$35:$E$38,5,FALSE)</f>
        <v>0</v>
      </c>
      <c r="K381" s="6">
        <f t="shared" si="179"/>
        <v>385.3</v>
      </c>
      <c r="L381" s="6">
        <f t="shared" si="180"/>
        <v>292.5</v>
      </c>
      <c r="M381" s="6">
        <f t="shared" si="181"/>
        <v>160</v>
      </c>
      <c r="N381" s="19">
        <f t="shared" si="191"/>
        <v>147.80000000000001</v>
      </c>
      <c r="O381" s="19">
        <f t="shared" si="192"/>
        <v>162.5</v>
      </c>
      <c r="P381" s="19">
        <f t="shared" si="193"/>
        <v>137.5</v>
      </c>
      <c r="Q381" s="6" t="str">
        <f>VLOOKUP(LEFT(A381,8)*1,Hilfstabelle!$A$35:$E$38,2,FALSE)</f>
        <v>N.A.</v>
      </c>
      <c r="R381" s="6" t="str">
        <f>VLOOKUP(LEFT(A381,8)*1,Hilfstabelle!$A$35:$E$38,3,FALSE)</f>
        <v>N.A.</v>
      </c>
      <c r="S381" s="6" t="str">
        <f>VLOOKUP(LEFT(A381,8)*1,Hilfstabelle!$A$35:$E$38,4,FALSE)</f>
        <v>N.A.</v>
      </c>
      <c r="T381" s="94" t="e">
        <f>VLOOKUP(H381,Preise!A:E,4,FALSE)</f>
        <v>#N/A</v>
      </c>
      <c r="U381" s="7" t="str">
        <f>IF(V381=50,"I",VLOOKUP(V381,Hilfstabelle!$A$3:$B$6,2))</f>
        <v>IV</v>
      </c>
      <c r="V381" s="7">
        <f t="shared" si="182"/>
        <v>125</v>
      </c>
      <c r="W381" s="7" t="str">
        <f>IF(U381="I","I",VLOOKUP(V381,Hilfstabelle!$A$3:$B$6,2))</f>
        <v>IV</v>
      </c>
      <c r="X381" s="7">
        <f>VLOOKUP(W381,Hilfstabelle!$B$10:$M$13,12,FALSE)</f>
        <v>10.408540800000001</v>
      </c>
      <c r="Y381" s="7">
        <f>VLOOKUP(W381,Hilfstabelle!$B$10:$D$13,3,FALSE)</f>
        <v>80</v>
      </c>
      <c r="Z381" s="7">
        <f>VLOOKUP(W381,Hilfstabelle!$B$10:$E$13,4,FALSE)</f>
        <v>110.5</v>
      </c>
      <c r="AA381" s="7">
        <f>VLOOKUP(W381,Hilfstabelle!$B$10:$F$13,5,FALSE)</f>
        <v>110.5</v>
      </c>
      <c r="AB381" s="7">
        <f>VLOOKUP(W381,Hilfstabelle!$B$10:$G$13,6,FALSE)</f>
        <v>110.5</v>
      </c>
      <c r="AC381" s="7" t="str">
        <f>IF(AG381="50I","I",VLOOKUP(C381,Hilfstabelle!$A$3:$B$6,2))</f>
        <v>IV</v>
      </c>
      <c r="AD381" s="7" t="str">
        <f>IF(U381="I","I",VLOOKUP(C381,Hilfstabelle!$A$3:$B$6,2))</f>
        <v>IV</v>
      </c>
      <c r="AE381" s="7" t="str">
        <f t="shared" si="194"/>
        <v>125IV</v>
      </c>
      <c r="AF381" s="7" t="str">
        <f t="shared" si="183"/>
        <v>125IV</v>
      </c>
      <c r="AG381" s="106" t="b">
        <f t="shared" si="184"/>
        <v>0</v>
      </c>
      <c r="AH381" s="7">
        <f>VLOOKUP('Grundgerüst Konfigurator'!AE381,Hilfstabelle!$B$14:$M$25,12,FALSE)</f>
        <v>3.7998072000000001</v>
      </c>
      <c r="AI381" s="7">
        <f>VLOOKUP(AE381,Hilfstabelle!$B$14:$J$25,9,FALSE)</f>
        <v>72.5</v>
      </c>
      <c r="AJ381" s="7">
        <f>VLOOKUP(AE381,Hilfstabelle!$B$14:$K$25,10,FALSE)</f>
        <v>87.3</v>
      </c>
      <c r="AK381" s="7">
        <f>VLOOKUP(AE381,Hilfstabelle!$B$14:$I$25,8,FALSE)</f>
        <v>37.299999999999997</v>
      </c>
      <c r="AL381" s="7" t="str">
        <f>IF(AP381="50I","I",VLOOKUP(D381,Hilfstabelle!$A$3:$B$6,2))</f>
        <v>II</v>
      </c>
      <c r="AM381" s="7" t="str">
        <f>IF(U381="I","I",VLOOKUP(D381,Hilfstabelle!$A$3:$B$6,2))</f>
        <v>II</v>
      </c>
      <c r="AN381" s="7" t="str">
        <f t="shared" si="195"/>
        <v>75II</v>
      </c>
      <c r="AO381" s="7" t="str">
        <f t="shared" si="185"/>
        <v>75II</v>
      </c>
      <c r="AP381" s="106" t="b">
        <f t="shared" si="186"/>
        <v>0</v>
      </c>
      <c r="AQ381" s="7">
        <f>VLOOKUP('Grundgerüst Konfigurator'!AN381,Hilfstabelle!$B$14:$M$25,12,FALSE)</f>
        <v>1.0688664000000001</v>
      </c>
      <c r="AR381" s="7">
        <f>VLOOKUP(AN381,Hilfstabelle!$B$14:$J$25,9,FALSE)</f>
        <v>45</v>
      </c>
      <c r="AS381" s="7">
        <f>VLOOKUP(AN381,Hilfstabelle!$B$14:$K$25,10,FALSE)</f>
        <v>72</v>
      </c>
      <c r="AT381" s="7">
        <f>VLOOKUP(AN381,Hilfstabelle!$B$14:$I$25,8,FALSE)</f>
        <v>22</v>
      </c>
      <c r="AU381" s="7" t="str">
        <f>IF(AY381="50I","I",VLOOKUP(E381,Hilfstabelle!$A$3:$B$6,2))</f>
        <v>III</v>
      </c>
      <c r="AV381" s="7" t="str">
        <f>IF(U381="I","I",VLOOKUP(E381,Hilfstabelle!$A$3:$B$6,2))</f>
        <v>III</v>
      </c>
      <c r="AW381" s="7" t="str">
        <f t="shared" si="196"/>
        <v>110III</v>
      </c>
      <c r="AX381" s="7" t="str">
        <f t="shared" si="187"/>
        <v>110III</v>
      </c>
      <c r="AY381" s="106" t="b">
        <f t="shared" si="203"/>
        <v>0</v>
      </c>
      <c r="AZ381" s="7">
        <f>VLOOKUP('Grundgerüst Konfigurator'!AW381,Hilfstabelle!$B$14:$M$25,12,FALSE)</f>
        <v>2.1127092000000003</v>
      </c>
      <c r="BA381" s="7">
        <f>VLOOKUP(AW381,Hilfstabelle!$B$14:$J$25,9,FALSE)</f>
        <v>65</v>
      </c>
      <c r="BB381" s="7">
        <f>VLOOKUP(AW381,Hilfstabelle!$B$14:$K$25,10,FALSE)</f>
        <v>72</v>
      </c>
      <c r="BC381" s="7">
        <f>VLOOKUP(AW381,Hilfstabelle!$B$14:$I$25,8,FALSE)</f>
        <v>22</v>
      </c>
      <c r="BD381" s="7" t="str">
        <f t="shared" si="188"/>
        <v/>
      </c>
      <c r="BE381" s="7" t="str">
        <f t="shared" si="197"/>
        <v/>
      </c>
      <c r="BF381" s="7">
        <f>IFERROR(VLOOKUP(BD381,Hilfstabelle!$B$26:$M$31,12,FALSE),0)</f>
        <v>0</v>
      </c>
      <c r="BG381" s="7">
        <f>IFERROR(VLOOKUP(BD381,Hilfstabelle!$B$26:$H$31,7,FALSE),0)</f>
        <v>0</v>
      </c>
      <c r="BH381" s="7" t="str">
        <f t="shared" si="189"/>
        <v>IV-II</v>
      </c>
      <c r="BI381" s="7" t="str">
        <f t="shared" si="198"/>
        <v>IV-II</v>
      </c>
      <c r="BJ381" s="7">
        <f>IFERROR(VLOOKUP(BH381,Hilfstabelle!$B$26:$M$31,12,FALSE),0)</f>
        <v>2.3884392000000001</v>
      </c>
      <c r="BK381" s="7">
        <f>IFERROR(VLOOKUP(BH381,Hilfstabelle!$B$26:$H$31,7,FALSE),0)</f>
        <v>30</v>
      </c>
      <c r="BL381" s="7" t="str">
        <f t="shared" si="190"/>
        <v>IV-III</v>
      </c>
      <c r="BM381" s="7" t="str">
        <f t="shared" si="199"/>
        <v>IV-III</v>
      </c>
      <c r="BN381" s="7">
        <f>IFERROR(VLOOKUP(BL381,Hilfstabelle!$B$26:$M$31,12,FALSE),0)</f>
        <v>1.783698</v>
      </c>
      <c r="BO381" s="7">
        <f>IFERROR(VLOOKUP(BL381,Hilfstabelle!$B$26:$H$31,7,FALSE),0)</f>
        <v>5</v>
      </c>
      <c r="BP381" s="162" t="s">
        <v>3902</v>
      </c>
    </row>
    <row r="382" spans="1:68" ht="15" thickBot="1" x14ac:dyDescent="0.25">
      <c r="A382" s="7">
        <v>16864441133</v>
      </c>
      <c r="B382" s="160" t="s">
        <v>98</v>
      </c>
      <c r="C382" s="8">
        <v>125</v>
      </c>
      <c r="D382" s="8">
        <v>90</v>
      </c>
      <c r="E382" s="8">
        <v>25</v>
      </c>
      <c r="F382" s="8" t="str">
        <f t="shared" si="200"/>
        <v>125 - 90 - 25</v>
      </c>
      <c r="G382" s="8" t="str">
        <f t="shared" si="201"/>
        <v>125-90-25</v>
      </c>
      <c r="H382" s="8">
        <f t="shared" si="202"/>
        <v>16864441133</v>
      </c>
      <c r="I382" s="6">
        <f t="shared" si="178"/>
        <v>19.969622400000002</v>
      </c>
      <c r="J382" s="6">
        <f>VLOOKUP(LEFT(A382,8)*1,Hilfstabelle!$A$35:$E$38,5,FALSE)</f>
        <v>0</v>
      </c>
      <c r="K382" s="6">
        <f t="shared" si="179"/>
        <v>353.8</v>
      </c>
      <c r="L382" s="6">
        <f t="shared" si="180"/>
        <v>267.5</v>
      </c>
      <c r="M382" s="6">
        <f t="shared" si="181"/>
        <v>160</v>
      </c>
      <c r="N382" s="19">
        <f t="shared" si="191"/>
        <v>147.80000000000001</v>
      </c>
      <c r="O382" s="19">
        <f t="shared" si="192"/>
        <v>137.5</v>
      </c>
      <c r="P382" s="19">
        <f t="shared" si="193"/>
        <v>134.5</v>
      </c>
      <c r="Q382" s="6" t="str">
        <f>VLOOKUP(LEFT(A382,8)*1,Hilfstabelle!$A$35:$E$38,2,FALSE)</f>
        <v>N.A.</v>
      </c>
      <c r="R382" s="6" t="str">
        <f>VLOOKUP(LEFT(A382,8)*1,Hilfstabelle!$A$35:$E$38,3,FALSE)</f>
        <v>N.A.</v>
      </c>
      <c r="S382" s="6" t="str">
        <f>VLOOKUP(LEFT(A382,8)*1,Hilfstabelle!$A$35:$E$38,4,FALSE)</f>
        <v>N.A.</v>
      </c>
      <c r="T382" s="94" t="e">
        <f>VLOOKUP(H382,Preise!A:E,4,FALSE)</f>
        <v>#N/A</v>
      </c>
      <c r="U382" s="7" t="str">
        <f>IF(V382=50,"I",VLOOKUP(V382,Hilfstabelle!$A$3:$B$6,2))</f>
        <v>IV</v>
      </c>
      <c r="V382" s="7">
        <f t="shared" si="182"/>
        <v>125</v>
      </c>
      <c r="W382" s="7" t="str">
        <f>IF(U382="I","I",VLOOKUP(V382,Hilfstabelle!$A$3:$B$6,2))</f>
        <v>IV</v>
      </c>
      <c r="X382" s="7">
        <f>VLOOKUP(W382,Hilfstabelle!$B$10:$M$13,12,FALSE)</f>
        <v>10.408540800000001</v>
      </c>
      <c r="Y382" s="7">
        <f>VLOOKUP(W382,Hilfstabelle!$B$10:$D$13,3,FALSE)</f>
        <v>80</v>
      </c>
      <c r="Z382" s="7">
        <f>VLOOKUP(W382,Hilfstabelle!$B$10:$E$13,4,FALSE)</f>
        <v>110.5</v>
      </c>
      <c r="AA382" s="7">
        <f>VLOOKUP(W382,Hilfstabelle!$B$10:$F$13,5,FALSE)</f>
        <v>110.5</v>
      </c>
      <c r="AB382" s="7">
        <f>VLOOKUP(W382,Hilfstabelle!$B$10:$G$13,6,FALSE)</f>
        <v>110.5</v>
      </c>
      <c r="AC382" s="7" t="str">
        <f>IF(AG382="50I","I",VLOOKUP(C382,Hilfstabelle!$A$3:$B$6,2))</f>
        <v>IV</v>
      </c>
      <c r="AD382" s="7" t="str">
        <f>IF(U382="I","I",VLOOKUP(C382,Hilfstabelle!$A$3:$B$6,2))</f>
        <v>IV</v>
      </c>
      <c r="AE382" s="7" t="str">
        <f t="shared" si="194"/>
        <v>125IV</v>
      </c>
      <c r="AF382" s="7" t="str">
        <f t="shared" si="183"/>
        <v>125IV</v>
      </c>
      <c r="AG382" s="106" t="b">
        <f t="shared" si="184"/>
        <v>0</v>
      </c>
      <c r="AH382" s="7">
        <f>VLOOKUP('Grundgerüst Konfigurator'!AE382,Hilfstabelle!$B$14:$M$25,12,FALSE)</f>
        <v>3.7998072000000001</v>
      </c>
      <c r="AI382" s="7">
        <f>VLOOKUP(AE382,Hilfstabelle!$B$14:$J$25,9,FALSE)</f>
        <v>72.5</v>
      </c>
      <c r="AJ382" s="7">
        <f>VLOOKUP(AE382,Hilfstabelle!$B$14:$K$25,10,FALSE)</f>
        <v>87.3</v>
      </c>
      <c r="AK382" s="7">
        <f>VLOOKUP(AE382,Hilfstabelle!$B$14:$I$25,8,FALSE)</f>
        <v>37.299999999999997</v>
      </c>
      <c r="AL382" s="7" t="str">
        <f>IF(AP382="50I","I",VLOOKUP(D382,Hilfstabelle!$A$3:$B$6,2))</f>
        <v>III</v>
      </c>
      <c r="AM382" s="7" t="str">
        <f>IF(U382="I","I",VLOOKUP(D382,Hilfstabelle!$A$3:$B$6,2))</f>
        <v>III</v>
      </c>
      <c r="AN382" s="7" t="str">
        <f t="shared" si="195"/>
        <v>90III</v>
      </c>
      <c r="AO382" s="7" t="str">
        <f t="shared" si="185"/>
        <v>90III</v>
      </c>
      <c r="AP382" s="106" t="b">
        <f t="shared" si="186"/>
        <v>0</v>
      </c>
      <c r="AQ382" s="7">
        <f>VLOOKUP('Grundgerüst Konfigurator'!AN382,Hilfstabelle!$B$14:$M$25,12,FALSE)</f>
        <v>1.6001664000000002</v>
      </c>
      <c r="AR382" s="7">
        <f>VLOOKUP(AN382,Hilfstabelle!$B$14:$J$25,9,FALSE)</f>
        <v>54</v>
      </c>
      <c r="AS382" s="7">
        <f>VLOOKUP(AN382,Hilfstabelle!$B$14:$K$25,10,FALSE)</f>
        <v>72</v>
      </c>
      <c r="AT382" s="7">
        <f>VLOOKUP(AN382,Hilfstabelle!$B$14:$I$25,8,FALSE)</f>
        <v>22</v>
      </c>
      <c r="AU382" s="7" t="str">
        <f>IF(AY382="50I","I",VLOOKUP(E382,Hilfstabelle!$A$3:$B$6,2))</f>
        <v>I</v>
      </c>
      <c r="AV382" s="7" t="str">
        <f>IF(U382="I","I",VLOOKUP(E382,Hilfstabelle!$A$3:$B$6,2))</f>
        <v>I</v>
      </c>
      <c r="AW382" s="7" t="str">
        <f t="shared" si="196"/>
        <v>25I</v>
      </c>
      <c r="AX382" s="7" t="str">
        <f t="shared" si="187"/>
        <v>25I</v>
      </c>
      <c r="AY382" s="106" t="b">
        <f t="shared" si="203"/>
        <v>0</v>
      </c>
      <c r="AZ382" s="7">
        <f>VLOOKUP('Grundgerüst Konfigurator'!AW382,Hilfstabelle!$B$14:$M$25,12,FALSE)</f>
        <v>0.171486</v>
      </c>
      <c r="BA382" s="7">
        <f>VLOOKUP(AW382,Hilfstabelle!$B$14:$J$25,9,FALSE)</f>
        <v>15.25</v>
      </c>
      <c r="BB382" s="7">
        <f>VLOOKUP(AW382,Hilfstabelle!$B$14:$K$25,10,FALSE)</f>
        <v>40.5</v>
      </c>
      <c r="BC382" s="7">
        <f>VLOOKUP(AW382,Hilfstabelle!$B$14:$I$25,8,FALSE)</f>
        <v>19</v>
      </c>
      <c r="BD382" s="7" t="str">
        <f t="shared" si="188"/>
        <v/>
      </c>
      <c r="BE382" s="7" t="str">
        <f t="shared" si="197"/>
        <v/>
      </c>
      <c r="BF382" s="7">
        <f>IFERROR(VLOOKUP(BD382,Hilfstabelle!$B$26:$M$31,12,FALSE),0)</f>
        <v>0</v>
      </c>
      <c r="BG382" s="7">
        <f>IFERROR(VLOOKUP(BD382,Hilfstabelle!$B$26:$H$31,7,FALSE),0)</f>
        <v>0</v>
      </c>
      <c r="BH382" s="7" t="str">
        <f t="shared" si="189"/>
        <v>IV-III</v>
      </c>
      <c r="BI382" s="7" t="str">
        <f t="shared" si="198"/>
        <v>IV-III</v>
      </c>
      <c r="BJ382" s="7">
        <f>IFERROR(VLOOKUP(BH382,Hilfstabelle!$B$26:$M$31,12,FALSE),0)</f>
        <v>1.783698</v>
      </c>
      <c r="BK382" s="7">
        <f>IFERROR(VLOOKUP(BH382,Hilfstabelle!$B$26:$H$31,7,FALSE),0)</f>
        <v>5</v>
      </c>
      <c r="BL382" s="7" t="str">
        <f t="shared" si="190"/>
        <v>IV-I</v>
      </c>
      <c r="BM382" s="7" t="str">
        <f t="shared" si="199"/>
        <v>IV-I</v>
      </c>
      <c r="BN382" s="7">
        <f>IFERROR(VLOOKUP(BL382,Hilfstabelle!$B$26:$M$31,12,FALSE),0)</f>
        <v>2.205924</v>
      </c>
      <c r="BO382" s="7">
        <f>IFERROR(VLOOKUP(BL382,Hilfstabelle!$B$26:$H$31,7,FALSE),0)</f>
        <v>5</v>
      </c>
      <c r="BP382" s="162" t="s">
        <v>3902</v>
      </c>
    </row>
    <row r="383" spans="1:68" ht="15" thickBot="1" x14ac:dyDescent="0.25">
      <c r="A383" s="7">
        <v>16864441134</v>
      </c>
      <c r="B383" s="160" t="s">
        <v>98</v>
      </c>
      <c r="C383" s="8">
        <v>125</v>
      </c>
      <c r="D383" s="8">
        <v>90</v>
      </c>
      <c r="E383" s="8">
        <v>32</v>
      </c>
      <c r="F383" s="8" t="str">
        <f t="shared" si="200"/>
        <v>125 - 90 - 32</v>
      </c>
      <c r="G383" s="8" t="str">
        <f t="shared" si="201"/>
        <v>125-90-32</v>
      </c>
      <c r="H383" s="8">
        <f t="shared" si="202"/>
        <v>16864441134</v>
      </c>
      <c r="I383" s="6">
        <f t="shared" si="178"/>
        <v>20.022021600000002</v>
      </c>
      <c r="J383" s="6">
        <f>VLOOKUP(LEFT(A383,8)*1,Hilfstabelle!$A$35:$E$38,5,FALSE)</f>
        <v>0</v>
      </c>
      <c r="K383" s="6">
        <f t="shared" si="179"/>
        <v>360.3</v>
      </c>
      <c r="L383" s="6">
        <f t="shared" si="180"/>
        <v>267.5</v>
      </c>
      <c r="M383" s="6">
        <f t="shared" si="181"/>
        <v>160</v>
      </c>
      <c r="N383" s="19">
        <f t="shared" si="191"/>
        <v>147.80000000000001</v>
      </c>
      <c r="O383" s="19">
        <f t="shared" si="192"/>
        <v>137.5</v>
      </c>
      <c r="P383" s="19">
        <f t="shared" si="193"/>
        <v>135.5</v>
      </c>
      <c r="Q383" s="6" t="str">
        <f>VLOOKUP(LEFT(A383,8)*1,Hilfstabelle!$A$35:$E$38,2,FALSE)</f>
        <v>N.A.</v>
      </c>
      <c r="R383" s="6" t="str">
        <f>VLOOKUP(LEFT(A383,8)*1,Hilfstabelle!$A$35:$E$38,3,FALSE)</f>
        <v>N.A.</v>
      </c>
      <c r="S383" s="6" t="str">
        <f>VLOOKUP(LEFT(A383,8)*1,Hilfstabelle!$A$35:$E$38,4,FALSE)</f>
        <v>N.A.</v>
      </c>
      <c r="T383" s="94" t="e">
        <f>VLOOKUP(H383,Preise!A:E,4,FALSE)</f>
        <v>#N/A</v>
      </c>
      <c r="U383" s="7" t="str">
        <f>IF(V383=50,"I",VLOOKUP(V383,Hilfstabelle!$A$3:$B$6,2))</f>
        <v>IV</v>
      </c>
      <c r="V383" s="7">
        <f t="shared" si="182"/>
        <v>125</v>
      </c>
      <c r="W383" s="7" t="str">
        <f>IF(U383="I","I",VLOOKUP(V383,Hilfstabelle!$A$3:$B$6,2))</f>
        <v>IV</v>
      </c>
      <c r="X383" s="7">
        <f>VLOOKUP(W383,Hilfstabelle!$B$10:$M$13,12,FALSE)</f>
        <v>10.408540800000001</v>
      </c>
      <c r="Y383" s="7">
        <f>VLOOKUP(W383,Hilfstabelle!$B$10:$D$13,3,FALSE)</f>
        <v>80</v>
      </c>
      <c r="Z383" s="7">
        <f>VLOOKUP(W383,Hilfstabelle!$B$10:$E$13,4,FALSE)</f>
        <v>110.5</v>
      </c>
      <c r="AA383" s="7">
        <f>VLOOKUP(W383,Hilfstabelle!$B$10:$F$13,5,FALSE)</f>
        <v>110.5</v>
      </c>
      <c r="AB383" s="7">
        <f>VLOOKUP(W383,Hilfstabelle!$B$10:$G$13,6,FALSE)</f>
        <v>110.5</v>
      </c>
      <c r="AC383" s="7" t="str">
        <f>IF(AG383="50I","I",VLOOKUP(C383,Hilfstabelle!$A$3:$B$6,2))</f>
        <v>IV</v>
      </c>
      <c r="AD383" s="7" t="str">
        <f>IF(U383="I","I",VLOOKUP(C383,Hilfstabelle!$A$3:$B$6,2))</f>
        <v>IV</v>
      </c>
      <c r="AE383" s="7" t="str">
        <f t="shared" si="194"/>
        <v>125IV</v>
      </c>
      <c r="AF383" s="7" t="str">
        <f t="shared" si="183"/>
        <v>125IV</v>
      </c>
      <c r="AG383" s="106" t="b">
        <f t="shared" si="184"/>
        <v>0</v>
      </c>
      <c r="AH383" s="7">
        <f>VLOOKUP('Grundgerüst Konfigurator'!AE383,Hilfstabelle!$B$14:$M$25,12,FALSE)</f>
        <v>3.7998072000000001</v>
      </c>
      <c r="AI383" s="7">
        <f>VLOOKUP(AE383,Hilfstabelle!$B$14:$J$25,9,FALSE)</f>
        <v>72.5</v>
      </c>
      <c r="AJ383" s="7">
        <f>VLOOKUP(AE383,Hilfstabelle!$B$14:$K$25,10,FALSE)</f>
        <v>87.3</v>
      </c>
      <c r="AK383" s="7">
        <f>VLOOKUP(AE383,Hilfstabelle!$B$14:$I$25,8,FALSE)</f>
        <v>37.299999999999997</v>
      </c>
      <c r="AL383" s="7" t="str">
        <f>IF(AP383="50I","I",VLOOKUP(D383,Hilfstabelle!$A$3:$B$6,2))</f>
        <v>III</v>
      </c>
      <c r="AM383" s="7" t="str">
        <f>IF(U383="I","I",VLOOKUP(D383,Hilfstabelle!$A$3:$B$6,2))</f>
        <v>III</v>
      </c>
      <c r="AN383" s="7" t="str">
        <f t="shared" si="195"/>
        <v>90III</v>
      </c>
      <c r="AO383" s="7" t="str">
        <f t="shared" si="185"/>
        <v>90III</v>
      </c>
      <c r="AP383" s="106" t="b">
        <f t="shared" si="186"/>
        <v>0</v>
      </c>
      <c r="AQ383" s="7">
        <f>VLOOKUP('Grundgerüst Konfigurator'!AN383,Hilfstabelle!$B$14:$M$25,12,FALSE)</f>
        <v>1.6001664000000002</v>
      </c>
      <c r="AR383" s="7">
        <f>VLOOKUP(AN383,Hilfstabelle!$B$14:$J$25,9,FALSE)</f>
        <v>54</v>
      </c>
      <c r="AS383" s="7">
        <f>VLOOKUP(AN383,Hilfstabelle!$B$14:$K$25,10,FALSE)</f>
        <v>72</v>
      </c>
      <c r="AT383" s="7">
        <f>VLOOKUP(AN383,Hilfstabelle!$B$14:$I$25,8,FALSE)</f>
        <v>22</v>
      </c>
      <c r="AU383" s="7" t="str">
        <f>IF(AY383="50I","I",VLOOKUP(E383,Hilfstabelle!$A$3:$B$6,2))</f>
        <v>I</v>
      </c>
      <c r="AV383" s="7" t="str">
        <f>IF(U383="I","I",VLOOKUP(E383,Hilfstabelle!$A$3:$B$6,2))</f>
        <v>I</v>
      </c>
      <c r="AW383" s="7" t="str">
        <f t="shared" si="196"/>
        <v>32I</v>
      </c>
      <c r="AX383" s="7" t="str">
        <f t="shared" si="187"/>
        <v>32I</v>
      </c>
      <c r="AY383" s="106" t="b">
        <f t="shared" si="203"/>
        <v>0</v>
      </c>
      <c r="AZ383" s="7">
        <f>VLOOKUP('Grundgerüst Konfigurator'!AW383,Hilfstabelle!$B$14:$M$25,12,FALSE)</f>
        <v>0.22388520000000001</v>
      </c>
      <c r="BA383" s="7">
        <f>VLOOKUP(AW383,Hilfstabelle!$B$14:$J$25,9,FALSE)</f>
        <v>20</v>
      </c>
      <c r="BB383" s="7">
        <f>VLOOKUP(AW383,Hilfstabelle!$B$14:$K$25,10,FALSE)</f>
        <v>47</v>
      </c>
      <c r="BC383" s="7">
        <f>VLOOKUP(AW383,Hilfstabelle!$B$14:$I$25,8,FALSE)</f>
        <v>20</v>
      </c>
      <c r="BD383" s="7" t="str">
        <f t="shared" si="188"/>
        <v/>
      </c>
      <c r="BE383" s="7" t="str">
        <f t="shared" si="197"/>
        <v/>
      </c>
      <c r="BF383" s="7">
        <f>IFERROR(VLOOKUP(BD383,Hilfstabelle!$B$26:$M$31,12,FALSE),0)</f>
        <v>0</v>
      </c>
      <c r="BG383" s="7">
        <f>IFERROR(VLOOKUP(BD383,Hilfstabelle!$B$26:$H$31,7,FALSE),0)</f>
        <v>0</v>
      </c>
      <c r="BH383" s="7" t="str">
        <f t="shared" si="189"/>
        <v>IV-III</v>
      </c>
      <c r="BI383" s="7" t="str">
        <f t="shared" si="198"/>
        <v>IV-III</v>
      </c>
      <c r="BJ383" s="7">
        <f>IFERROR(VLOOKUP(BH383,Hilfstabelle!$B$26:$M$31,12,FALSE),0)</f>
        <v>1.783698</v>
      </c>
      <c r="BK383" s="7">
        <f>IFERROR(VLOOKUP(BH383,Hilfstabelle!$B$26:$H$31,7,FALSE),0)</f>
        <v>5</v>
      </c>
      <c r="BL383" s="7" t="str">
        <f t="shared" si="190"/>
        <v>IV-I</v>
      </c>
      <c r="BM383" s="7" t="str">
        <f t="shared" si="199"/>
        <v>IV-I</v>
      </c>
      <c r="BN383" s="7">
        <f>IFERROR(VLOOKUP(BL383,Hilfstabelle!$B$26:$M$31,12,FALSE),0)</f>
        <v>2.205924</v>
      </c>
      <c r="BO383" s="7">
        <f>IFERROR(VLOOKUP(BL383,Hilfstabelle!$B$26:$H$31,7,FALSE),0)</f>
        <v>5</v>
      </c>
      <c r="BP383" s="162" t="s">
        <v>3902</v>
      </c>
    </row>
    <row r="384" spans="1:68" ht="15" thickBot="1" x14ac:dyDescent="0.25">
      <c r="A384" s="7">
        <v>16864441135</v>
      </c>
      <c r="B384" s="160" t="s">
        <v>98</v>
      </c>
      <c r="C384" s="8">
        <v>125</v>
      </c>
      <c r="D384" s="8">
        <v>90</v>
      </c>
      <c r="E384" s="8">
        <v>40</v>
      </c>
      <c r="F384" s="8" t="str">
        <f t="shared" si="200"/>
        <v>125 - 90 - 40</v>
      </c>
      <c r="G384" s="8" t="str">
        <f t="shared" si="201"/>
        <v>125-90-40</v>
      </c>
      <c r="H384" s="8">
        <f t="shared" si="202"/>
        <v>16864441135</v>
      </c>
      <c r="I384" s="6">
        <f t="shared" si="178"/>
        <v>20.131624800000001</v>
      </c>
      <c r="J384" s="6">
        <f>VLOOKUP(LEFT(A384,8)*1,Hilfstabelle!$A$35:$E$38,5,FALSE)</f>
        <v>0</v>
      </c>
      <c r="K384" s="6">
        <f t="shared" si="179"/>
        <v>367.3</v>
      </c>
      <c r="L384" s="6">
        <f t="shared" si="180"/>
        <v>267.5</v>
      </c>
      <c r="M384" s="6">
        <f t="shared" si="181"/>
        <v>160</v>
      </c>
      <c r="N384" s="19">
        <f t="shared" si="191"/>
        <v>147.80000000000001</v>
      </c>
      <c r="O384" s="19">
        <f t="shared" si="192"/>
        <v>137.5</v>
      </c>
      <c r="P384" s="19">
        <f t="shared" si="193"/>
        <v>137.5</v>
      </c>
      <c r="Q384" s="6" t="str">
        <f>VLOOKUP(LEFT(A384,8)*1,Hilfstabelle!$A$35:$E$38,2,FALSE)</f>
        <v>N.A.</v>
      </c>
      <c r="R384" s="6" t="str">
        <f>VLOOKUP(LEFT(A384,8)*1,Hilfstabelle!$A$35:$E$38,3,FALSE)</f>
        <v>N.A.</v>
      </c>
      <c r="S384" s="6" t="str">
        <f>VLOOKUP(LEFT(A384,8)*1,Hilfstabelle!$A$35:$E$38,4,FALSE)</f>
        <v>N.A.</v>
      </c>
      <c r="T384" s="94" t="e">
        <f>VLOOKUP(H384,Preise!A:E,4,FALSE)</f>
        <v>#N/A</v>
      </c>
      <c r="U384" s="7" t="str">
        <f>IF(V384=50,"I",VLOOKUP(V384,Hilfstabelle!$A$3:$B$6,2))</f>
        <v>IV</v>
      </c>
      <c r="V384" s="7">
        <f t="shared" si="182"/>
        <v>125</v>
      </c>
      <c r="W384" s="7" t="str">
        <f>IF(U384="I","I",VLOOKUP(V384,Hilfstabelle!$A$3:$B$6,2))</f>
        <v>IV</v>
      </c>
      <c r="X384" s="7">
        <f>VLOOKUP(W384,Hilfstabelle!$B$10:$M$13,12,FALSE)</f>
        <v>10.408540800000001</v>
      </c>
      <c r="Y384" s="7">
        <f>VLOOKUP(W384,Hilfstabelle!$B$10:$D$13,3,FALSE)</f>
        <v>80</v>
      </c>
      <c r="Z384" s="7">
        <f>VLOOKUP(W384,Hilfstabelle!$B$10:$E$13,4,FALSE)</f>
        <v>110.5</v>
      </c>
      <c r="AA384" s="7">
        <f>VLOOKUP(W384,Hilfstabelle!$B$10:$F$13,5,FALSE)</f>
        <v>110.5</v>
      </c>
      <c r="AB384" s="7">
        <f>VLOOKUP(W384,Hilfstabelle!$B$10:$G$13,6,FALSE)</f>
        <v>110.5</v>
      </c>
      <c r="AC384" s="7" t="str">
        <f>IF(AG384="50I","I",VLOOKUP(C384,Hilfstabelle!$A$3:$B$6,2))</f>
        <v>IV</v>
      </c>
      <c r="AD384" s="7" t="str">
        <f>IF(U384="I","I",VLOOKUP(C384,Hilfstabelle!$A$3:$B$6,2))</f>
        <v>IV</v>
      </c>
      <c r="AE384" s="7" t="str">
        <f t="shared" si="194"/>
        <v>125IV</v>
      </c>
      <c r="AF384" s="7" t="str">
        <f t="shared" si="183"/>
        <v>125IV</v>
      </c>
      <c r="AG384" s="106" t="b">
        <f t="shared" si="184"/>
        <v>0</v>
      </c>
      <c r="AH384" s="7">
        <f>VLOOKUP('Grundgerüst Konfigurator'!AE384,Hilfstabelle!$B$14:$M$25,12,FALSE)</f>
        <v>3.7998072000000001</v>
      </c>
      <c r="AI384" s="7">
        <f>VLOOKUP(AE384,Hilfstabelle!$B$14:$J$25,9,FALSE)</f>
        <v>72.5</v>
      </c>
      <c r="AJ384" s="7">
        <f>VLOOKUP(AE384,Hilfstabelle!$B$14:$K$25,10,FALSE)</f>
        <v>87.3</v>
      </c>
      <c r="AK384" s="7">
        <f>VLOOKUP(AE384,Hilfstabelle!$B$14:$I$25,8,FALSE)</f>
        <v>37.299999999999997</v>
      </c>
      <c r="AL384" s="7" t="str">
        <f>IF(AP384="50I","I",VLOOKUP(D384,Hilfstabelle!$A$3:$B$6,2))</f>
        <v>III</v>
      </c>
      <c r="AM384" s="7" t="str">
        <f>IF(U384="I","I",VLOOKUP(D384,Hilfstabelle!$A$3:$B$6,2))</f>
        <v>III</v>
      </c>
      <c r="AN384" s="7" t="str">
        <f t="shared" si="195"/>
        <v>90III</v>
      </c>
      <c r="AO384" s="7" t="str">
        <f t="shared" si="185"/>
        <v>90III</v>
      </c>
      <c r="AP384" s="106" t="b">
        <f t="shared" si="186"/>
        <v>0</v>
      </c>
      <c r="AQ384" s="7">
        <f>VLOOKUP('Grundgerüst Konfigurator'!AN384,Hilfstabelle!$B$14:$M$25,12,FALSE)</f>
        <v>1.6001664000000002</v>
      </c>
      <c r="AR384" s="7">
        <f>VLOOKUP(AN384,Hilfstabelle!$B$14:$J$25,9,FALSE)</f>
        <v>54</v>
      </c>
      <c r="AS384" s="7">
        <f>VLOOKUP(AN384,Hilfstabelle!$B$14:$K$25,10,FALSE)</f>
        <v>72</v>
      </c>
      <c r="AT384" s="7">
        <f>VLOOKUP(AN384,Hilfstabelle!$B$14:$I$25,8,FALSE)</f>
        <v>22</v>
      </c>
      <c r="AU384" s="7" t="str">
        <f>IF(AY384="50I","I",VLOOKUP(E384,Hilfstabelle!$A$3:$B$6,2))</f>
        <v>I</v>
      </c>
      <c r="AV384" s="7" t="str">
        <f>IF(U384="I","I",VLOOKUP(E384,Hilfstabelle!$A$3:$B$6,2))</f>
        <v>I</v>
      </c>
      <c r="AW384" s="7" t="str">
        <f t="shared" si="196"/>
        <v>40I</v>
      </c>
      <c r="AX384" s="7" t="str">
        <f t="shared" si="187"/>
        <v>40I</v>
      </c>
      <c r="AY384" s="106" t="b">
        <f t="shared" si="203"/>
        <v>0</v>
      </c>
      <c r="AZ384" s="7">
        <f>VLOOKUP('Grundgerüst Konfigurator'!AW384,Hilfstabelle!$B$14:$M$25,12,FALSE)</f>
        <v>0.33348840000000002</v>
      </c>
      <c r="BA384" s="7">
        <f>VLOOKUP(AW384,Hilfstabelle!$B$14:$J$25,9,FALSE)</f>
        <v>24.5</v>
      </c>
      <c r="BB384" s="7">
        <f>VLOOKUP(AW384,Hilfstabelle!$B$14:$K$25,10,FALSE)</f>
        <v>54</v>
      </c>
      <c r="BC384" s="7">
        <f>VLOOKUP(AW384,Hilfstabelle!$B$14:$I$25,8,FALSE)</f>
        <v>22</v>
      </c>
      <c r="BD384" s="7" t="str">
        <f t="shared" si="188"/>
        <v/>
      </c>
      <c r="BE384" s="7" t="str">
        <f t="shared" si="197"/>
        <v/>
      </c>
      <c r="BF384" s="7">
        <f>IFERROR(VLOOKUP(BD384,Hilfstabelle!$B$26:$M$31,12,FALSE),0)</f>
        <v>0</v>
      </c>
      <c r="BG384" s="7">
        <f>IFERROR(VLOOKUP(BD384,Hilfstabelle!$B$26:$H$31,7,FALSE),0)</f>
        <v>0</v>
      </c>
      <c r="BH384" s="7" t="str">
        <f t="shared" si="189"/>
        <v>IV-III</v>
      </c>
      <c r="BI384" s="7" t="str">
        <f t="shared" si="198"/>
        <v>IV-III</v>
      </c>
      <c r="BJ384" s="7">
        <f>IFERROR(VLOOKUP(BH384,Hilfstabelle!$B$26:$M$31,12,FALSE),0)</f>
        <v>1.783698</v>
      </c>
      <c r="BK384" s="7">
        <f>IFERROR(VLOOKUP(BH384,Hilfstabelle!$B$26:$H$31,7,FALSE),0)</f>
        <v>5</v>
      </c>
      <c r="BL384" s="7" t="str">
        <f t="shared" si="190"/>
        <v>IV-I</v>
      </c>
      <c r="BM384" s="7" t="str">
        <f t="shared" si="199"/>
        <v>IV-I</v>
      </c>
      <c r="BN384" s="7">
        <f>IFERROR(VLOOKUP(BL384,Hilfstabelle!$B$26:$M$31,12,FALSE),0)</f>
        <v>2.205924</v>
      </c>
      <c r="BO384" s="7">
        <f>IFERROR(VLOOKUP(BL384,Hilfstabelle!$B$26:$H$31,7,FALSE),0)</f>
        <v>5</v>
      </c>
      <c r="BP384" s="162" t="s">
        <v>3902</v>
      </c>
    </row>
    <row r="385" spans="1:68" ht="15" thickBot="1" x14ac:dyDescent="0.25">
      <c r="A385" s="7">
        <v>16864441136</v>
      </c>
      <c r="B385" s="160" t="s">
        <v>98</v>
      </c>
      <c r="C385" s="8">
        <v>125</v>
      </c>
      <c r="D385" s="8">
        <v>90</v>
      </c>
      <c r="E385" s="8">
        <v>50</v>
      </c>
      <c r="F385" s="8" t="str">
        <f t="shared" si="200"/>
        <v>125 - 90 - 50</v>
      </c>
      <c r="G385" s="8" t="str">
        <f t="shared" si="201"/>
        <v>125-90-50</v>
      </c>
      <c r="H385" s="8">
        <f t="shared" si="202"/>
        <v>16864441136</v>
      </c>
      <c r="I385" s="6">
        <f t="shared" si="178"/>
        <v>20.248939200000002</v>
      </c>
      <c r="J385" s="6">
        <f>VLOOKUP(LEFT(A385,8)*1,Hilfstabelle!$A$35:$E$38,5,FALSE)</f>
        <v>0</v>
      </c>
      <c r="K385" s="6">
        <f t="shared" si="179"/>
        <v>374.3</v>
      </c>
      <c r="L385" s="6">
        <f t="shared" si="180"/>
        <v>267.5</v>
      </c>
      <c r="M385" s="6">
        <f t="shared" si="181"/>
        <v>160</v>
      </c>
      <c r="N385" s="19">
        <f t="shared" si="191"/>
        <v>147.80000000000001</v>
      </c>
      <c r="O385" s="19">
        <f t="shared" si="192"/>
        <v>137.5</v>
      </c>
      <c r="P385" s="19">
        <f t="shared" si="193"/>
        <v>137.5</v>
      </c>
      <c r="Q385" s="6" t="str">
        <f>VLOOKUP(LEFT(A385,8)*1,Hilfstabelle!$A$35:$E$38,2,FALSE)</f>
        <v>N.A.</v>
      </c>
      <c r="R385" s="6" t="str">
        <f>VLOOKUP(LEFT(A385,8)*1,Hilfstabelle!$A$35:$E$38,3,FALSE)</f>
        <v>N.A.</v>
      </c>
      <c r="S385" s="6" t="str">
        <f>VLOOKUP(LEFT(A385,8)*1,Hilfstabelle!$A$35:$E$38,4,FALSE)</f>
        <v>N.A.</v>
      </c>
      <c r="T385" s="94" t="e">
        <f>VLOOKUP(H385,Preise!A:E,4,FALSE)</f>
        <v>#N/A</v>
      </c>
      <c r="U385" s="7" t="str">
        <f>IF(V385=50,"I",VLOOKUP(V385,Hilfstabelle!$A$3:$B$6,2))</f>
        <v>IV</v>
      </c>
      <c r="V385" s="7">
        <f t="shared" si="182"/>
        <v>125</v>
      </c>
      <c r="W385" s="7" t="str">
        <f>IF(U385="I","I",VLOOKUP(V385,Hilfstabelle!$A$3:$B$6,2))</f>
        <v>IV</v>
      </c>
      <c r="X385" s="7">
        <f>VLOOKUP(W385,Hilfstabelle!$B$10:$M$13,12,FALSE)</f>
        <v>10.408540800000001</v>
      </c>
      <c r="Y385" s="7">
        <f>VLOOKUP(W385,Hilfstabelle!$B$10:$D$13,3,FALSE)</f>
        <v>80</v>
      </c>
      <c r="Z385" s="7">
        <f>VLOOKUP(W385,Hilfstabelle!$B$10:$E$13,4,FALSE)</f>
        <v>110.5</v>
      </c>
      <c r="AA385" s="7">
        <f>VLOOKUP(W385,Hilfstabelle!$B$10:$F$13,5,FALSE)</f>
        <v>110.5</v>
      </c>
      <c r="AB385" s="7">
        <f>VLOOKUP(W385,Hilfstabelle!$B$10:$G$13,6,FALSE)</f>
        <v>110.5</v>
      </c>
      <c r="AC385" s="7" t="str">
        <f>IF(AG385="50I","I",VLOOKUP(C385,Hilfstabelle!$A$3:$B$6,2))</f>
        <v>IV</v>
      </c>
      <c r="AD385" s="7" t="str">
        <f>IF(U385="I","I",VLOOKUP(C385,Hilfstabelle!$A$3:$B$6,2))</f>
        <v>IV</v>
      </c>
      <c r="AE385" s="7" t="str">
        <f t="shared" si="194"/>
        <v>125IV</v>
      </c>
      <c r="AF385" s="7" t="str">
        <f t="shared" si="183"/>
        <v>125IV</v>
      </c>
      <c r="AG385" s="106" t="b">
        <f t="shared" si="184"/>
        <v>0</v>
      </c>
      <c r="AH385" s="7">
        <f>VLOOKUP('Grundgerüst Konfigurator'!AE385,Hilfstabelle!$B$14:$M$25,12,FALSE)</f>
        <v>3.7998072000000001</v>
      </c>
      <c r="AI385" s="7">
        <f>VLOOKUP(AE385,Hilfstabelle!$B$14:$J$25,9,FALSE)</f>
        <v>72.5</v>
      </c>
      <c r="AJ385" s="7">
        <f>VLOOKUP(AE385,Hilfstabelle!$B$14:$K$25,10,FALSE)</f>
        <v>87.3</v>
      </c>
      <c r="AK385" s="7">
        <f>VLOOKUP(AE385,Hilfstabelle!$B$14:$I$25,8,FALSE)</f>
        <v>37.299999999999997</v>
      </c>
      <c r="AL385" s="7" t="str">
        <f>IF(AP385="50I","I",VLOOKUP(D385,Hilfstabelle!$A$3:$B$6,2))</f>
        <v>III</v>
      </c>
      <c r="AM385" s="7" t="str">
        <f>IF(U385="I","I",VLOOKUP(D385,Hilfstabelle!$A$3:$B$6,2))</f>
        <v>III</v>
      </c>
      <c r="AN385" s="7" t="str">
        <f t="shared" si="195"/>
        <v>90III</v>
      </c>
      <c r="AO385" s="7" t="str">
        <f t="shared" si="185"/>
        <v>90III</v>
      </c>
      <c r="AP385" s="106" t="b">
        <f t="shared" si="186"/>
        <v>0</v>
      </c>
      <c r="AQ385" s="7">
        <f>VLOOKUP('Grundgerüst Konfigurator'!AN385,Hilfstabelle!$B$14:$M$25,12,FALSE)</f>
        <v>1.6001664000000002</v>
      </c>
      <c r="AR385" s="7">
        <f>VLOOKUP(AN385,Hilfstabelle!$B$14:$J$25,9,FALSE)</f>
        <v>54</v>
      </c>
      <c r="AS385" s="7">
        <f>VLOOKUP(AN385,Hilfstabelle!$B$14:$K$25,10,FALSE)</f>
        <v>72</v>
      </c>
      <c r="AT385" s="7">
        <f>VLOOKUP(AN385,Hilfstabelle!$B$14:$I$25,8,FALSE)</f>
        <v>22</v>
      </c>
      <c r="AU385" s="7" t="str">
        <f>IF(AY385="50I","I",VLOOKUP(E385,Hilfstabelle!$A$3:$B$6,2))</f>
        <v>I</v>
      </c>
      <c r="AV385" s="7" t="str">
        <f>IF(U385="I","I",VLOOKUP(E385,Hilfstabelle!$A$3:$B$6,2))</f>
        <v>II</v>
      </c>
      <c r="AW385" s="7" t="str">
        <f t="shared" si="196"/>
        <v>50I</v>
      </c>
      <c r="AX385" s="7" t="str">
        <f t="shared" si="187"/>
        <v>50II</v>
      </c>
      <c r="AY385" s="106" t="str">
        <f t="shared" si="203"/>
        <v>50I</v>
      </c>
      <c r="AZ385" s="7">
        <f>VLOOKUP('Grundgerüst Konfigurator'!AW385,Hilfstabelle!$B$14:$M$25,12,FALSE)</f>
        <v>0.45080280000000006</v>
      </c>
      <c r="BA385" s="7">
        <f>VLOOKUP(AW385,Hilfstabelle!$B$14:$J$25,9,FALSE)</f>
        <v>30.5</v>
      </c>
      <c r="BB385" s="7">
        <f>VLOOKUP(AW385,Hilfstabelle!$B$14:$K$25,10,FALSE)</f>
        <v>61</v>
      </c>
      <c r="BC385" s="7">
        <f>VLOOKUP(AW385,Hilfstabelle!$B$14:$I$25,8,FALSE)</f>
        <v>22</v>
      </c>
      <c r="BD385" s="7" t="str">
        <f t="shared" si="188"/>
        <v/>
      </c>
      <c r="BE385" s="7" t="str">
        <f t="shared" si="197"/>
        <v/>
      </c>
      <c r="BF385" s="7">
        <f>IFERROR(VLOOKUP(BD385,Hilfstabelle!$B$26:$M$31,12,FALSE),0)</f>
        <v>0</v>
      </c>
      <c r="BG385" s="7">
        <f>IFERROR(VLOOKUP(BD385,Hilfstabelle!$B$26:$H$31,7,FALSE),0)</f>
        <v>0</v>
      </c>
      <c r="BH385" s="7" t="str">
        <f t="shared" si="189"/>
        <v>IV-III</v>
      </c>
      <c r="BI385" s="7" t="str">
        <f t="shared" si="198"/>
        <v>IV-III</v>
      </c>
      <c r="BJ385" s="7">
        <f>IFERROR(VLOOKUP(BH385,Hilfstabelle!$B$26:$M$31,12,FALSE),0)</f>
        <v>1.783698</v>
      </c>
      <c r="BK385" s="7">
        <f>IFERROR(VLOOKUP(BH385,Hilfstabelle!$B$26:$H$31,7,FALSE),0)</f>
        <v>5</v>
      </c>
      <c r="BL385" s="7" t="str">
        <f t="shared" si="190"/>
        <v>IV-I</v>
      </c>
      <c r="BM385" s="7" t="str">
        <f t="shared" si="199"/>
        <v>IV-I</v>
      </c>
      <c r="BN385" s="7">
        <f>IFERROR(VLOOKUP(BL385,Hilfstabelle!$B$26:$M$31,12,FALSE),0)</f>
        <v>2.205924</v>
      </c>
      <c r="BO385" s="7">
        <f>IFERROR(VLOOKUP(BL385,Hilfstabelle!$B$26:$H$31,7,FALSE),0)</f>
        <v>5</v>
      </c>
      <c r="BP385" s="162" t="s">
        <v>3902</v>
      </c>
    </row>
    <row r="386" spans="1:68" ht="15" thickBot="1" x14ac:dyDescent="0.25">
      <c r="A386" s="7">
        <v>16864441137</v>
      </c>
      <c r="B386" s="160" t="s">
        <v>98</v>
      </c>
      <c r="C386" s="8">
        <v>125</v>
      </c>
      <c r="D386" s="8">
        <v>90</v>
      </c>
      <c r="E386" s="8">
        <v>63</v>
      </c>
      <c r="F386" s="8" t="str">
        <f t="shared" si="200"/>
        <v>125 - 90 - 63</v>
      </c>
      <c r="G386" s="8" t="str">
        <f t="shared" si="201"/>
        <v>125-90-63</v>
      </c>
      <c r="H386" s="8">
        <f t="shared" si="202"/>
        <v>16864441137</v>
      </c>
      <c r="I386" s="6">
        <f t="shared" ref="I386:I449" si="204">SUM(X386,AH386,AQ386,AZ386,BF386,BJ386,BN386)</f>
        <v>20.830135200000004</v>
      </c>
      <c r="J386" s="6">
        <f>VLOOKUP(LEFT(A386,8)*1,Hilfstabelle!$A$35:$E$38,5,FALSE)</f>
        <v>0</v>
      </c>
      <c r="K386" s="6">
        <f t="shared" ref="K386:K449" si="205">SUM(Z386,AA386,AJ386,BB386,BG386,BO386)</f>
        <v>406.8</v>
      </c>
      <c r="L386" s="6">
        <f t="shared" ref="L386:L449" si="206">MAX(Y386,AI386,BA386)+SUM(AB386,AS386,BK386)</f>
        <v>267.5</v>
      </c>
      <c r="M386" s="6">
        <f t="shared" ref="M386:M449" si="207">MAX(Y386,AI386,AR386,BA386)*2</f>
        <v>160</v>
      </c>
      <c r="N386" s="19">
        <f t="shared" si="191"/>
        <v>147.80000000000001</v>
      </c>
      <c r="O386" s="19">
        <f t="shared" si="192"/>
        <v>137.5</v>
      </c>
      <c r="P386" s="19">
        <f t="shared" si="193"/>
        <v>163</v>
      </c>
      <c r="Q386" s="6" t="str">
        <f>VLOOKUP(LEFT(A386,8)*1,Hilfstabelle!$A$35:$E$38,2,FALSE)</f>
        <v>N.A.</v>
      </c>
      <c r="R386" s="6" t="str">
        <f>VLOOKUP(LEFT(A386,8)*1,Hilfstabelle!$A$35:$E$38,3,FALSE)</f>
        <v>N.A.</v>
      </c>
      <c r="S386" s="6" t="str">
        <f>VLOOKUP(LEFT(A386,8)*1,Hilfstabelle!$A$35:$E$38,4,FALSE)</f>
        <v>N.A.</v>
      </c>
      <c r="T386" s="94" t="e">
        <f>VLOOKUP(H386,Preise!A:E,4,FALSE)</f>
        <v>#N/A</v>
      </c>
      <c r="U386" s="7" t="str">
        <f>IF(V386=50,"I",VLOOKUP(V386,Hilfstabelle!$A$3:$B$6,2))</f>
        <v>IV</v>
      </c>
      <c r="V386" s="7">
        <f t="shared" ref="V386:V449" si="208">MAX(C386,D386,E386)</f>
        <v>125</v>
      </c>
      <c r="W386" s="7" t="str">
        <f>IF(U386="I","I",VLOOKUP(V386,Hilfstabelle!$A$3:$B$6,2))</f>
        <v>IV</v>
      </c>
      <c r="X386" s="7">
        <f>VLOOKUP(W386,Hilfstabelle!$B$10:$M$13,12,FALSE)</f>
        <v>10.408540800000001</v>
      </c>
      <c r="Y386" s="7">
        <f>VLOOKUP(W386,Hilfstabelle!$B$10:$D$13,3,FALSE)</f>
        <v>80</v>
      </c>
      <c r="Z386" s="7">
        <f>VLOOKUP(W386,Hilfstabelle!$B$10:$E$13,4,FALSE)</f>
        <v>110.5</v>
      </c>
      <c r="AA386" s="7">
        <f>VLOOKUP(W386,Hilfstabelle!$B$10:$F$13,5,FALSE)</f>
        <v>110.5</v>
      </c>
      <c r="AB386" s="7">
        <f>VLOOKUP(W386,Hilfstabelle!$B$10:$G$13,6,FALSE)</f>
        <v>110.5</v>
      </c>
      <c r="AC386" s="7" t="str">
        <f>IF(AG386="50I","I",VLOOKUP(C386,Hilfstabelle!$A$3:$B$6,2))</f>
        <v>IV</v>
      </c>
      <c r="AD386" s="7" t="str">
        <f>IF(U386="I","I",VLOOKUP(C386,Hilfstabelle!$A$3:$B$6,2))</f>
        <v>IV</v>
      </c>
      <c r="AE386" s="7" t="str">
        <f t="shared" si="194"/>
        <v>125IV</v>
      </c>
      <c r="AF386" s="7" t="str">
        <f t="shared" ref="AF386:AF449" si="209">CONCATENATE(C386,AD386)</f>
        <v>125IV</v>
      </c>
      <c r="AG386" s="106" t="b">
        <f t="shared" ref="AG386:AG449" si="210">IF(AF386="50II",IF(U386&lt;&gt;"II","50I","50II"))</f>
        <v>0</v>
      </c>
      <c r="AH386" s="7">
        <f>VLOOKUP('Grundgerüst Konfigurator'!AE386,Hilfstabelle!$B$14:$M$25,12,FALSE)</f>
        <v>3.7998072000000001</v>
      </c>
      <c r="AI386" s="7">
        <f>VLOOKUP(AE386,Hilfstabelle!$B$14:$J$25,9,FALSE)</f>
        <v>72.5</v>
      </c>
      <c r="AJ386" s="7">
        <f>VLOOKUP(AE386,Hilfstabelle!$B$14:$K$25,10,FALSE)</f>
        <v>87.3</v>
      </c>
      <c r="AK386" s="7">
        <f>VLOOKUP(AE386,Hilfstabelle!$B$14:$I$25,8,FALSE)</f>
        <v>37.299999999999997</v>
      </c>
      <c r="AL386" s="7" t="str">
        <f>IF(AP386="50I","I",VLOOKUP(D386,Hilfstabelle!$A$3:$B$6,2))</f>
        <v>III</v>
      </c>
      <c r="AM386" s="7" t="str">
        <f>IF(U386="I","I",VLOOKUP(D386,Hilfstabelle!$A$3:$B$6,2))</f>
        <v>III</v>
      </c>
      <c r="AN386" s="7" t="str">
        <f t="shared" si="195"/>
        <v>90III</v>
      </c>
      <c r="AO386" s="7" t="str">
        <f t="shared" ref="AO386:AO449" si="211">CONCATENATE(D386,AM386)</f>
        <v>90III</v>
      </c>
      <c r="AP386" s="106" t="b">
        <f t="shared" ref="AP386:AP449" si="212">IF(AO386="50II",IF(U386&lt;&gt;"II","50I","50II"))</f>
        <v>0</v>
      </c>
      <c r="AQ386" s="7">
        <f>VLOOKUP('Grundgerüst Konfigurator'!AN386,Hilfstabelle!$B$14:$M$25,12,FALSE)</f>
        <v>1.6001664000000002</v>
      </c>
      <c r="AR386" s="7">
        <f>VLOOKUP(AN386,Hilfstabelle!$B$14:$J$25,9,FALSE)</f>
        <v>54</v>
      </c>
      <c r="AS386" s="7">
        <f>VLOOKUP(AN386,Hilfstabelle!$B$14:$K$25,10,FALSE)</f>
        <v>72</v>
      </c>
      <c r="AT386" s="7">
        <f>VLOOKUP(AN386,Hilfstabelle!$B$14:$I$25,8,FALSE)</f>
        <v>22</v>
      </c>
      <c r="AU386" s="7" t="str">
        <f>IF(AY386="50I","I",VLOOKUP(E386,Hilfstabelle!$A$3:$B$6,2))</f>
        <v>II</v>
      </c>
      <c r="AV386" s="7" t="str">
        <f>IF(U386="I","I",VLOOKUP(E386,Hilfstabelle!$A$3:$B$6,2))</f>
        <v>II</v>
      </c>
      <c r="AW386" s="7" t="str">
        <f t="shared" si="196"/>
        <v>63II</v>
      </c>
      <c r="AX386" s="7" t="str">
        <f t="shared" ref="AX386:AX449" si="213">CONCATENATE(E386,AV386)</f>
        <v>63II</v>
      </c>
      <c r="AY386" s="106" t="b">
        <f t="shared" si="203"/>
        <v>0</v>
      </c>
      <c r="AZ386" s="7">
        <f>VLOOKUP('Grundgerüst Konfigurator'!AW386,Hilfstabelle!$B$14:$M$25,12,FALSE)</f>
        <v>0.84948360000000012</v>
      </c>
      <c r="BA386" s="7">
        <f>VLOOKUP(AW386,Hilfstabelle!$B$14:$J$25,9,FALSE)</f>
        <v>37</v>
      </c>
      <c r="BB386" s="7">
        <f>VLOOKUP(AW386,Hilfstabelle!$B$14:$K$25,10,FALSE)</f>
        <v>68.5</v>
      </c>
      <c r="BC386" s="7">
        <f>VLOOKUP(AW386,Hilfstabelle!$B$14:$I$25,8,FALSE)</f>
        <v>22.5</v>
      </c>
      <c r="BD386" s="7" t="str">
        <f t="shared" ref="BD386:BD449" si="214">IF(W386=AC386,"",CONCATENATE(W386,"-",AC386))</f>
        <v/>
      </c>
      <c r="BE386" s="7" t="str">
        <f t="shared" si="197"/>
        <v/>
      </c>
      <c r="BF386" s="7">
        <f>IFERROR(VLOOKUP(BD386,Hilfstabelle!$B$26:$M$31,12,FALSE),0)</f>
        <v>0</v>
      </c>
      <c r="BG386" s="7">
        <f>IFERROR(VLOOKUP(BD386,Hilfstabelle!$B$26:$H$31,7,FALSE),0)</f>
        <v>0</v>
      </c>
      <c r="BH386" s="7" t="str">
        <f t="shared" ref="BH386:BH449" si="215">IF(W386=AL386,"",CONCATENATE(W386,"-",AL386))</f>
        <v>IV-III</v>
      </c>
      <c r="BI386" s="7" t="str">
        <f t="shared" si="198"/>
        <v>IV-III</v>
      </c>
      <c r="BJ386" s="7">
        <f>IFERROR(VLOOKUP(BH386,Hilfstabelle!$B$26:$M$31,12,FALSE),0)</f>
        <v>1.783698</v>
      </c>
      <c r="BK386" s="7">
        <f>IFERROR(VLOOKUP(BH386,Hilfstabelle!$B$26:$H$31,7,FALSE),0)</f>
        <v>5</v>
      </c>
      <c r="BL386" s="7" t="str">
        <f t="shared" ref="BL386:BL449" si="216">IF(W386=AU386,"",CONCATENATE(W386,"-",AU386))</f>
        <v>IV-II</v>
      </c>
      <c r="BM386" s="7" t="str">
        <f t="shared" si="199"/>
        <v>IV-II</v>
      </c>
      <c r="BN386" s="7">
        <f>IFERROR(VLOOKUP(BL386,Hilfstabelle!$B$26:$M$31,12,FALSE),0)</f>
        <v>2.3884392000000001</v>
      </c>
      <c r="BO386" s="7">
        <f>IFERROR(VLOOKUP(BL386,Hilfstabelle!$B$26:$H$31,7,FALSE),0)</f>
        <v>30</v>
      </c>
      <c r="BP386" s="162" t="s">
        <v>3902</v>
      </c>
    </row>
    <row r="387" spans="1:68" ht="15" thickBot="1" x14ac:dyDescent="0.25">
      <c r="A387" s="7">
        <v>16864441138</v>
      </c>
      <c r="B387" s="160" t="s">
        <v>98</v>
      </c>
      <c r="C387" s="8">
        <v>125</v>
      </c>
      <c r="D387" s="8">
        <v>90</v>
      </c>
      <c r="E387" s="8">
        <v>75</v>
      </c>
      <c r="F387" s="8" t="str">
        <f t="shared" si="200"/>
        <v>125 - 90 - 75</v>
      </c>
      <c r="G387" s="8" t="str">
        <f t="shared" si="201"/>
        <v>125-90-75</v>
      </c>
      <c r="H387" s="8">
        <f t="shared" si="202"/>
        <v>16864441138</v>
      </c>
      <c r="I387" s="6">
        <f t="shared" si="204"/>
        <v>21.049518000000003</v>
      </c>
      <c r="J387" s="6">
        <f>VLOOKUP(LEFT(A387,8)*1,Hilfstabelle!$A$35:$E$38,5,FALSE)</f>
        <v>0</v>
      </c>
      <c r="K387" s="6">
        <f t="shared" si="205"/>
        <v>410.3</v>
      </c>
      <c r="L387" s="6">
        <f t="shared" si="206"/>
        <v>267.5</v>
      </c>
      <c r="M387" s="6">
        <f t="shared" si="207"/>
        <v>160</v>
      </c>
      <c r="N387" s="19">
        <f t="shared" ref="N387:N450" si="217">SUM(Z387,AK387,BG387)</f>
        <v>147.80000000000001</v>
      </c>
      <c r="O387" s="19">
        <f t="shared" ref="O387:O450" si="218">SUM(AB387,AT387,BK387)</f>
        <v>137.5</v>
      </c>
      <c r="P387" s="19">
        <f t="shared" ref="P387:P450" si="219">SUM(AA387,BC387,BO387)</f>
        <v>162.5</v>
      </c>
      <c r="Q387" s="6" t="str">
        <f>VLOOKUP(LEFT(A387,8)*1,Hilfstabelle!$A$35:$E$38,2,FALSE)</f>
        <v>N.A.</v>
      </c>
      <c r="R387" s="6" t="str">
        <f>VLOOKUP(LEFT(A387,8)*1,Hilfstabelle!$A$35:$E$38,3,FALSE)</f>
        <v>N.A.</v>
      </c>
      <c r="S387" s="6" t="str">
        <f>VLOOKUP(LEFT(A387,8)*1,Hilfstabelle!$A$35:$E$38,4,FALSE)</f>
        <v>N.A.</v>
      </c>
      <c r="T387" s="94" t="e">
        <f>VLOOKUP(H387,Preise!A:E,4,FALSE)</f>
        <v>#N/A</v>
      </c>
      <c r="U387" s="7" t="str">
        <f>IF(V387=50,"I",VLOOKUP(V387,Hilfstabelle!$A$3:$B$6,2))</f>
        <v>IV</v>
      </c>
      <c r="V387" s="7">
        <f t="shared" si="208"/>
        <v>125</v>
      </c>
      <c r="W387" s="7" t="str">
        <f>IF(U387="I","I",VLOOKUP(V387,Hilfstabelle!$A$3:$B$6,2))</f>
        <v>IV</v>
      </c>
      <c r="X387" s="7">
        <f>VLOOKUP(W387,Hilfstabelle!$B$10:$M$13,12,FALSE)</f>
        <v>10.408540800000001</v>
      </c>
      <c r="Y387" s="7">
        <f>VLOOKUP(W387,Hilfstabelle!$B$10:$D$13,3,FALSE)</f>
        <v>80</v>
      </c>
      <c r="Z387" s="7">
        <f>VLOOKUP(W387,Hilfstabelle!$B$10:$E$13,4,FALSE)</f>
        <v>110.5</v>
      </c>
      <c r="AA387" s="7">
        <f>VLOOKUP(W387,Hilfstabelle!$B$10:$F$13,5,FALSE)</f>
        <v>110.5</v>
      </c>
      <c r="AB387" s="7">
        <f>VLOOKUP(W387,Hilfstabelle!$B$10:$G$13,6,FALSE)</f>
        <v>110.5</v>
      </c>
      <c r="AC387" s="7" t="str">
        <f>IF(AG387="50I","I",VLOOKUP(C387,Hilfstabelle!$A$3:$B$6,2))</f>
        <v>IV</v>
      </c>
      <c r="AD387" s="7" t="str">
        <f>IF(U387="I","I",VLOOKUP(C387,Hilfstabelle!$A$3:$B$6,2))</f>
        <v>IV</v>
      </c>
      <c r="AE387" s="7" t="str">
        <f t="shared" ref="AE387:AE450" si="220">IF(AG387="50I","50I",AF387)</f>
        <v>125IV</v>
      </c>
      <c r="AF387" s="7" t="str">
        <f t="shared" si="209"/>
        <v>125IV</v>
      </c>
      <c r="AG387" s="106" t="b">
        <f t="shared" si="210"/>
        <v>0</v>
      </c>
      <c r="AH387" s="7">
        <f>VLOOKUP('Grundgerüst Konfigurator'!AE387,Hilfstabelle!$B$14:$M$25,12,FALSE)</f>
        <v>3.7998072000000001</v>
      </c>
      <c r="AI387" s="7">
        <f>VLOOKUP(AE387,Hilfstabelle!$B$14:$J$25,9,FALSE)</f>
        <v>72.5</v>
      </c>
      <c r="AJ387" s="7">
        <f>VLOOKUP(AE387,Hilfstabelle!$B$14:$K$25,10,FALSE)</f>
        <v>87.3</v>
      </c>
      <c r="AK387" s="7">
        <f>VLOOKUP(AE387,Hilfstabelle!$B$14:$I$25,8,FALSE)</f>
        <v>37.299999999999997</v>
      </c>
      <c r="AL387" s="7" t="str">
        <f>IF(AP387="50I","I",VLOOKUP(D387,Hilfstabelle!$A$3:$B$6,2))</f>
        <v>III</v>
      </c>
      <c r="AM387" s="7" t="str">
        <f>IF(U387="I","I",VLOOKUP(D387,Hilfstabelle!$A$3:$B$6,2))</f>
        <v>III</v>
      </c>
      <c r="AN387" s="7" t="str">
        <f t="shared" ref="AN387:AN450" si="221">IF(AP387="50I","50I",AO387)</f>
        <v>90III</v>
      </c>
      <c r="AO387" s="7" t="str">
        <f t="shared" si="211"/>
        <v>90III</v>
      </c>
      <c r="AP387" s="106" t="b">
        <f t="shared" si="212"/>
        <v>0</v>
      </c>
      <c r="AQ387" s="7">
        <f>VLOOKUP('Grundgerüst Konfigurator'!AN387,Hilfstabelle!$B$14:$M$25,12,FALSE)</f>
        <v>1.6001664000000002</v>
      </c>
      <c r="AR387" s="7">
        <f>VLOOKUP(AN387,Hilfstabelle!$B$14:$J$25,9,FALSE)</f>
        <v>54</v>
      </c>
      <c r="AS387" s="7">
        <f>VLOOKUP(AN387,Hilfstabelle!$B$14:$K$25,10,FALSE)</f>
        <v>72</v>
      </c>
      <c r="AT387" s="7">
        <f>VLOOKUP(AN387,Hilfstabelle!$B$14:$I$25,8,FALSE)</f>
        <v>22</v>
      </c>
      <c r="AU387" s="7" t="str">
        <f>IF(AY387="50I","I",VLOOKUP(E387,Hilfstabelle!$A$3:$B$6,2))</f>
        <v>II</v>
      </c>
      <c r="AV387" s="7" t="str">
        <f>IF(U387="I","I",VLOOKUP(E387,Hilfstabelle!$A$3:$B$6,2))</f>
        <v>II</v>
      </c>
      <c r="AW387" s="7" t="str">
        <f t="shared" ref="AW387:AW450" si="222">IF(AY387="50I","50I",AX387)</f>
        <v>75II</v>
      </c>
      <c r="AX387" s="7" t="str">
        <f t="shared" si="213"/>
        <v>75II</v>
      </c>
      <c r="AY387" s="106" t="b">
        <f t="shared" si="203"/>
        <v>0</v>
      </c>
      <c r="AZ387" s="7">
        <f>VLOOKUP('Grundgerüst Konfigurator'!AW387,Hilfstabelle!$B$14:$M$25,12,FALSE)</f>
        <v>1.0688664000000001</v>
      </c>
      <c r="BA387" s="7">
        <f>VLOOKUP(AW387,Hilfstabelle!$B$14:$J$25,9,FALSE)</f>
        <v>45</v>
      </c>
      <c r="BB387" s="7">
        <f>VLOOKUP(AW387,Hilfstabelle!$B$14:$K$25,10,FALSE)</f>
        <v>72</v>
      </c>
      <c r="BC387" s="7">
        <f>VLOOKUP(AW387,Hilfstabelle!$B$14:$I$25,8,FALSE)</f>
        <v>22</v>
      </c>
      <c r="BD387" s="7" t="str">
        <f t="shared" si="214"/>
        <v/>
      </c>
      <c r="BE387" s="7" t="str">
        <f t="shared" ref="BE387:BE450" si="223">IF(BD387="I-II","",BD387)</f>
        <v/>
      </c>
      <c r="BF387" s="7">
        <f>IFERROR(VLOOKUP(BD387,Hilfstabelle!$B$26:$M$31,12,FALSE),0)</f>
        <v>0</v>
      </c>
      <c r="BG387" s="7">
        <f>IFERROR(VLOOKUP(BD387,Hilfstabelle!$B$26:$H$31,7,FALSE),0)</f>
        <v>0</v>
      </c>
      <c r="BH387" s="7" t="str">
        <f t="shared" si="215"/>
        <v>IV-III</v>
      </c>
      <c r="BI387" s="7" t="str">
        <f t="shared" ref="BI387:BI450" si="224">IF(BH387="I-II","",BH387)</f>
        <v>IV-III</v>
      </c>
      <c r="BJ387" s="7">
        <f>IFERROR(VLOOKUP(BH387,Hilfstabelle!$B$26:$M$31,12,FALSE),0)</f>
        <v>1.783698</v>
      </c>
      <c r="BK387" s="7">
        <f>IFERROR(VLOOKUP(BH387,Hilfstabelle!$B$26:$H$31,7,FALSE),0)</f>
        <v>5</v>
      </c>
      <c r="BL387" s="7" t="str">
        <f t="shared" si="216"/>
        <v>IV-II</v>
      </c>
      <c r="BM387" s="7" t="str">
        <f t="shared" ref="BM387:BM450" si="225">IF(BL387="I-II","",BL387)</f>
        <v>IV-II</v>
      </c>
      <c r="BN387" s="7">
        <f>IFERROR(VLOOKUP(BL387,Hilfstabelle!$B$26:$M$31,12,FALSE),0)</f>
        <v>2.3884392000000001</v>
      </c>
      <c r="BO387" s="7">
        <f>IFERROR(VLOOKUP(BL387,Hilfstabelle!$B$26:$H$31,7,FALSE),0)</f>
        <v>30</v>
      </c>
      <c r="BP387" s="162" t="s">
        <v>3902</v>
      </c>
    </row>
    <row r="388" spans="1:68" ht="15" thickBot="1" x14ac:dyDescent="0.25">
      <c r="A388" s="7">
        <v>16864441139</v>
      </c>
      <c r="B388" s="160" t="s">
        <v>98</v>
      </c>
      <c r="C388" s="8">
        <v>125</v>
      </c>
      <c r="D388" s="8">
        <v>90</v>
      </c>
      <c r="E388" s="8">
        <v>90</v>
      </c>
      <c r="F388" s="8" t="str">
        <f t="shared" si="200"/>
        <v>125 - 90 - 90</v>
      </c>
      <c r="G388" s="8" t="str">
        <f t="shared" si="201"/>
        <v>125-90-90</v>
      </c>
      <c r="H388" s="8">
        <f t="shared" si="202"/>
        <v>16864441139</v>
      </c>
      <c r="I388" s="6">
        <f t="shared" si="204"/>
        <v>20.976076800000005</v>
      </c>
      <c r="J388" s="6">
        <f>VLOOKUP(LEFT(A388,8)*1,Hilfstabelle!$A$35:$E$38,5,FALSE)</f>
        <v>0</v>
      </c>
      <c r="K388" s="6">
        <f t="shared" si="205"/>
        <v>385.3</v>
      </c>
      <c r="L388" s="6">
        <f t="shared" si="206"/>
        <v>267.5</v>
      </c>
      <c r="M388" s="6">
        <f t="shared" si="207"/>
        <v>160</v>
      </c>
      <c r="N388" s="19">
        <f t="shared" si="217"/>
        <v>147.80000000000001</v>
      </c>
      <c r="O388" s="19">
        <f t="shared" si="218"/>
        <v>137.5</v>
      </c>
      <c r="P388" s="19">
        <f t="shared" si="219"/>
        <v>137.5</v>
      </c>
      <c r="Q388" s="6" t="str">
        <f>VLOOKUP(LEFT(A388,8)*1,Hilfstabelle!$A$35:$E$38,2,FALSE)</f>
        <v>N.A.</v>
      </c>
      <c r="R388" s="6" t="str">
        <f>VLOOKUP(LEFT(A388,8)*1,Hilfstabelle!$A$35:$E$38,3,FALSE)</f>
        <v>N.A.</v>
      </c>
      <c r="S388" s="6" t="str">
        <f>VLOOKUP(LEFT(A388,8)*1,Hilfstabelle!$A$35:$E$38,4,FALSE)</f>
        <v>N.A.</v>
      </c>
      <c r="T388" s="94" t="e">
        <f>VLOOKUP(H388,Preise!A:E,4,FALSE)</f>
        <v>#N/A</v>
      </c>
      <c r="U388" s="7" t="str">
        <f>IF(V388=50,"I",VLOOKUP(V388,Hilfstabelle!$A$3:$B$6,2))</f>
        <v>IV</v>
      </c>
      <c r="V388" s="7">
        <f t="shared" si="208"/>
        <v>125</v>
      </c>
      <c r="W388" s="7" t="str">
        <f>IF(U388="I","I",VLOOKUP(V388,Hilfstabelle!$A$3:$B$6,2))</f>
        <v>IV</v>
      </c>
      <c r="X388" s="7">
        <f>VLOOKUP(W388,Hilfstabelle!$B$10:$M$13,12,FALSE)</f>
        <v>10.408540800000001</v>
      </c>
      <c r="Y388" s="7">
        <f>VLOOKUP(W388,Hilfstabelle!$B$10:$D$13,3,FALSE)</f>
        <v>80</v>
      </c>
      <c r="Z388" s="7">
        <f>VLOOKUP(W388,Hilfstabelle!$B$10:$E$13,4,FALSE)</f>
        <v>110.5</v>
      </c>
      <c r="AA388" s="7">
        <f>VLOOKUP(W388,Hilfstabelle!$B$10:$F$13,5,FALSE)</f>
        <v>110.5</v>
      </c>
      <c r="AB388" s="7">
        <f>VLOOKUP(W388,Hilfstabelle!$B$10:$G$13,6,FALSE)</f>
        <v>110.5</v>
      </c>
      <c r="AC388" s="7" t="str">
        <f>IF(AG388="50I","I",VLOOKUP(C388,Hilfstabelle!$A$3:$B$6,2))</f>
        <v>IV</v>
      </c>
      <c r="AD388" s="7" t="str">
        <f>IF(U388="I","I",VLOOKUP(C388,Hilfstabelle!$A$3:$B$6,2))</f>
        <v>IV</v>
      </c>
      <c r="AE388" s="7" t="str">
        <f t="shared" si="220"/>
        <v>125IV</v>
      </c>
      <c r="AF388" s="7" t="str">
        <f t="shared" si="209"/>
        <v>125IV</v>
      </c>
      <c r="AG388" s="106" t="b">
        <f t="shared" si="210"/>
        <v>0</v>
      </c>
      <c r="AH388" s="7">
        <f>VLOOKUP('Grundgerüst Konfigurator'!AE388,Hilfstabelle!$B$14:$M$25,12,FALSE)</f>
        <v>3.7998072000000001</v>
      </c>
      <c r="AI388" s="7">
        <f>VLOOKUP(AE388,Hilfstabelle!$B$14:$J$25,9,FALSE)</f>
        <v>72.5</v>
      </c>
      <c r="AJ388" s="7">
        <f>VLOOKUP(AE388,Hilfstabelle!$B$14:$K$25,10,FALSE)</f>
        <v>87.3</v>
      </c>
      <c r="AK388" s="7">
        <f>VLOOKUP(AE388,Hilfstabelle!$B$14:$I$25,8,FALSE)</f>
        <v>37.299999999999997</v>
      </c>
      <c r="AL388" s="7" t="str">
        <f>IF(AP388="50I","I",VLOOKUP(D388,Hilfstabelle!$A$3:$B$6,2))</f>
        <v>III</v>
      </c>
      <c r="AM388" s="7" t="str">
        <f>IF(U388="I","I",VLOOKUP(D388,Hilfstabelle!$A$3:$B$6,2))</f>
        <v>III</v>
      </c>
      <c r="AN388" s="7" t="str">
        <f t="shared" si="221"/>
        <v>90III</v>
      </c>
      <c r="AO388" s="7" t="str">
        <f t="shared" si="211"/>
        <v>90III</v>
      </c>
      <c r="AP388" s="106" t="b">
        <f t="shared" si="212"/>
        <v>0</v>
      </c>
      <c r="AQ388" s="7">
        <f>VLOOKUP('Grundgerüst Konfigurator'!AN388,Hilfstabelle!$B$14:$M$25,12,FALSE)</f>
        <v>1.6001664000000002</v>
      </c>
      <c r="AR388" s="7">
        <f>VLOOKUP(AN388,Hilfstabelle!$B$14:$J$25,9,FALSE)</f>
        <v>54</v>
      </c>
      <c r="AS388" s="7">
        <f>VLOOKUP(AN388,Hilfstabelle!$B$14:$K$25,10,FALSE)</f>
        <v>72</v>
      </c>
      <c r="AT388" s="7">
        <f>VLOOKUP(AN388,Hilfstabelle!$B$14:$I$25,8,FALSE)</f>
        <v>22</v>
      </c>
      <c r="AU388" s="7" t="str">
        <f>IF(AY388="50I","I",VLOOKUP(E388,Hilfstabelle!$A$3:$B$6,2))</f>
        <v>III</v>
      </c>
      <c r="AV388" s="7" t="str">
        <f>IF(U388="I","I",VLOOKUP(E388,Hilfstabelle!$A$3:$B$6,2))</f>
        <v>III</v>
      </c>
      <c r="AW388" s="7" t="str">
        <f t="shared" si="222"/>
        <v>90III</v>
      </c>
      <c r="AX388" s="7" t="str">
        <f t="shared" si="213"/>
        <v>90III</v>
      </c>
      <c r="AY388" s="106" t="b">
        <f t="shared" si="203"/>
        <v>0</v>
      </c>
      <c r="AZ388" s="7">
        <f>VLOOKUP('Grundgerüst Konfigurator'!AW388,Hilfstabelle!$B$14:$M$25,12,FALSE)</f>
        <v>1.6001664000000002</v>
      </c>
      <c r="BA388" s="7">
        <f>VLOOKUP(AW388,Hilfstabelle!$B$14:$J$25,9,FALSE)</f>
        <v>54</v>
      </c>
      <c r="BB388" s="7">
        <f>VLOOKUP(AW388,Hilfstabelle!$B$14:$K$25,10,FALSE)</f>
        <v>72</v>
      </c>
      <c r="BC388" s="7">
        <f>VLOOKUP(AW388,Hilfstabelle!$B$14:$I$25,8,FALSE)</f>
        <v>22</v>
      </c>
      <c r="BD388" s="7" t="str">
        <f t="shared" si="214"/>
        <v/>
      </c>
      <c r="BE388" s="7" t="str">
        <f t="shared" si="223"/>
        <v/>
      </c>
      <c r="BF388" s="7">
        <f>IFERROR(VLOOKUP(BD388,Hilfstabelle!$B$26:$M$31,12,FALSE),0)</f>
        <v>0</v>
      </c>
      <c r="BG388" s="7">
        <f>IFERROR(VLOOKUP(BD388,Hilfstabelle!$B$26:$H$31,7,FALSE),0)</f>
        <v>0</v>
      </c>
      <c r="BH388" s="7" t="str">
        <f t="shared" si="215"/>
        <v>IV-III</v>
      </c>
      <c r="BI388" s="7" t="str">
        <f t="shared" si="224"/>
        <v>IV-III</v>
      </c>
      <c r="BJ388" s="7">
        <f>IFERROR(VLOOKUP(BH388,Hilfstabelle!$B$26:$M$31,12,FALSE),0)</f>
        <v>1.783698</v>
      </c>
      <c r="BK388" s="7">
        <f>IFERROR(VLOOKUP(BH388,Hilfstabelle!$B$26:$H$31,7,FALSE),0)</f>
        <v>5</v>
      </c>
      <c r="BL388" s="7" t="str">
        <f t="shared" si="216"/>
        <v>IV-III</v>
      </c>
      <c r="BM388" s="7" t="str">
        <f t="shared" si="225"/>
        <v>IV-III</v>
      </c>
      <c r="BN388" s="7">
        <f>IFERROR(VLOOKUP(BL388,Hilfstabelle!$B$26:$M$31,12,FALSE),0)</f>
        <v>1.783698</v>
      </c>
      <c r="BO388" s="7">
        <f>IFERROR(VLOOKUP(BL388,Hilfstabelle!$B$26:$H$31,7,FALSE),0)</f>
        <v>5</v>
      </c>
      <c r="BP388" s="162" t="s">
        <v>3902</v>
      </c>
    </row>
    <row r="389" spans="1:68" ht="15" thickBot="1" x14ac:dyDescent="0.25">
      <c r="A389" s="7">
        <v>16864441140</v>
      </c>
      <c r="B389" s="160" t="s">
        <v>98</v>
      </c>
      <c r="C389" s="8">
        <v>125</v>
      </c>
      <c r="D389" s="8">
        <v>90</v>
      </c>
      <c r="E389" s="8">
        <v>110</v>
      </c>
      <c r="F389" s="8" t="str">
        <f t="shared" si="200"/>
        <v>125 - 90 - 110</v>
      </c>
      <c r="G389" s="8" t="str">
        <f t="shared" si="201"/>
        <v>125-90-110</v>
      </c>
      <c r="H389" s="8">
        <f t="shared" si="202"/>
        <v>16864441140</v>
      </c>
      <c r="I389" s="6">
        <f t="shared" si="204"/>
        <v>21.488619600000003</v>
      </c>
      <c r="J389" s="6">
        <f>VLOOKUP(LEFT(A389,8)*1,Hilfstabelle!$A$35:$E$38,5,FALSE)</f>
        <v>0</v>
      </c>
      <c r="K389" s="6">
        <f t="shared" si="205"/>
        <v>385.3</v>
      </c>
      <c r="L389" s="6">
        <f t="shared" si="206"/>
        <v>267.5</v>
      </c>
      <c r="M389" s="6">
        <f t="shared" si="207"/>
        <v>160</v>
      </c>
      <c r="N389" s="19">
        <f t="shared" si="217"/>
        <v>147.80000000000001</v>
      </c>
      <c r="O389" s="19">
        <f t="shared" si="218"/>
        <v>137.5</v>
      </c>
      <c r="P389" s="19">
        <f t="shared" si="219"/>
        <v>137.5</v>
      </c>
      <c r="Q389" s="6" t="str">
        <f>VLOOKUP(LEFT(A389,8)*1,Hilfstabelle!$A$35:$E$38,2,FALSE)</f>
        <v>N.A.</v>
      </c>
      <c r="R389" s="6" t="str">
        <f>VLOOKUP(LEFT(A389,8)*1,Hilfstabelle!$A$35:$E$38,3,FALSE)</f>
        <v>N.A.</v>
      </c>
      <c r="S389" s="6" t="str">
        <f>VLOOKUP(LEFT(A389,8)*1,Hilfstabelle!$A$35:$E$38,4,FALSE)</f>
        <v>N.A.</v>
      </c>
      <c r="T389" s="94" t="e">
        <f>VLOOKUP(H389,Preise!A:E,4,FALSE)</f>
        <v>#N/A</v>
      </c>
      <c r="U389" s="7" t="str">
        <f>IF(V389=50,"I",VLOOKUP(V389,Hilfstabelle!$A$3:$B$6,2))</f>
        <v>IV</v>
      </c>
      <c r="V389" s="7">
        <f t="shared" si="208"/>
        <v>125</v>
      </c>
      <c r="W389" s="7" t="str">
        <f>IF(U389="I","I",VLOOKUP(V389,Hilfstabelle!$A$3:$B$6,2))</f>
        <v>IV</v>
      </c>
      <c r="X389" s="7">
        <f>VLOOKUP(W389,Hilfstabelle!$B$10:$M$13,12,FALSE)</f>
        <v>10.408540800000001</v>
      </c>
      <c r="Y389" s="7">
        <f>VLOOKUP(W389,Hilfstabelle!$B$10:$D$13,3,FALSE)</f>
        <v>80</v>
      </c>
      <c r="Z389" s="7">
        <f>VLOOKUP(W389,Hilfstabelle!$B$10:$E$13,4,FALSE)</f>
        <v>110.5</v>
      </c>
      <c r="AA389" s="7">
        <f>VLOOKUP(W389,Hilfstabelle!$B$10:$F$13,5,FALSE)</f>
        <v>110.5</v>
      </c>
      <c r="AB389" s="7">
        <f>VLOOKUP(W389,Hilfstabelle!$B$10:$G$13,6,FALSE)</f>
        <v>110.5</v>
      </c>
      <c r="AC389" s="7" t="str">
        <f>IF(AG389="50I","I",VLOOKUP(C389,Hilfstabelle!$A$3:$B$6,2))</f>
        <v>IV</v>
      </c>
      <c r="AD389" s="7" t="str">
        <f>IF(U389="I","I",VLOOKUP(C389,Hilfstabelle!$A$3:$B$6,2))</f>
        <v>IV</v>
      </c>
      <c r="AE389" s="7" t="str">
        <f t="shared" si="220"/>
        <v>125IV</v>
      </c>
      <c r="AF389" s="7" t="str">
        <f t="shared" si="209"/>
        <v>125IV</v>
      </c>
      <c r="AG389" s="106" t="b">
        <f t="shared" si="210"/>
        <v>0</v>
      </c>
      <c r="AH389" s="7">
        <f>VLOOKUP('Grundgerüst Konfigurator'!AE389,Hilfstabelle!$B$14:$M$25,12,FALSE)</f>
        <v>3.7998072000000001</v>
      </c>
      <c r="AI389" s="7">
        <f>VLOOKUP(AE389,Hilfstabelle!$B$14:$J$25,9,FALSE)</f>
        <v>72.5</v>
      </c>
      <c r="AJ389" s="7">
        <f>VLOOKUP(AE389,Hilfstabelle!$B$14:$K$25,10,FALSE)</f>
        <v>87.3</v>
      </c>
      <c r="AK389" s="7">
        <f>VLOOKUP(AE389,Hilfstabelle!$B$14:$I$25,8,FALSE)</f>
        <v>37.299999999999997</v>
      </c>
      <c r="AL389" s="7" t="str">
        <f>IF(AP389="50I","I",VLOOKUP(D389,Hilfstabelle!$A$3:$B$6,2))</f>
        <v>III</v>
      </c>
      <c r="AM389" s="7" t="str">
        <f>IF(U389="I","I",VLOOKUP(D389,Hilfstabelle!$A$3:$B$6,2))</f>
        <v>III</v>
      </c>
      <c r="AN389" s="7" t="str">
        <f t="shared" si="221"/>
        <v>90III</v>
      </c>
      <c r="AO389" s="7" t="str">
        <f t="shared" si="211"/>
        <v>90III</v>
      </c>
      <c r="AP389" s="106" t="b">
        <f t="shared" si="212"/>
        <v>0</v>
      </c>
      <c r="AQ389" s="7">
        <f>VLOOKUP('Grundgerüst Konfigurator'!AN389,Hilfstabelle!$B$14:$M$25,12,FALSE)</f>
        <v>1.6001664000000002</v>
      </c>
      <c r="AR389" s="7">
        <f>VLOOKUP(AN389,Hilfstabelle!$B$14:$J$25,9,FALSE)</f>
        <v>54</v>
      </c>
      <c r="AS389" s="7">
        <f>VLOOKUP(AN389,Hilfstabelle!$B$14:$K$25,10,FALSE)</f>
        <v>72</v>
      </c>
      <c r="AT389" s="7">
        <f>VLOOKUP(AN389,Hilfstabelle!$B$14:$I$25,8,FALSE)</f>
        <v>22</v>
      </c>
      <c r="AU389" s="7" t="str">
        <f>IF(AY389="50I","I",VLOOKUP(E389,Hilfstabelle!$A$3:$B$6,2))</f>
        <v>III</v>
      </c>
      <c r="AV389" s="7" t="str">
        <f>IF(U389="I","I",VLOOKUP(E389,Hilfstabelle!$A$3:$B$6,2))</f>
        <v>III</v>
      </c>
      <c r="AW389" s="7" t="str">
        <f t="shared" si="222"/>
        <v>110III</v>
      </c>
      <c r="AX389" s="7" t="str">
        <f t="shared" si="213"/>
        <v>110III</v>
      </c>
      <c r="AY389" s="106" t="b">
        <f t="shared" si="203"/>
        <v>0</v>
      </c>
      <c r="AZ389" s="7">
        <f>VLOOKUP('Grundgerüst Konfigurator'!AW389,Hilfstabelle!$B$14:$M$25,12,FALSE)</f>
        <v>2.1127092000000003</v>
      </c>
      <c r="BA389" s="7">
        <f>VLOOKUP(AW389,Hilfstabelle!$B$14:$J$25,9,FALSE)</f>
        <v>65</v>
      </c>
      <c r="BB389" s="7">
        <f>VLOOKUP(AW389,Hilfstabelle!$B$14:$K$25,10,FALSE)</f>
        <v>72</v>
      </c>
      <c r="BC389" s="7">
        <f>VLOOKUP(AW389,Hilfstabelle!$B$14:$I$25,8,FALSE)</f>
        <v>22</v>
      </c>
      <c r="BD389" s="7" t="str">
        <f t="shared" si="214"/>
        <v/>
      </c>
      <c r="BE389" s="7" t="str">
        <f t="shared" si="223"/>
        <v/>
      </c>
      <c r="BF389" s="7">
        <f>IFERROR(VLOOKUP(BD389,Hilfstabelle!$B$26:$M$31,12,FALSE),0)</f>
        <v>0</v>
      </c>
      <c r="BG389" s="7">
        <f>IFERROR(VLOOKUP(BD389,Hilfstabelle!$B$26:$H$31,7,FALSE),0)</f>
        <v>0</v>
      </c>
      <c r="BH389" s="7" t="str">
        <f t="shared" si="215"/>
        <v>IV-III</v>
      </c>
      <c r="BI389" s="7" t="str">
        <f t="shared" si="224"/>
        <v>IV-III</v>
      </c>
      <c r="BJ389" s="7">
        <f>IFERROR(VLOOKUP(BH389,Hilfstabelle!$B$26:$M$31,12,FALSE),0)</f>
        <v>1.783698</v>
      </c>
      <c r="BK389" s="7">
        <f>IFERROR(VLOOKUP(BH389,Hilfstabelle!$B$26:$H$31,7,FALSE),0)</f>
        <v>5</v>
      </c>
      <c r="BL389" s="7" t="str">
        <f t="shared" si="216"/>
        <v>IV-III</v>
      </c>
      <c r="BM389" s="7" t="str">
        <f t="shared" si="225"/>
        <v>IV-III</v>
      </c>
      <c r="BN389" s="7">
        <f>IFERROR(VLOOKUP(BL389,Hilfstabelle!$B$26:$M$31,12,FALSE),0)</f>
        <v>1.783698</v>
      </c>
      <c r="BO389" s="7">
        <f>IFERROR(VLOOKUP(BL389,Hilfstabelle!$B$26:$H$31,7,FALSE),0)</f>
        <v>5</v>
      </c>
      <c r="BP389" s="162" t="s">
        <v>3902</v>
      </c>
    </row>
    <row r="390" spans="1:68" ht="15" thickBot="1" x14ac:dyDescent="0.25">
      <c r="A390" s="7">
        <v>16864441141</v>
      </c>
      <c r="B390" s="160" t="s">
        <v>98</v>
      </c>
      <c r="C390" s="8">
        <v>125</v>
      </c>
      <c r="D390" s="8">
        <v>110</v>
      </c>
      <c r="E390" s="8">
        <v>25</v>
      </c>
      <c r="F390" s="8" t="str">
        <f t="shared" si="200"/>
        <v>125 - 110 - 25</v>
      </c>
      <c r="G390" s="8" t="str">
        <f t="shared" si="201"/>
        <v>125-110-25</v>
      </c>
      <c r="H390" s="8">
        <f t="shared" si="202"/>
        <v>16864441141</v>
      </c>
      <c r="I390" s="6">
        <f t="shared" si="204"/>
        <v>20.482165200000004</v>
      </c>
      <c r="J390" s="6">
        <f>VLOOKUP(LEFT(A390,8)*1,Hilfstabelle!$A$35:$E$38,5,FALSE)</f>
        <v>0</v>
      </c>
      <c r="K390" s="6">
        <f t="shared" si="205"/>
        <v>353.8</v>
      </c>
      <c r="L390" s="6">
        <f t="shared" si="206"/>
        <v>267.5</v>
      </c>
      <c r="M390" s="6">
        <f t="shared" si="207"/>
        <v>160</v>
      </c>
      <c r="N390" s="19">
        <f t="shared" si="217"/>
        <v>147.80000000000001</v>
      </c>
      <c r="O390" s="19">
        <f t="shared" si="218"/>
        <v>137.5</v>
      </c>
      <c r="P390" s="19">
        <f t="shared" si="219"/>
        <v>134.5</v>
      </c>
      <c r="Q390" s="6" t="str">
        <f>VLOOKUP(LEFT(A390,8)*1,Hilfstabelle!$A$35:$E$38,2,FALSE)</f>
        <v>N.A.</v>
      </c>
      <c r="R390" s="6" t="str">
        <f>VLOOKUP(LEFT(A390,8)*1,Hilfstabelle!$A$35:$E$38,3,FALSE)</f>
        <v>N.A.</v>
      </c>
      <c r="S390" s="6" t="str">
        <f>VLOOKUP(LEFT(A390,8)*1,Hilfstabelle!$A$35:$E$38,4,FALSE)</f>
        <v>N.A.</v>
      </c>
      <c r="T390" s="94" t="e">
        <f>VLOOKUP(H390,Preise!A:E,4,FALSE)</f>
        <v>#N/A</v>
      </c>
      <c r="U390" s="7" t="str">
        <f>IF(V390=50,"I",VLOOKUP(V390,Hilfstabelle!$A$3:$B$6,2))</f>
        <v>IV</v>
      </c>
      <c r="V390" s="7">
        <f t="shared" si="208"/>
        <v>125</v>
      </c>
      <c r="W390" s="7" t="str">
        <f>IF(U390="I","I",VLOOKUP(V390,Hilfstabelle!$A$3:$B$6,2))</f>
        <v>IV</v>
      </c>
      <c r="X390" s="7">
        <f>VLOOKUP(W390,Hilfstabelle!$B$10:$M$13,12,FALSE)</f>
        <v>10.408540800000001</v>
      </c>
      <c r="Y390" s="7">
        <f>VLOOKUP(W390,Hilfstabelle!$B$10:$D$13,3,FALSE)</f>
        <v>80</v>
      </c>
      <c r="Z390" s="7">
        <f>VLOOKUP(W390,Hilfstabelle!$B$10:$E$13,4,FALSE)</f>
        <v>110.5</v>
      </c>
      <c r="AA390" s="7">
        <f>VLOOKUP(W390,Hilfstabelle!$B$10:$F$13,5,FALSE)</f>
        <v>110.5</v>
      </c>
      <c r="AB390" s="7">
        <f>VLOOKUP(W390,Hilfstabelle!$B$10:$G$13,6,FALSE)</f>
        <v>110.5</v>
      </c>
      <c r="AC390" s="7" t="str">
        <f>IF(AG390="50I","I",VLOOKUP(C390,Hilfstabelle!$A$3:$B$6,2))</f>
        <v>IV</v>
      </c>
      <c r="AD390" s="7" t="str">
        <f>IF(U390="I","I",VLOOKUP(C390,Hilfstabelle!$A$3:$B$6,2))</f>
        <v>IV</v>
      </c>
      <c r="AE390" s="7" t="str">
        <f t="shared" si="220"/>
        <v>125IV</v>
      </c>
      <c r="AF390" s="7" t="str">
        <f t="shared" si="209"/>
        <v>125IV</v>
      </c>
      <c r="AG390" s="106" t="b">
        <f t="shared" si="210"/>
        <v>0</v>
      </c>
      <c r="AH390" s="7">
        <f>VLOOKUP('Grundgerüst Konfigurator'!AE390,Hilfstabelle!$B$14:$M$25,12,FALSE)</f>
        <v>3.7998072000000001</v>
      </c>
      <c r="AI390" s="7">
        <f>VLOOKUP(AE390,Hilfstabelle!$B$14:$J$25,9,FALSE)</f>
        <v>72.5</v>
      </c>
      <c r="AJ390" s="7">
        <f>VLOOKUP(AE390,Hilfstabelle!$B$14:$K$25,10,FALSE)</f>
        <v>87.3</v>
      </c>
      <c r="AK390" s="7">
        <f>VLOOKUP(AE390,Hilfstabelle!$B$14:$I$25,8,FALSE)</f>
        <v>37.299999999999997</v>
      </c>
      <c r="AL390" s="7" t="str">
        <f>IF(AP390="50I","I",VLOOKUP(D390,Hilfstabelle!$A$3:$B$6,2))</f>
        <v>III</v>
      </c>
      <c r="AM390" s="7" t="str">
        <f>IF(U390="I","I",VLOOKUP(D390,Hilfstabelle!$A$3:$B$6,2))</f>
        <v>III</v>
      </c>
      <c r="AN390" s="7" t="str">
        <f t="shared" si="221"/>
        <v>110III</v>
      </c>
      <c r="AO390" s="7" t="str">
        <f t="shared" si="211"/>
        <v>110III</v>
      </c>
      <c r="AP390" s="106" t="b">
        <f t="shared" si="212"/>
        <v>0</v>
      </c>
      <c r="AQ390" s="7">
        <f>VLOOKUP('Grundgerüst Konfigurator'!AN390,Hilfstabelle!$B$14:$M$25,12,FALSE)</f>
        <v>2.1127092000000003</v>
      </c>
      <c r="AR390" s="7">
        <f>VLOOKUP(AN390,Hilfstabelle!$B$14:$J$25,9,FALSE)</f>
        <v>65</v>
      </c>
      <c r="AS390" s="7">
        <f>VLOOKUP(AN390,Hilfstabelle!$B$14:$K$25,10,FALSE)</f>
        <v>72</v>
      </c>
      <c r="AT390" s="7">
        <f>VLOOKUP(AN390,Hilfstabelle!$B$14:$I$25,8,FALSE)</f>
        <v>22</v>
      </c>
      <c r="AU390" s="7" t="str">
        <f>IF(AY390="50I","I",VLOOKUP(E390,Hilfstabelle!$A$3:$B$6,2))</f>
        <v>I</v>
      </c>
      <c r="AV390" s="7" t="str">
        <f>IF(U390="I","I",VLOOKUP(E390,Hilfstabelle!$A$3:$B$6,2))</f>
        <v>I</v>
      </c>
      <c r="AW390" s="7" t="str">
        <f t="shared" si="222"/>
        <v>25I</v>
      </c>
      <c r="AX390" s="7" t="str">
        <f t="shared" si="213"/>
        <v>25I</v>
      </c>
      <c r="AY390" s="106" t="b">
        <f t="shared" si="203"/>
        <v>0</v>
      </c>
      <c r="AZ390" s="7">
        <f>VLOOKUP('Grundgerüst Konfigurator'!AW390,Hilfstabelle!$B$14:$M$25,12,FALSE)</f>
        <v>0.171486</v>
      </c>
      <c r="BA390" s="7">
        <f>VLOOKUP(AW390,Hilfstabelle!$B$14:$J$25,9,FALSE)</f>
        <v>15.25</v>
      </c>
      <c r="BB390" s="7">
        <f>VLOOKUP(AW390,Hilfstabelle!$B$14:$K$25,10,FALSE)</f>
        <v>40.5</v>
      </c>
      <c r="BC390" s="7">
        <f>VLOOKUP(AW390,Hilfstabelle!$B$14:$I$25,8,FALSE)</f>
        <v>19</v>
      </c>
      <c r="BD390" s="7" t="str">
        <f t="shared" si="214"/>
        <v/>
      </c>
      <c r="BE390" s="7" t="str">
        <f t="shared" si="223"/>
        <v/>
      </c>
      <c r="BF390" s="7">
        <f>IFERROR(VLOOKUP(BD390,Hilfstabelle!$B$26:$M$31,12,FALSE),0)</f>
        <v>0</v>
      </c>
      <c r="BG390" s="7">
        <f>IFERROR(VLOOKUP(BD390,Hilfstabelle!$B$26:$H$31,7,FALSE),0)</f>
        <v>0</v>
      </c>
      <c r="BH390" s="7" t="str">
        <f t="shared" si="215"/>
        <v>IV-III</v>
      </c>
      <c r="BI390" s="7" t="str">
        <f t="shared" si="224"/>
        <v>IV-III</v>
      </c>
      <c r="BJ390" s="7">
        <f>IFERROR(VLOOKUP(BH390,Hilfstabelle!$B$26:$M$31,12,FALSE),0)</f>
        <v>1.783698</v>
      </c>
      <c r="BK390" s="7">
        <f>IFERROR(VLOOKUP(BH390,Hilfstabelle!$B$26:$H$31,7,FALSE),0)</f>
        <v>5</v>
      </c>
      <c r="BL390" s="7" t="str">
        <f t="shared" si="216"/>
        <v>IV-I</v>
      </c>
      <c r="BM390" s="7" t="str">
        <f t="shared" si="225"/>
        <v>IV-I</v>
      </c>
      <c r="BN390" s="7">
        <f>IFERROR(VLOOKUP(BL390,Hilfstabelle!$B$26:$M$31,12,FALSE),0)</f>
        <v>2.205924</v>
      </c>
      <c r="BO390" s="7">
        <f>IFERROR(VLOOKUP(BL390,Hilfstabelle!$B$26:$H$31,7,FALSE),0)</f>
        <v>5</v>
      </c>
      <c r="BP390" s="162" t="s">
        <v>3902</v>
      </c>
    </row>
    <row r="391" spans="1:68" ht="15" thickBot="1" x14ac:dyDescent="0.25">
      <c r="A391" s="7">
        <v>16864441142</v>
      </c>
      <c r="B391" s="160" t="s">
        <v>98</v>
      </c>
      <c r="C391" s="8">
        <v>125</v>
      </c>
      <c r="D391" s="8">
        <v>110</v>
      </c>
      <c r="E391" s="8">
        <v>32</v>
      </c>
      <c r="F391" s="8" t="str">
        <f t="shared" ref="F391:F454" si="226">CONCATENATE(C391," - ",D391," - ",E391)</f>
        <v>125 - 110 - 32</v>
      </c>
      <c r="G391" s="8" t="str">
        <f t="shared" ref="G391:G454" si="227">CONCATENATE(C391,"-",D391,"-",E391)</f>
        <v>125-110-32</v>
      </c>
      <c r="H391" s="8">
        <f t="shared" ref="H391:H454" si="228">A391</f>
        <v>16864441142</v>
      </c>
      <c r="I391" s="6">
        <f t="shared" si="204"/>
        <v>20.534564400000004</v>
      </c>
      <c r="J391" s="6">
        <f>VLOOKUP(LEFT(A391,8)*1,Hilfstabelle!$A$35:$E$38,5,FALSE)</f>
        <v>0</v>
      </c>
      <c r="K391" s="6">
        <f t="shared" si="205"/>
        <v>360.3</v>
      </c>
      <c r="L391" s="6">
        <f t="shared" si="206"/>
        <v>267.5</v>
      </c>
      <c r="M391" s="6">
        <f t="shared" si="207"/>
        <v>160</v>
      </c>
      <c r="N391" s="19">
        <f t="shared" si="217"/>
        <v>147.80000000000001</v>
      </c>
      <c r="O391" s="19">
        <f t="shared" si="218"/>
        <v>137.5</v>
      </c>
      <c r="P391" s="19">
        <f t="shared" si="219"/>
        <v>135.5</v>
      </c>
      <c r="Q391" s="6" t="str">
        <f>VLOOKUP(LEFT(A391,8)*1,Hilfstabelle!$A$35:$E$38,2,FALSE)</f>
        <v>N.A.</v>
      </c>
      <c r="R391" s="6" t="str">
        <f>VLOOKUP(LEFT(A391,8)*1,Hilfstabelle!$A$35:$E$38,3,FALSE)</f>
        <v>N.A.</v>
      </c>
      <c r="S391" s="6" t="str">
        <f>VLOOKUP(LEFT(A391,8)*1,Hilfstabelle!$A$35:$E$38,4,FALSE)</f>
        <v>N.A.</v>
      </c>
      <c r="T391" s="94" t="e">
        <f>VLOOKUP(H391,Preise!A:E,4,FALSE)</f>
        <v>#N/A</v>
      </c>
      <c r="U391" s="7" t="str">
        <f>IF(V391=50,"I",VLOOKUP(V391,Hilfstabelle!$A$3:$B$6,2))</f>
        <v>IV</v>
      </c>
      <c r="V391" s="7">
        <f t="shared" si="208"/>
        <v>125</v>
      </c>
      <c r="W391" s="7" t="str">
        <f>IF(U391="I","I",VLOOKUP(V391,Hilfstabelle!$A$3:$B$6,2))</f>
        <v>IV</v>
      </c>
      <c r="X391" s="7">
        <f>VLOOKUP(W391,Hilfstabelle!$B$10:$M$13,12,FALSE)</f>
        <v>10.408540800000001</v>
      </c>
      <c r="Y391" s="7">
        <f>VLOOKUP(W391,Hilfstabelle!$B$10:$D$13,3,FALSE)</f>
        <v>80</v>
      </c>
      <c r="Z391" s="7">
        <f>VLOOKUP(W391,Hilfstabelle!$B$10:$E$13,4,FALSE)</f>
        <v>110.5</v>
      </c>
      <c r="AA391" s="7">
        <f>VLOOKUP(W391,Hilfstabelle!$B$10:$F$13,5,FALSE)</f>
        <v>110.5</v>
      </c>
      <c r="AB391" s="7">
        <f>VLOOKUP(W391,Hilfstabelle!$B$10:$G$13,6,FALSE)</f>
        <v>110.5</v>
      </c>
      <c r="AC391" s="7" t="str">
        <f>IF(AG391="50I","I",VLOOKUP(C391,Hilfstabelle!$A$3:$B$6,2))</f>
        <v>IV</v>
      </c>
      <c r="AD391" s="7" t="str">
        <f>IF(U391="I","I",VLOOKUP(C391,Hilfstabelle!$A$3:$B$6,2))</f>
        <v>IV</v>
      </c>
      <c r="AE391" s="7" t="str">
        <f t="shared" si="220"/>
        <v>125IV</v>
      </c>
      <c r="AF391" s="7" t="str">
        <f t="shared" si="209"/>
        <v>125IV</v>
      </c>
      <c r="AG391" s="106" t="b">
        <f t="shared" si="210"/>
        <v>0</v>
      </c>
      <c r="AH391" s="7">
        <f>VLOOKUP('Grundgerüst Konfigurator'!AE391,Hilfstabelle!$B$14:$M$25,12,FALSE)</f>
        <v>3.7998072000000001</v>
      </c>
      <c r="AI391" s="7">
        <f>VLOOKUP(AE391,Hilfstabelle!$B$14:$J$25,9,FALSE)</f>
        <v>72.5</v>
      </c>
      <c r="AJ391" s="7">
        <f>VLOOKUP(AE391,Hilfstabelle!$B$14:$K$25,10,FALSE)</f>
        <v>87.3</v>
      </c>
      <c r="AK391" s="7">
        <f>VLOOKUP(AE391,Hilfstabelle!$B$14:$I$25,8,FALSE)</f>
        <v>37.299999999999997</v>
      </c>
      <c r="AL391" s="7" t="str">
        <f>IF(AP391="50I","I",VLOOKUP(D391,Hilfstabelle!$A$3:$B$6,2))</f>
        <v>III</v>
      </c>
      <c r="AM391" s="7" t="str">
        <f>IF(U391="I","I",VLOOKUP(D391,Hilfstabelle!$A$3:$B$6,2))</f>
        <v>III</v>
      </c>
      <c r="AN391" s="7" t="str">
        <f t="shared" si="221"/>
        <v>110III</v>
      </c>
      <c r="AO391" s="7" t="str">
        <f t="shared" si="211"/>
        <v>110III</v>
      </c>
      <c r="AP391" s="106" t="b">
        <f t="shared" si="212"/>
        <v>0</v>
      </c>
      <c r="AQ391" s="7">
        <f>VLOOKUP('Grundgerüst Konfigurator'!AN391,Hilfstabelle!$B$14:$M$25,12,FALSE)</f>
        <v>2.1127092000000003</v>
      </c>
      <c r="AR391" s="7">
        <f>VLOOKUP(AN391,Hilfstabelle!$B$14:$J$25,9,FALSE)</f>
        <v>65</v>
      </c>
      <c r="AS391" s="7">
        <f>VLOOKUP(AN391,Hilfstabelle!$B$14:$K$25,10,FALSE)</f>
        <v>72</v>
      </c>
      <c r="AT391" s="7">
        <f>VLOOKUP(AN391,Hilfstabelle!$B$14:$I$25,8,FALSE)</f>
        <v>22</v>
      </c>
      <c r="AU391" s="7" t="str">
        <f>IF(AY391="50I","I",VLOOKUP(E391,Hilfstabelle!$A$3:$B$6,2))</f>
        <v>I</v>
      </c>
      <c r="AV391" s="7" t="str">
        <f>IF(U391="I","I",VLOOKUP(E391,Hilfstabelle!$A$3:$B$6,2))</f>
        <v>I</v>
      </c>
      <c r="AW391" s="7" t="str">
        <f t="shared" si="222"/>
        <v>32I</v>
      </c>
      <c r="AX391" s="7" t="str">
        <f t="shared" si="213"/>
        <v>32I</v>
      </c>
      <c r="AY391" s="106" t="b">
        <f t="shared" si="203"/>
        <v>0</v>
      </c>
      <c r="AZ391" s="7">
        <f>VLOOKUP('Grundgerüst Konfigurator'!AW391,Hilfstabelle!$B$14:$M$25,12,FALSE)</f>
        <v>0.22388520000000001</v>
      </c>
      <c r="BA391" s="7">
        <f>VLOOKUP(AW391,Hilfstabelle!$B$14:$J$25,9,FALSE)</f>
        <v>20</v>
      </c>
      <c r="BB391" s="7">
        <f>VLOOKUP(AW391,Hilfstabelle!$B$14:$K$25,10,FALSE)</f>
        <v>47</v>
      </c>
      <c r="BC391" s="7">
        <f>VLOOKUP(AW391,Hilfstabelle!$B$14:$I$25,8,FALSE)</f>
        <v>20</v>
      </c>
      <c r="BD391" s="7" t="str">
        <f t="shared" si="214"/>
        <v/>
      </c>
      <c r="BE391" s="7" t="str">
        <f t="shared" si="223"/>
        <v/>
      </c>
      <c r="BF391" s="7">
        <f>IFERROR(VLOOKUP(BD391,Hilfstabelle!$B$26:$M$31,12,FALSE),0)</f>
        <v>0</v>
      </c>
      <c r="BG391" s="7">
        <f>IFERROR(VLOOKUP(BD391,Hilfstabelle!$B$26:$H$31,7,FALSE),0)</f>
        <v>0</v>
      </c>
      <c r="BH391" s="7" t="str">
        <f t="shared" si="215"/>
        <v>IV-III</v>
      </c>
      <c r="BI391" s="7" t="str">
        <f t="shared" si="224"/>
        <v>IV-III</v>
      </c>
      <c r="BJ391" s="7">
        <f>IFERROR(VLOOKUP(BH391,Hilfstabelle!$B$26:$M$31,12,FALSE),0)</f>
        <v>1.783698</v>
      </c>
      <c r="BK391" s="7">
        <f>IFERROR(VLOOKUP(BH391,Hilfstabelle!$B$26:$H$31,7,FALSE),0)</f>
        <v>5</v>
      </c>
      <c r="BL391" s="7" t="str">
        <f t="shared" si="216"/>
        <v>IV-I</v>
      </c>
      <c r="BM391" s="7" t="str">
        <f t="shared" si="225"/>
        <v>IV-I</v>
      </c>
      <c r="BN391" s="7">
        <f>IFERROR(VLOOKUP(BL391,Hilfstabelle!$B$26:$M$31,12,FALSE),0)</f>
        <v>2.205924</v>
      </c>
      <c r="BO391" s="7">
        <f>IFERROR(VLOOKUP(BL391,Hilfstabelle!$B$26:$H$31,7,FALSE),0)</f>
        <v>5</v>
      </c>
      <c r="BP391" s="162" t="s">
        <v>3902</v>
      </c>
    </row>
    <row r="392" spans="1:68" ht="15" thickBot="1" x14ac:dyDescent="0.25">
      <c r="A392" s="7">
        <v>16864441143</v>
      </c>
      <c r="B392" s="160" t="s">
        <v>98</v>
      </c>
      <c r="C392" s="8">
        <v>125</v>
      </c>
      <c r="D392" s="8">
        <v>110</v>
      </c>
      <c r="E392" s="8">
        <v>40</v>
      </c>
      <c r="F392" s="8" t="str">
        <f t="shared" si="226"/>
        <v>125 - 110 - 40</v>
      </c>
      <c r="G392" s="8" t="str">
        <f t="shared" si="227"/>
        <v>125-110-40</v>
      </c>
      <c r="H392" s="8">
        <f t="shared" si="228"/>
        <v>16864441143</v>
      </c>
      <c r="I392" s="6">
        <f t="shared" si="204"/>
        <v>20.644167600000003</v>
      </c>
      <c r="J392" s="6">
        <f>VLOOKUP(LEFT(A392,8)*1,Hilfstabelle!$A$35:$E$38,5,FALSE)</f>
        <v>0</v>
      </c>
      <c r="K392" s="6">
        <f t="shared" si="205"/>
        <v>367.3</v>
      </c>
      <c r="L392" s="6">
        <f t="shared" si="206"/>
        <v>267.5</v>
      </c>
      <c r="M392" s="6">
        <f t="shared" si="207"/>
        <v>160</v>
      </c>
      <c r="N392" s="19">
        <f t="shared" si="217"/>
        <v>147.80000000000001</v>
      </c>
      <c r="O392" s="19">
        <f t="shared" si="218"/>
        <v>137.5</v>
      </c>
      <c r="P392" s="19">
        <f t="shared" si="219"/>
        <v>137.5</v>
      </c>
      <c r="Q392" s="6" t="str">
        <f>VLOOKUP(LEFT(A392,8)*1,Hilfstabelle!$A$35:$E$38,2,FALSE)</f>
        <v>N.A.</v>
      </c>
      <c r="R392" s="6" t="str">
        <f>VLOOKUP(LEFT(A392,8)*1,Hilfstabelle!$A$35:$E$38,3,FALSE)</f>
        <v>N.A.</v>
      </c>
      <c r="S392" s="6" t="str">
        <f>VLOOKUP(LEFT(A392,8)*1,Hilfstabelle!$A$35:$E$38,4,FALSE)</f>
        <v>N.A.</v>
      </c>
      <c r="T392" s="94" t="e">
        <f>VLOOKUP(H392,Preise!A:E,4,FALSE)</f>
        <v>#N/A</v>
      </c>
      <c r="U392" s="7" t="str">
        <f>IF(V392=50,"I",VLOOKUP(V392,Hilfstabelle!$A$3:$B$6,2))</f>
        <v>IV</v>
      </c>
      <c r="V392" s="7">
        <f t="shared" si="208"/>
        <v>125</v>
      </c>
      <c r="W392" s="7" t="str">
        <f>IF(U392="I","I",VLOOKUP(V392,Hilfstabelle!$A$3:$B$6,2))</f>
        <v>IV</v>
      </c>
      <c r="X392" s="7">
        <f>VLOOKUP(W392,Hilfstabelle!$B$10:$M$13,12,FALSE)</f>
        <v>10.408540800000001</v>
      </c>
      <c r="Y392" s="7">
        <f>VLOOKUP(W392,Hilfstabelle!$B$10:$D$13,3,FALSE)</f>
        <v>80</v>
      </c>
      <c r="Z392" s="7">
        <f>VLOOKUP(W392,Hilfstabelle!$B$10:$E$13,4,FALSE)</f>
        <v>110.5</v>
      </c>
      <c r="AA392" s="7">
        <f>VLOOKUP(W392,Hilfstabelle!$B$10:$F$13,5,FALSE)</f>
        <v>110.5</v>
      </c>
      <c r="AB392" s="7">
        <f>VLOOKUP(W392,Hilfstabelle!$B$10:$G$13,6,FALSE)</f>
        <v>110.5</v>
      </c>
      <c r="AC392" s="7" t="str">
        <f>IF(AG392="50I","I",VLOOKUP(C392,Hilfstabelle!$A$3:$B$6,2))</f>
        <v>IV</v>
      </c>
      <c r="AD392" s="7" t="str">
        <f>IF(U392="I","I",VLOOKUP(C392,Hilfstabelle!$A$3:$B$6,2))</f>
        <v>IV</v>
      </c>
      <c r="AE392" s="7" t="str">
        <f t="shared" si="220"/>
        <v>125IV</v>
      </c>
      <c r="AF392" s="7" t="str">
        <f t="shared" si="209"/>
        <v>125IV</v>
      </c>
      <c r="AG392" s="106" t="b">
        <f t="shared" si="210"/>
        <v>0</v>
      </c>
      <c r="AH392" s="7">
        <f>VLOOKUP('Grundgerüst Konfigurator'!AE392,Hilfstabelle!$B$14:$M$25,12,FALSE)</f>
        <v>3.7998072000000001</v>
      </c>
      <c r="AI392" s="7">
        <f>VLOOKUP(AE392,Hilfstabelle!$B$14:$J$25,9,FALSE)</f>
        <v>72.5</v>
      </c>
      <c r="AJ392" s="7">
        <f>VLOOKUP(AE392,Hilfstabelle!$B$14:$K$25,10,FALSE)</f>
        <v>87.3</v>
      </c>
      <c r="AK392" s="7">
        <f>VLOOKUP(AE392,Hilfstabelle!$B$14:$I$25,8,FALSE)</f>
        <v>37.299999999999997</v>
      </c>
      <c r="AL392" s="7" t="str">
        <f>IF(AP392="50I","I",VLOOKUP(D392,Hilfstabelle!$A$3:$B$6,2))</f>
        <v>III</v>
      </c>
      <c r="AM392" s="7" t="str">
        <f>IF(U392="I","I",VLOOKUP(D392,Hilfstabelle!$A$3:$B$6,2))</f>
        <v>III</v>
      </c>
      <c r="AN392" s="7" t="str">
        <f t="shared" si="221"/>
        <v>110III</v>
      </c>
      <c r="AO392" s="7" t="str">
        <f t="shared" si="211"/>
        <v>110III</v>
      </c>
      <c r="AP392" s="106" t="b">
        <f t="shared" si="212"/>
        <v>0</v>
      </c>
      <c r="AQ392" s="7">
        <f>VLOOKUP('Grundgerüst Konfigurator'!AN392,Hilfstabelle!$B$14:$M$25,12,FALSE)</f>
        <v>2.1127092000000003</v>
      </c>
      <c r="AR392" s="7">
        <f>VLOOKUP(AN392,Hilfstabelle!$B$14:$J$25,9,FALSE)</f>
        <v>65</v>
      </c>
      <c r="AS392" s="7">
        <f>VLOOKUP(AN392,Hilfstabelle!$B$14:$K$25,10,FALSE)</f>
        <v>72</v>
      </c>
      <c r="AT392" s="7">
        <f>VLOOKUP(AN392,Hilfstabelle!$B$14:$I$25,8,FALSE)</f>
        <v>22</v>
      </c>
      <c r="AU392" s="7" t="str">
        <f>IF(AY392="50I","I",VLOOKUP(E392,Hilfstabelle!$A$3:$B$6,2))</f>
        <v>I</v>
      </c>
      <c r="AV392" s="7" t="str">
        <f>IF(U392="I","I",VLOOKUP(E392,Hilfstabelle!$A$3:$B$6,2))</f>
        <v>I</v>
      </c>
      <c r="AW392" s="7" t="str">
        <f t="shared" si="222"/>
        <v>40I</v>
      </c>
      <c r="AX392" s="7" t="str">
        <f t="shared" si="213"/>
        <v>40I</v>
      </c>
      <c r="AY392" s="106" t="b">
        <f t="shared" si="203"/>
        <v>0</v>
      </c>
      <c r="AZ392" s="7">
        <f>VLOOKUP('Grundgerüst Konfigurator'!AW392,Hilfstabelle!$B$14:$M$25,12,FALSE)</f>
        <v>0.33348840000000002</v>
      </c>
      <c r="BA392" s="7">
        <f>VLOOKUP(AW392,Hilfstabelle!$B$14:$J$25,9,FALSE)</f>
        <v>24.5</v>
      </c>
      <c r="BB392" s="7">
        <f>VLOOKUP(AW392,Hilfstabelle!$B$14:$K$25,10,FALSE)</f>
        <v>54</v>
      </c>
      <c r="BC392" s="7">
        <f>VLOOKUP(AW392,Hilfstabelle!$B$14:$I$25,8,FALSE)</f>
        <v>22</v>
      </c>
      <c r="BD392" s="7" t="str">
        <f t="shared" si="214"/>
        <v/>
      </c>
      <c r="BE392" s="7" t="str">
        <f t="shared" si="223"/>
        <v/>
      </c>
      <c r="BF392" s="7">
        <f>IFERROR(VLOOKUP(BD392,Hilfstabelle!$B$26:$M$31,12,FALSE),0)</f>
        <v>0</v>
      </c>
      <c r="BG392" s="7">
        <f>IFERROR(VLOOKUP(BD392,Hilfstabelle!$B$26:$H$31,7,FALSE),0)</f>
        <v>0</v>
      </c>
      <c r="BH392" s="7" t="str">
        <f t="shared" si="215"/>
        <v>IV-III</v>
      </c>
      <c r="BI392" s="7" t="str">
        <f t="shared" si="224"/>
        <v>IV-III</v>
      </c>
      <c r="BJ392" s="7">
        <f>IFERROR(VLOOKUP(BH392,Hilfstabelle!$B$26:$M$31,12,FALSE),0)</f>
        <v>1.783698</v>
      </c>
      <c r="BK392" s="7">
        <f>IFERROR(VLOOKUP(BH392,Hilfstabelle!$B$26:$H$31,7,FALSE),0)</f>
        <v>5</v>
      </c>
      <c r="BL392" s="7" t="str">
        <f t="shared" si="216"/>
        <v>IV-I</v>
      </c>
      <c r="BM392" s="7" t="str">
        <f t="shared" si="225"/>
        <v>IV-I</v>
      </c>
      <c r="BN392" s="7">
        <f>IFERROR(VLOOKUP(BL392,Hilfstabelle!$B$26:$M$31,12,FALSE),0)</f>
        <v>2.205924</v>
      </c>
      <c r="BO392" s="7">
        <f>IFERROR(VLOOKUP(BL392,Hilfstabelle!$B$26:$H$31,7,FALSE),0)</f>
        <v>5</v>
      </c>
      <c r="BP392" s="162" t="s">
        <v>3902</v>
      </c>
    </row>
    <row r="393" spans="1:68" ht="15" thickBot="1" x14ac:dyDescent="0.25">
      <c r="A393" s="7">
        <v>16864441144</v>
      </c>
      <c r="B393" s="160" t="s">
        <v>98</v>
      </c>
      <c r="C393" s="8">
        <v>125</v>
      </c>
      <c r="D393" s="8">
        <v>110</v>
      </c>
      <c r="E393" s="8">
        <v>50</v>
      </c>
      <c r="F393" s="8" t="str">
        <f t="shared" si="226"/>
        <v>125 - 110 - 50</v>
      </c>
      <c r="G393" s="8" t="str">
        <f t="shared" si="227"/>
        <v>125-110-50</v>
      </c>
      <c r="H393" s="8">
        <f t="shared" si="228"/>
        <v>16864441144</v>
      </c>
      <c r="I393" s="6">
        <f t="shared" si="204"/>
        <v>20.761482000000004</v>
      </c>
      <c r="J393" s="6">
        <f>VLOOKUP(LEFT(A393,8)*1,Hilfstabelle!$A$35:$E$38,5,FALSE)</f>
        <v>0</v>
      </c>
      <c r="K393" s="6">
        <f t="shared" si="205"/>
        <v>374.3</v>
      </c>
      <c r="L393" s="6">
        <f t="shared" si="206"/>
        <v>267.5</v>
      </c>
      <c r="M393" s="6">
        <f t="shared" si="207"/>
        <v>160</v>
      </c>
      <c r="N393" s="19">
        <f t="shared" si="217"/>
        <v>147.80000000000001</v>
      </c>
      <c r="O393" s="19">
        <f t="shared" si="218"/>
        <v>137.5</v>
      </c>
      <c r="P393" s="19">
        <f t="shared" si="219"/>
        <v>137.5</v>
      </c>
      <c r="Q393" s="6" t="str">
        <f>VLOOKUP(LEFT(A393,8)*1,Hilfstabelle!$A$35:$E$38,2,FALSE)</f>
        <v>N.A.</v>
      </c>
      <c r="R393" s="6" t="str">
        <f>VLOOKUP(LEFT(A393,8)*1,Hilfstabelle!$A$35:$E$38,3,FALSE)</f>
        <v>N.A.</v>
      </c>
      <c r="S393" s="6" t="str">
        <f>VLOOKUP(LEFT(A393,8)*1,Hilfstabelle!$A$35:$E$38,4,FALSE)</f>
        <v>N.A.</v>
      </c>
      <c r="T393" s="94" t="e">
        <f>VLOOKUP(H393,Preise!A:E,4,FALSE)</f>
        <v>#N/A</v>
      </c>
      <c r="U393" s="7" t="str">
        <f>IF(V393=50,"I",VLOOKUP(V393,Hilfstabelle!$A$3:$B$6,2))</f>
        <v>IV</v>
      </c>
      <c r="V393" s="7">
        <f t="shared" si="208"/>
        <v>125</v>
      </c>
      <c r="W393" s="7" t="str">
        <f>IF(U393="I","I",VLOOKUP(V393,Hilfstabelle!$A$3:$B$6,2))</f>
        <v>IV</v>
      </c>
      <c r="X393" s="7">
        <f>VLOOKUP(W393,Hilfstabelle!$B$10:$M$13,12,FALSE)</f>
        <v>10.408540800000001</v>
      </c>
      <c r="Y393" s="7">
        <f>VLOOKUP(W393,Hilfstabelle!$B$10:$D$13,3,FALSE)</f>
        <v>80</v>
      </c>
      <c r="Z393" s="7">
        <f>VLOOKUP(W393,Hilfstabelle!$B$10:$E$13,4,FALSE)</f>
        <v>110.5</v>
      </c>
      <c r="AA393" s="7">
        <f>VLOOKUP(W393,Hilfstabelle!$B$10:$F$13,5,FALSE)</f>
        <v>110.5</v>
      </c>
      <c r="AB393" s="7">
        <f>VLOOKUP(W393,Hilfstabelle!$B$10:$G$13,6,FALSE)</f>
        <v>110.5</v>
      </c>
      <c r="AC393" s="7" t="str">
        <f>IF(AG393="50I","I",VLOOKUP(C393,Hilfstabelle!$A$3:$B$6,2))</f>
        <v>IV</v>
      </c>
      <c r="AD393" s="7" t="str">
        <f>IF(U393="I","I",VLOOKUP(C393,Hilfstabelle!$A$3:$B$6,2))</f>
        <v>IV</v>
      </c>
      <c r="AE393" s="7" t="str">
        <f t="shared" si="220"/>
        <v>125IV</v>
      </c>
      <c r="AF393" s="7" t="str">
        <f t="shared" si="209"/>
        <v>125IV</v>
      </c>
      <c r="AG393" s="106" t="b">
        <f t="shared" si="210"/>
        <v>0</v>
      </c>
      <c r="AH393" s="7">
        <f>VLOOKUP('Grundgerüst Konfigurator'!AE393,Hilfstabelle!$B$14:$M$25,12,FALSE)</f>
        <v>3.7998072000000001</v>
      </c>
      <c r="AI393" s="7">
        <f>VLOOKUP(AE393,Hilfstabelle!$B$14:$J$25,9,FALSE)</f>
        <v>72.5</v>
      </c>
      <c r="AJ393" s="7">
        <f>VLOOKUP(AE393,Hilfstabelle!$B$14:$K$25,10,FALSE)</f>
        <v>87.3</v>
      </c>
      <c r="AK393" s="7">
        <f>VLOOKUP(AE393,Hilfstabelle!$B$14:$I$25,8,FALSE)</f>
        <v>37.299999999999997</v>
      </c>
      <c r="AL393" s="7" t="str">
        <f>IF(AP393="50I","I",VLOOKUP(D393,Hilfstabelle!$A$3:$B$6,2))</f>
        <v>III</v>
      </c>
      <c r="AM393" s="7" t="str">
        <f>IF(U393="I","I",VLOOKUP(D393,Hilfstabelle!$A$3:$B$6,2))</f>
        <v>III</v>
      </c>
      <c r="AN393" s="7" t="str">
        <f t="shared" si="221"/>
        <v>110III</v>
      </c>
      <c r="AO393" s="7" t="str">
        <f t="shared" si="211"/>
        <v>110III</v>
      </c>
      <c r="AP393" s="106" t="b">
        <f t="shared" si="212"/>
        <v>0</v>
      </c>
      <c r="AQ393" s="7">
        <f>VLOOKUP('Grundgerüst Konfigurator'!AN393,Hilfstabelle!$B$14:$M$25,12,FALSE)</f>
        <v>2.1127092000000003</v>
      </c>
      <c r="AR393" s="7">
        <f>VLOOKUP(AN393,Hilfstabelle!$B$14:$J$25,9,FALSE)</f>
        <v>65</v>
      </c>
      <c r="AS393" s="7">
        <f>VLOOKUP(AN393,Hilfstabelle!$B$14:$K$25,10,FALSE)</f>
        <v>72</v>
      </c>
      <c r="AT393" s="7">
        <f>VLOOKUP(AN393,Hilfstabelle!$B$14:$I$25,8,FALSE)</f>
        <v>22</v>
      </c>
      <c r="AU393" s="7" t="str">
        <f>IF(AY393="50I","I",VLOOKUP(E393,Hilfstabelle!$A$3:$B$6,2))</f>
        <v>I</v>
      </c>
      <c r="AV393" s="7" t="str">
        <f>IF(U393="I","I",VLOOKUP(E393,Hilfstabelle!$A$3:$B$6,2))</f>
        <v>II</v>
      </c>
      <c r="AW393" s="7" t="str">
        <f t="shared" si="222"/>
        <v>50I</v>
      </c>
      <c r="AX393" s="7" t="str">
        <f t="shared" si="213"/>
        <v>50II</v>
      </c>
      <c r="AY393" s="106" t="str">
        <f t="shared" si="203"/>
        <v>50I</v>
      </c>
      <c r="AZ393" s="7">
        <f>VLOOKUP('Grundgerüst Konfigurator'!AW393,Hilfstabelle!$B$14:$M$25,12,FALSE)</f>
        <v>0.45080280000000006</v>
      </c>
      <c r="BA393" s="7">
        <f>VLOOKUP(AW393,Hilfstabelle!$B$14:$J$25,9,FALSE)</f>
        <v>30.5</v>
      </c>
      <c r="BB393" s="7">
        <f>VLOOKUP(AW393,Hilfstabelle!$B$14:$K$25,10,FALSE)</f>
        <v>61</v>
      </c>
      <c r="BC393" s="7">
        <f>VLOOKUP(AW393,Hilfstabelle!$B$14:$I$25,8,FALSE)</f>
        <v>22</v>
      </c>
      <c r="BD393" s="7" t="str">
        <f t="shared" si="214"/>
        <v/>
      </c>
      <c r="BE393" s="7" t="str">
        <f t="shared" si="223"/>
        <v/>
      </c>
      <c r="BF393" s="7">
        <f>IFERROR(VLOOKUP(BD393,Hilfstabelle!$B$26:$M$31,12,FALSE),0)</f>
        <v>0</v>
      </c>
      <c r="BG393" s="7">
        <f>IFERROR(VLOOKUP(BD393,Hilfstabelle!$B$26:$H$31,7,FALSE),0)</f>
        <v>0</v>
      </c>
      <c r="BH393" s="7" t="str">
        <f t="shared" si="215"/>
        <v>IV-III</v>
      </c>
      <c r="BI393" s="7" t="str">
        <f t="shared" si="224"/>
        <v>IV-III</v>
      </c>
      <c r="BJ393" s="7">
        <f>IFERROR(VLOOKUP(BH393,Hilfstabelle!$B$26:$M$31,12,FALSE),0)</f>
        <v>1.783698</v>
      </c>
      <c r="BK393" s="7">
        <f>IFERROR(VLOOKUP(BH393,Hilfstabelle!$B$26:$H$31,7,FALSE),0)</f>
        <v>5</v>
      </c>
      <c r="BL393" s="7" t="str">
        <f t="shared" si="216"/>
        <v>IV-I</v>
      </c>
      <c r="BM393" s="7" t="str">
        <f t="shared" si="225"/>
        <v>IV-I</v>
      </c>
      <c r="BN393" s="7">
        <f>IFERROR(VLOOKUP(BL393,Hilfstabelle!$B$26:$M$31,12,FALSE),0)</f>
        <v>2.205924</v>
      </c>
      <c r="BO393" s="7">
        <f>IFERROR(VLOOKUP(BL393,Hilfstabelle!$B$26:$H$31,7,FALSE),0)</f>
        <v>5</v>
      </c>
      <c r="BP393" s="162" t="s">
        <v>3902</v>
      </c>
    </row>
    <row r="394" spans="1:68" ht="15" thickBot="1" x14ac:dyDescent="0.25">
      <c r="A394" s="7">
        <v>16864441145</v>
      </c>
      <c r="B394" s="160" t="s">
        <v>98</v>
      </c>
      <c r="C394" s="8">
        <v>125</v>
      </c>
      <c r="D394" s="8">
        <v>110</v>
      </c>
      <c r="E394" s="8">
        <v>63</v>
      </c>
      <c r="F394" s="8" t="str">
        <f t="shared" si="226"/>
        <v>125 - 110 - 63</v>
      </c>
      <c r="G394" s="8" t="str">
        <f t="shared" si="227"/>
        <v>125-110-63</v>
      </c>
      <c r="H394" s="8">
        <f t="shared" si="228"/>
        <v>16864441145</v>
      </c>
      <c r="I394" s="6">
        <f t="shared" si="204"/>
        <v>21.342678000000003</v>
      </c>
      <c r="J394" s="6">
        <f>VLOOKUP(LEFT(A394,8)*1,Hilfstabelle!$A$35:$E$38,5,FALSE)</f>
        <v>0</v>
      </c>
      <c r="K394" s="6">
        <f t="shared" si="205"/>
        <v>406.8</v>
      </c>
      <c r="L394" s="6">
        <f t="shared" si="206"/>
        <v>267.5</v>
      </c>
      <c r="M394" s="6">
        <f t="shared" si="207"/>
        <v>160</v>
      </c>
      <c r="N394" s="19">
        <f t="shared" si="217"/>
        <v>147.80000000000001</v>
      </c>
      <c r="O394" s="19">
        <f t="shared" si="218"/>
        <v>137.5</v>
      </c>
      <c r="P394" s="19">
        <f t="shared" si="219"/>
        <v>163</v>
      </c>
      <c r="Q394" s="6" t="str">
        <f>VLOOKUP(LEFT(A394,8)*1,Hilfstabelle!$A$35:$E$38,2,FALSE)</f>
        <v>N.A.</v>
      </c>
      <c r="R394" s="6" t="str">
        <f>VLOOKUP(LEFT(A394,8)*1,Hilfstabelle!$A$35:$E$38,3,FALSE)</f>
        <v>N.A.</v>
      </c>
      <c r="S394" s="6" t="str">
        <f>VLOOKUP(LEFT(A394,8)*1,Hilfstabelle!$A$35:$E$38,4,FALSE)</f>
        <v>N.A.</v>
      </c>
      <c r="T394" s="94" t="e">
        <f>VLOOKUP(H394,Preise!A:E,4,FALSE)</f>
        <v>#N/A</v>
      </c>
      <c r="U394" s="7" t="str">
        <f>IF(V394=50,"I",VLOOKUP(V394,Hilfstabelle!$A$3:$B$6,2))</f>
        <v>IV</v>
      </c>
      <c r="V394" s="7">
        <f t="shared" si="208"/>
        <v>125</v>
      </c>
      <c r="W394" s="7" t="str">
        <f>IF(U394="I","I",VLOOKUP(V394,Hilfstabelle!$A$3:$B$6,2))</f>
        <v>IV</v>
      </c>
      <c r="X394" s="7">
        <f>VLOOKUP(W394,Hilfstabelle!$B$10:$M$13,12,FALSE)</f>
        <v>10.408540800000001</v>
      </c>
      <c r="Y394" s="7">
        <f>VLOOKUP(W394,Hilfstabelle!$B$10:$D$13,3,FALSE)</f>
        <v>80</v>
      </c>
      <c r="Z394" s="7">
        <f>VLOOKUP(W394,Hilfstabelle!$B$10:$E$13,4,FALSE)</f>
        <v>110.5</v>
      </c>
      <c r="AA394" s="7">
        <f>VLOOKUP(W394,Hilfstabelle!$B$10:$F$13,5,FALSE)</f>
        <v>110.5</v>
      </c>
      <c r="AB394" s="7">
        <f>VLOOKUP(W394,Hilfstabelle!$B$10:$G$13,6,FALSE)</f>
        <v>110.5</v>
      </c>
      <c r="AC394" s="7" t="str">
        <f>IF(AG394="50I","I",VLOOKUP(C394,Hilfstabelle!$A$3:$B$6,2))</f>
        <v>IV</v>
      </c>
      <c r="AD394" s="7" t="str">
        <f>IF(U394="I","I",VLOOKUP(C394,Hilfstabelle!$A$3:$B$6,2))</f>
        <v>IV</v>
      </c>
      <c r="AE394" s="7" t="str">
        <f t="shared" si="220"/>
        <v>125IV</v>
      </c>
      <c r="AF394" s="7" t="str">
        <f t="shared" si="209"/>
        <v>125IV</v>
      </c>
      <c r="AG394" s="106" t="b">
        <f t="shared" si="210"/>
        <v>0</v>
      </c>
      <c r="AH394" s="7">
        <f>VLOOKUP('Grundgerüst Konfigurator'!AE394,Hilfstabelle!$B$14:$M$25,12,FALSE)</f>
        <v>3.7998072000000001</v>
      </c>
      <c r="AI394" s="7">
        <f>VLOOKUP(AE394,Hilfstabelle!$B$14:$J$25,9,FALSE)</f>
        <v>72.5</v>
      </c>
      <c r="AJ394" s="7">
        <f>VLOOKUP(AE394,Hilfstabelle!$B$14:$K$25,10,FALSE)</f>
        <v>87.3</v>
      </c>
      <c r="AK394" s="7">
        <f>VLOOKUP(AE394,Hilfstabelle!$B$14:$I$25,8,FALSE)</f>
        <v>37.299999999999997</v>
      </c>
      <c r="AL394" s="7" t="str">
        <f>IF(AP394="50I","I",VLOOKUP(D394,Hilfstabelle!$A$3:$B$6,2))</f>
        <v>III</v>
      </c>
      <c r="AM394" s="7" t="str">
        <f>IF(U394="I","I",VLOOKUP(D394,Hilfstabelle!$A$3:$B$6,2))</f>
        <v>III</v>
      </c>
      <c r="AN394" s="7" t="str">
        <f t="shared" si="221"/>
        <v>110III</v>
      </c>
      <c r="AO394" s="7" t="str">
        <f t="shared" si="211"/>
        <v>110III</v>
      </c>
      <c r="AP394" s="106" t="b">
        <f t="shared" si="212"/>
        <v>0</v>
      </c>
      <c r="AQ394" s="7">
        <f>VLOOKUP('Grundgerüst Konfigurator'!AN394,Hilfstabelle!$B$14:$M$25,12,FALSE)</f>
        <v>2.1127092000000003</v>
      </c>
      <c r="AR394" s="7">
        <f>VLOOKUP(AN394,Hilfstabelle!$B$14:$J$25,9,FALSE)</f>
        <v>65</v>
      </c>
      <c r="AS394" s="7">
        <f>VLOOKUP(AN394,Hilfstabelle!$B$14:$K$25,10,FALSE)</f>
        <v>72</v>
      </c>
      <c r="AT394" s="7">
        <f>VLOOKUP(AN394,Hilfstabelle!$B$14:$I$25,8,FALSE)</f>
        <v>22</v>
      </c>
      <c r="AU394" s="7" t="str">
        <f>IF(AY394="50I","I",VLOOKUP(E394,Hilfstabelle!$A$3:$B$6,2))</f>
        <v>II</v>
      </c>
      <c r="AV394" s="7" t="str">
        <f>IF(U394="I","I",VLOOKUP(E394,Hilfstabelle!$A$3:$B$6,2))</f>
        <v>II</v>
      </c>
      <c r="AW394" s="7" t="str">
        <f t="shared" si="222"/>
        <v>63II</v>
      </c>
      <c r="AX394" s="7" t="str">
        <f t="shared" si="213"/>
        <v>63II</v>
      </c>
      <c r="AY394" s="106" t="b">
        <f t="shared" si="203"/>
        <v>0</v>
      </c>
      <c r="AZ394" s="7">
        <f>VLOOKUP('Grundgerüst Konfigurator'!AW394,Hilfstabelle!$B$14:$M$25,12,FALSE)</f>
        <v>0.84948360000000012</v>
      </c>
      <c r="BA394" s="7">
        <f>VLOOKUP(AW394,Hilfstabelle!$B$14:$J$25,9,FALSE)</f>
        <v>37</v>
      </c>
      <c r="BB394" s="7">
        <f>VLOOKUP(AW394,Hilfstabelle!$B$14:$K$25,10,FALSE)</f>
        <v>68.5</v>
      </c>
      <c r="BC394" s="7">
        <f>VLOOKUP(AW394,Hilfstabelle!$B$14:$I$25,8,FALSE)</f>
        <v>22.5</v>
      </c>
      <c r="BD394" s="7" t="str">
        <f t="shared" si="214"/>
        <v/>
      </c>
      <c r="BE394" s="7" t="str">
        <f t="shared" si="223"/>
        <v/>
      </c>
      <c r="BF394" s="7">
        <f>IFERROR(VLOOKUP(BD394,Hilfstabelle!$B$26:$M$31,12,FALSE),0)</f>
        <v>0</v>
      </c>
      <c r="BG394" s="7">
        <f>IFERROR(VLOOKUP(BD394,Hilfstabelle!$B$26:$H$31,7,FALSE),0)</f>
        <v>0</v>
      </c>
      <c r="BH394" s="7" t="str">
        <f t="shared" si="215"/>
        <v>IV-III</v>
      </c>
      <c r="BI394" s="7" t="str">
        <f t="shared" si="224"/>
        <v>IV-III</v>
      </c>
      <c r="BJ394" s="7">
        <f>IFERROR(VLOOKUP(BH394,Hilfstabelle!$B$26:$M$31,12,FALSE),0)</f>
        <v>1.783698</v>
      </c>
      <c r="BK394" s="7">
        <f>IFERROR(VLOOKUP(BH394,Hilfstabelle!$B$26:$H$31,7,FALSE),0)</f>
        <v>5</v>
      </c>
      <c r="BL394" s="7" t="str">
        <f t="shared" si="216"/>
        <v>IV-II</v>
      </c>
      <c r="BM394" s="7" t="str">
        <f t="shared" si="225"/>
        <v>IV-II</v>
      </c>
      <c r="BN394" s="7">
        <f>IFERROR(VLOOKUP(BL394,Hilfstabelle!$B$26:$M$31,12,FALSE),0)</f>
        <v>2.3884392000000001</v>
      </c>
      <c r="BO394" s="7">
        <f>IFERROR(VLOOKUP(BL394,Hilfstabelle!$B$26:$H$31,7,FALSE),0)</f>
        <v>30</v>
      </c>
      <c r="BP394" s="162" t="s">
        <v>3902</v>
      </c>
    </row>
    <row r="395" spans="1:68" ht="15" thickBot="1" x14ac:dyDescent="0.25">
      <c r="A395" s="7">
        <v>16864441146</v>
      </c>
      <c r="B395" s="160" t="s">
        <v>98</v>
      </c>
      <c r="C395" s="8">
        <v>125</v>
      </c>
      <c r="D395" s="8">
        <v>110</v>
      </c>
      <c r="E395" s="8">
        <v>75</v>
      </c>
      <c r="F395" s="8" t="str">
        <f t="shared" si="226"/>
        <v>125 - 110 - 75</v>
      </c>
      <c r="G395" s="8" t="str">
        <f t="shared" si="227"/>
        <v>125-110-75</v>
      </c>
      <c r="H395" s="8">
        <f t="shared" si="228"/>
        <v>16864441146</v>
      </c>
      <c r="I395" s="6">
        <f t="shared" si="204"/>
        <v>21.562060800000005</v>
      </c>
      <c r="J395" s="6">
        <f>VLOOKUP(LEFT(A395,8)*1,Hilfstabelle!$A$35:$E$38,5,FALSE)</f>
        <v>0</v>
      </c>
      <c r="K395" s="6">
        <f t="shared" si="205"/>
        <v>410.3</v>
      </c>
      <c r="L395" s="6">
        <f t="shared" si="206"/>
        <v>267.5</v>
      </c>
      <c r="M395" s="6">
        <f t="shared" si="207"/>
        <v>160</v>
      </c>
      <c r="N395" s="19">
        <f t="shared" si="217"/>
        <v>147.80000000000001</v>
      </c>
      <c r="O395" s="19">
        <f t="shared" si="218"/>
        <v>137.5</v>
      </c>
      <c r="P395" s="19">
        <f t="shared" si="219"/>
        <v>162.5</v>
      </c>
      <c r="Q395" s="6" t="str">
        <f>VLOOKUP(LEFT(A395,8)*1,Hilfstabelle!$A$35:$E$38,2,FALSE)</f>
        <v>N.A.</v>
      </c>
      <c r="R395" s="6" t="str">
        <f>VLOOKUP(LEFT(A395,8)*1,Hilfstabelle!$A$35:$E$38,3,FALSE)</f>
        <v>N.A.</v>
      </c>
      <c r="S395" s="6" t="str">
        <f>VLOOKUP(LEFT(A395,8)*1,Hilfstabelle!$A$35:$E$38,4,FALSE)</f>
        <v>N.A.</v>
      </c>
      <c r="T395" s="94" t="e">
        <f>VLOOKUP(H395,Preise!A:E,4,FALSE)</f>
        <v>#N/A</v>
      </c>
      <c r="U395" s="7" t="str">
        <f>IF(V395=50,"I",VLOOKUP(V395,Hilfstabelle!$A$3:$B$6,2))</f>
        <v>IV</v>
      </c>
      <c r="V395" s="7">
        <f t="shared" si="208"/>
        <v>125</v>
      </c>
      <c r="W395" s="7" t="str">
        <f>IF(U395="I","I",VLOOKUP(V395,Hilfstabelle!$A$3:$B$6,2))</f>
        <v>IV</v>
      </c>
      <c r="X395" s="7">
        <f>VLOOKUP(W395,Hilfstabelle!$B$10:$M$13,12,FALSE)</f>
        <v>10.408540800000001</v>
      </c>
      <c r="Y395" s="7">
        <f>VLOOKUP(W395,Hilfstabelle!$B$10:$D$13,3,FALSE)</f>
        <v>80</v>
      </c>
      <c r="Z395" s="7">
        <f>VLOOKUP(W395,Hilfstabelle!$B$10:$E$13,4,FALSE)</f>
        <v>110.5</v>
      </c>
      <c r="AA395" s="7">
        <f>VLOOKUP(W395,Hilfstabelle!$B$10:$F$13,5,FALSE)</f>
        <v>110.5</v>
      </c>
      <c r="AB395" s="7">
        <f>VLOOKUP(W395,Hilfstabelle!$B$10:$G$13,6,FALSE)</f>
        <v>110.5</v>
      </c>
      <c r="AC395" s="7" t="str">
        <f>IF(AG395="50I","I",VLOOKUP(C395,Hilfstabelle!$A$3:$B$6,2))</f>
        <v>IV</v>
      </c>
      <c r="AD395" s="7" t="str">
        <f>IF(U395="I","I",VLOOKUP(C395,Hilfstabelle!$A$3:$B$6,2))</f>
        <v>IV</v>
      </c>
      <c r="AE395" s="7" t="str">
        <f t="shared" si="220"/>
        <v>125IV</v>
      </c>
      <c r="AF395" s="7" t="str">
        <f t="shared" si="209"/>
        <v>125IV</v>
      </c>
      <c r="AG395" s="106" t="b">
        <f t="shared" si="210"/>
        <v>0</v>
      </c>
      <c r="AH395" s="7">
        <f>VLOOKUP('Grundgerüst Konfigurator'!AE395,Hilfstabelle!$B$14:$M$25,12,FALSE)</f>
        <v>3.7998072000000001</v>
      </c>
      <c r="AI395" s="7">
        <f>VLOOKUP(AE395,Hilfstabelle!$B$14:$J$25,9,FALSE)</f>
        <v>72.5</v>
      </c>
      <c r="AJ395" s="7">
        <f>VLOOKUP(AE395,Hilfstabelle!$B$14:$K$25,10,FALSE)</f>
        <v>87.3</v>
      </c>
      <c r="AK395" s="7">
        <f>VLOOKUP(AE395,Hilfstabelle!$B$14:$I$25,8,FALSE)</f>
        <v>37.299999999999997</v>
      </c>
      <c r="AL395" s="7" t="str">
        <f>IF(AP395="50I","I",VLOOKUP(D395,Hilfstabelle!$A$3:$B$6,2))</f>
        <v>III</v>
      </c>
      <c r="AM395" s="7" t="str">
        <f>IF(U395="I","I",VLOOKUP(D395,Hilfstabelle!$A$3:$B$6,2))</f>
        <v>III</v>
      </c>
      <c r="AN395" s="7" t="str">
        <f t="shared" si="221"/>
        <v>110III</v>
      </c>
      <c r="AO395" s="7" t="str">
        <f t="shared" si="211"/>
        <v>110III</v>
      </c>
      <c r="AP395" s="106" t="b">
        <f t="shared" si="212"/>
        <v>0</v>
      </c>
      <c r="AQ395" s="7">
        <f>VLOOKUP('Grundgerüst Konfigurator'!AN395,Hilfstabelle!$B$14:$M$25,12,FALSE)</f>
        <v>2.1127092000000003</v>
      </c>
      <c r="AR395" s="7">
        <f>VLOOKUP(AN395,Hilfstabelle!$B$14:$J$25,9,FALSE)</f>
        <v>65</v>
      </c>
      <c r="AS395" s="7">
        <f>VLOOKUP(AN395,Hilfstabelle!$B$14:$K$25,10,FALSE)</f>
        <v>72</v>
      </c>
      <c r="AT395" s="7">
        <f>VLOOKUP(AN395,Hilfstabelle!$B$14:$I$25,8,FALSE)</f>
        <v>22</v>
      </c>
      <c r="AU395" s="7" t="str">
        <f>IF(AY395="50I","I",VLOOKUP(E395,Hilfstabelle!$A$3:$B$6,2))</f>
        <v>II</v>
      </c>
      <c r="AV395" s="7" t="str">
        <f>IF(U395="I","I",VLOOKUP(E395,Hilfstabelle!$A$3:$B$6,2))</f>
        <v>II</v>
      </c>
      <c r="AW395" s="7" t="str">
        <f t="shared" si="222"/>
        <v>75II</v>
      </c>
      <c r="AX395" s="7" t="str">
        <f t="shared" si="213"/>
        <v>75II</v>
      </c>
      <c r="AY395" s="106" t="b">
        <f t="shared" si="203"/>
        <v>0</v>
      </c>
      <c r="AZ395" s="7">
        <f>VLOOKUP('Grundgerüst Konfigurator'!AW395,Hilfstabelle!$B$14:$M$25,12,FALSE)</f>
        <v>1.0688664000000001</v>
      </c>
      <c r="BA395" s="7">
        <f>VLOOKUP(AW395,Hilfstabelle!$B$14:$J$25,9,FALSE)</f>
        <v>45</v>
      </c>
      <c r="BB395" s="7">
        <f>VLOOKUP(AW395,Hilfstabelle!$B$14:$K$25,10,FALSE)</f>
        <v>72</v>
      </c>
      <c r="BC395" s="7">
        <f>VLOOKUP(AW395,Hilfstabelle!$B$14:$I$25,8,FALSE)</f>
        <v>22</v>
      </c>
      <c r="BD395" s="7" t="str">
        <f t="shared" si="214"/>
        <v/>
      </c>
      <c r="BE395" s="7" t="str">
        <f t="shared" si="223"/>
        <v/>
      </c>
      <c r="BF395" s="7">
        <f>IFERROR(VLOOKUP(BD395,Hilfstabelle!$B$26:$M$31,12,FALSE),0)</f>
        <v>0</v>
      </c>
      <c r="BG395" s="7">
        <f>IFERROR(VLOOKUP(BD395,Hilfstabelle!$B$26:$H$31,7,FALSE),0)</f>
        <v>0</v>
      </c>
      <c r="BH395" s="7" t="str">
        <f t="shared" si="215"/>
        <v>IV-III</v>
      </c>
      <c r="BI395" s="7" t="str">
        <f t="shared" si="224"/>
        <v>IV-III</v>
      </c>
      <c r="BJ395" s="7">
        <f>IFERROR(VLOOKUP(BH395,Hilfstabelle!$B$26:$M$31,12,FALSE),0)</f>
        <v>1.783698</v>
      </c>
      <c r="BK395" s="7">
        <f>IFERROR(VLOOKUP(BH395,Hilfstabelle!$B$26:$H$31,7,FALSE),0)</f>
        <v>5</v>
      </c>
      <c r="BL395" s="7" t="str">
        <f t="shared" si="216"/>
        <v>IV-II</v>
      </c>
      <c r="BM395" s="7" t="str">
        <f t="shared" si="225"/>
        <v>IV-II</v>
      </c>
      <c r="BN395" s="7">
        <f>IFERROR(VLOOKUP(BL395,Hilfstabelle!$B$26:$M$31,12,FALSE),0)</f>
        <v>2.3884392000000001</v>
      </c>
      <c r="BO395" s="7">
        <f>IFERROR(VLOOKUP(BL395,Hilfstabelle!$B$26:$H$31,7,FALSE),0)</f>
        <v>30</v>
      </c>
      <c r="BP395" s="162" t="s">
        <v>3902</v>
      </c>
    </row>
    <row r="396" spans="1:68" ht="15" thickBot="1" x14ac:dyDescent="0.25">
      <c r="A396" s="7">
        <v>16864441147</v>
      </c>
      <c r="B396" s="160" t="s">
        <v>98</v>
      </c>
      <c r="C396" s="8">
        <v>125</v>
      </c>
      <c r="D396" s="8">
        <v>110</v>
      </c>
      <c r="E396" s="8">
        <v>90</v>
      </c>
      <c r="F396" s="8" t="str">
        <f t="shared" si="226"/>
        <v>125 - 110 - 90</v>
      </c>
      <c r="G396" s="8" t="str">
        <f t="shared" si="227"/>
        <v>125-110-90</v>
      </c>
      <c r="H396" s="8">
        <f t="shared" si="228"/>
        <v>16864441147</v>
      </c>
      <c r="I396" s="6">
        <f t="shared" si="204"/>
        <v>21.488619600000003</v>
      </c>
      <c r="J396" s="6">
        <f>VLOOKUP(LEFT(A396,8)*1,Hilfstabelle!$A$35:$E$38,5,FALSE)</f>
        <v>0</v>
      </c>
      <c r="K396" s="6">
        <f t="shared" si="205"/>
        <v>385.3</v>
      </c>
      <c r="L396" s="6">
        <f t="shared" si="206"/>
        <v>267.5</v>
      </c>
      <c r="M396" s="6">
        <f t="shared" si="207"/>
        <v>160</v>
      </c>
      <c r="N396" s="19">
        <f t="shared" si="217"/>
        <v>147.80000000000001</v>
      </c>
      <c r="O396" s="19">
        <f t="shared" si="218"/>
        <v>137.5</v>
      </c>
      <c r="P396" s="19">
        <f t="shared" si="219"/>
        <v>137.5</v>
      </c>
      <c r="Q396" s="6" t="str">
        <f>VLOOKUP(LEFT(A396,8)*1,Hilfstabelle!$A$35:$E$38,2,FALSE)</f>
        <v>N.A.</v>
      </c>
      <c r="R396" s="6" t="str">
        <f>VLOOKUP(LEFT(A396,8)*1,Hilfstabelle!$A$35:$E$38,3,FALSE)</f>
        <v>N.A.</v>
      </c>
      <c r="S396" s="6" t="str">
        <f>VLOOKUP(LEFT(A396,8)*1,Hilfstabelle!$A$35:$E$38,4,FALSE)</f>
        <v>N.A.</v>
      </c>
      <c r="T396" s="94" t="e">
        <f>VLOOKUP(H396,Preise!A:E,4,FALSE)</f>
        <v>#N/A</v>
      </c>
      <c r="U396" s="7" t="str">
        <f>IF(V396=50,"I",VLOOKUP(V396,Hilfstabelle!$A$3:$B$6,2))</f>
        <v>IV</v>
      </c>
      <c r="V396" s="7">
        <f t="shared" si="208"/>
        <v>125</v>
      </c>
      <c r="W396" s="7" t="str">
        <f>IF(U396="I","I",VLOOKUP(V396,Hilfstabelle!$A$3:$B$6,2))</f>
        <v>IV</v>
      </c>
      <c r="X396" s="7">
        <f>VLOOKUP(W396,Hilfstabelle!$B$10:$M$13,12,FALSE)</f>
        <v>10.408540800000001</v>
      </c>
      <c r="Y396" s="7">
        <f>VLOOKUP(W396,Hilfstabelle!$B$10:$D$13,3,FALSE)</f>
        <v>80</v>
      </c>
      <c r="Z396" s="7">
        <f>VLOOKUP(W396,Hilfstabelle!$B$10:$E$13,4,FALSE)</f>
        <v>110.5</v>
      </c>
      <c r="AA396" s="7">
        <f>VLOOKUP(W396,Hilfstabelle!$B$10:$F$13,5,FALSE)</f>
        <v>110.5</v>
      </c>
      <c r="AB396" s="7">
        <f>VLOOKUP(W396,Hilfstabelle!$B$10:$G$13,6,FALSE)</f>
        <v>110.5</v>
      </c>
      <c r="AC396" s="7" t="str">
        <f>IF(AG396="50I","I",VLOOKUP(C396,Hilfstabelle!$A$3:$B$6,2))</f>
        <v>IV</v>
      </c>
      <c r="AD396" s="7" t="str">
        <f>IF(U396="I","I",VLOOKUP(C396,Hilfstabelle!$A$3:$B$6,2))</f>
        <v>IV</v>
      </c>
      <c r="AE396" s="7" t="str">
        <f t="shared" si="220"/>
        <v>125IV</v>
      </c>
      <c r="AF396" s="7" t="str">
        <f t="shared" si="209"/>
        <v>125IV</v>
      </c>
      <c r="AG396" s="106" t="b">
        <f t="shared" si="210"/>
        <v>0</v>
      </c>
      <c r="AH396" s="7">
        <f>VLOOKUP('Grundgerüst Konfigurator'!AE396,Hilfstabelle!$B$14:$M$25,12,FALSE)</f>
        <v>3.7998072000000001</v>
      </c>
      <c r="AI396" s="7">
        <f>VLOOKUP(AE396,Hilfstabelle!$B$14:$J$25,9,FALSE)</f>
        <v>72.5</v>
      </c>
      <c r="AJ396" s="7">
        <f>VLOOKUP(AE396,Hilfstabelle!$B$14:$K$25,10,FALSE)</f>
        <v>87.3</v>
      </c>
      <c r="AK396" s="7">
        <f>VLOOKUP(AE396,Hilfstabelle!$B$14:$I$25,8,FALSE)</f>
        <v>37.299999999999997</v>
      </c>
      <c r="AL396" s="7" t="str">
        <f>IF(AP396="50I","I",VLOOKUP(D396,Hilfstabelle!$A$3:$B$6,2))</f>
        <v>III</v>
      </c>
      <c r="AM396" s="7" t="str">
        <f>IF(U396="I","I",VLOOKUP(D396,Hilfstabelle!$A$3:$B$6,2))</f>
        <v>III</v>
      </c>
      <c r="AN396" s="7" t="str">
        <f t="shared" si="221"/>
        <v>110III</v>
      </c>
      <c r="AO396" s="7" t="str">
        <f t="shared" si="211"/>
        <v>110III</v>
      </c>
      <c r="AP396" s="106" t="b">
        <f t="shared" si="212"/>
        <v>0</v>
      </c>
      <c r="AQ396" s="7">
        <f>VLOOKUP('Grundgerüst Konfigurator'!AN396,Hilfstabelle!$B$14:$M$25,12,FALSE)</f>
        <v>2.1127092000000003</v>
      </c>
      <c r="AR396" s="7">
        <f>VLOOKUP(AN396,Hilfstabelle!$B$14:$J$25,9,FALSE)</f>
        <v>65</v>
      </c>
      <c r="AS396" s="7">
        <f>VLOOKUP(AN396,Hilfstabelle!$B$14:$K$25,10,FALSE)</f>
        <v>72</v>
      </c>
      <c r="AT396" s="7">
        <f>VLOOKUP(AN396,Hilfstabelle!$B$14:$I$25,8,FALSE)</f>
        <v>22</v>
      </c>
      <c r="AU396" s="7" t="str">
        <f>IF(AY396="50I","I",VLOOKUP(E396,Hilfstabelle!$A$3:$B$6,2))</f>
        <v>III</v>
      </c>
      <c r="AV396" s="7" t="str">
        <f>IF(U396="I","I",VLOOKUP(E396,Hilfstabelle!$A$3:$B$6,2))</f>
        <v>III</v>
      </c>
      <c r="AW396" s="7" t="str">
        <f t="shared" si="222"/>
        <v>90III</v>
      </c>
      <c r="AX396" s="7" t="str">
        <f t="shared" si="213"/>
        <v>90III</v>
      </c>
      <c r="AY396" s="106" t="b">
        <f t="shared" si="203"/>
        <v>0</v>
      </c>
      <c r="AZ396" s="7">
        <f>VLOOKUP('Grundgerüst Konfigurator'!AW396,Hilfstabelle!$B$14:$M$25,12,FALSE)</f>
        <v>1.6001664000000002</v>
      </c>
      <c r="BA396" s="7">
        <f>VLOOKUP(AW396,Hilfstabelle!$B$14:$J$25,9,FALSE)</f>
        <v>54</v>
      </c>
      <c r="BB396" s="7">
        <f>VLOOKUP(AW396,Hilfstabelle!$B$14:$K$25,10,FALSE)</f>
        <v>72</v>
      </c>
      <c r="BC396" s="7">
        <f>VLOOKUP(AW396,Hilfstabelle!$B$14:$I$25,8,FALSE)</f>
        <v>22</v>
      </c>
      <c r="BD396" s="7" t="str">
        <f t="shared" si="214"/>
        <v/>
      </c>
      <c r="BE396" s="7" t="str">
        <f t="shared" si="223"/>
        <v/>
      </c>
      <c r="BF396" s="7">
        <f>IFERROR(VLOOKUP(BD396,Hilfstabelle!$B$26:$M$31,12,FALSE),0)</f>
        <v>0</v>
      </c>
      <c r="BG396" s="7">
        <f>IFERROR(VLOOKUP(BD396,Hilfstabelle!$B$26:$H$31,7,FALSE),0)</f>
        <v>0</v>
      </c>
      <c r="BH396" s="7" t="str">
        <f t="shared" si="215"/>
        <v>IV-III</v>
      </c>
      <c r="BI396" s="7" t="str">
        <f t="shared" si="224"/>
        <v>IV-III</v>
      </c>
      <c r="BJ396" s="7">
        <f>IFERROR(VLOOKUP(BH396,Hilfstabelle!$B$26:$M$31,12,FALSE),0)</f>
        <v>1.783698</v>
      </c>
      <c r="BK396" s="7">
        <f>IFERROR(VLOOKUP(BH396,Hilfstabelle!$B$26:$H$31,7,FALSE),0)</f>
        <v>5</v>
      </c>
      <c r="BL396" s="7" t="str">
        <f t="shared" si="216"/>
        <v>IV-III</v>
      </c>
      <c r="BM396" s="7" t="str">
        <f t="shared" si="225"/>
        <v>IV-III</v>
      </c>
      <c r="BN396" s="7">
        <f>IFERROR(VLOOKUP(BL396,Hilfstabelle!$B$26:$M$31,12,FALSE),0)</f>
        <v>1.783698</v>
      </c>
      <c r="BO396" s="7">
        <f>IFERROR(VLOOKUP(BL396,Hilfstabelle!$B$26:$H$31,7,FALSE),0)</f>
        <v>5</v>
      </c>
      <c r="BP396" s="162" t="s">
        <v>3902</v>
      </c>
    </row>
    <row r="397" spans="1:68" ht="15" thickBot="1" x14ac:dyDescent="0.25">
      <c r="A397" s="7">
        <v>16864441148</v>
      </c>
      <c r="B397" s="160" t="s">
        <v>98</v>
      </c>
      <c r="C397" s="8">
        <v>125</v>
      </c>
      <c r="D397" s="8">
        <v>110</v>
      </c>
      <c r="E397" s="8">
        <v>110</v>
      </c>
      <c r="F397" s="8" t="str">
        <f t="shared" si="226"/>
        <v>125 - 110 - 110</v>
      </c>
      <c r="G397" s="8" t="str">
        <f t="shared" si="227"/>
        <v>125-110-110</v>
      </c>
      <c r="H397" s="8">
        <f t="shared" si="228"/>
        <v>16864441148</v>
      </c>
      <c r="I397" s="6">
        <f t="shared" si="204"/>
        <v>22.001162400000005</v>
      </c>
      <c r="J397" s="6">
        <f>VLOOKUP(LEFT(A397,8)*1,Hilfstabelle!$A$35:$E$38,5,FALSE)</f>
        <v>0</v>
      </c>
      <c r="K397" s="6">
        <f t="shared" si="205"/>
        <v>385.3</v>
      </c>
      <c r="L397" s="6">
        <f t="shared" si="206"/>
        <v>267.5</v>
      </c>
      <c r="M397" s="6">
        <f t="shared" si="207"/>
        <v>160</v>
      </c>
      <c r="N397" s="19">
        <f t="shared" si="217"/>
        <v>147.80000000000001</v>
      </c>
      <c r="O397" s="19">
        <f t="shared" si="218"/>
        <v>137.5</v>
      </c>
      <c r="P397" s="19">
        <f t="shared" si="219"/>
        <v>137.5</v>
      </c>
      <c r="Q397" s="6" t="str">
        <f>VLOOKUP(LEFT(A397,8)*1,Hilfstabelle!$A$35:$E$38,2,FALSE)</f>
        <v>N.A.</v>
      </c>
      <c r="R397" s="6" t="str">
        <f>VLOOKUP(LEFT(A397,8)*1,Hilfstabelle!$A$35:$E$38,3,FALSE)</f>
        <v>N.A.</v>
      </c>
      <c r="S397" s="6" t="str">
        <f>VLOOKUP(LEFT(A397,8)*1,Hilfstabelle!$A$35:$E$38,4,FALSE)</f>
        <v>N.A.</v>
      </c>
      <c r="T397" s="94" t="e">
        <f>VLOOKUP(H397,Preise!A:E,4,FALSE)</f>
        <v>#N/A</v>
      </c>
      <c r="U397" s="7" t="str">
        <f>IF(V397=50,"I",VLOOKUP(V397,Hilfstabelle!$A$3:$B$6,2))</f>
        <v>IV</v>
      </c>
      <c r="V397" s="7">
        <f t="shared" si="208"/>
        <v>125</v>
      </c>
      <c r="W397" s="7" t="str">
        <f>IF(U397="I","I",VLOOKUP(V397,Hilfstabelle!$A$3:$B$6,2))</f>
        <v>IV</v>
      </c>
      <c r="X397" s="7">
        <f>VLOOKUP(W397,Hilfstabelle!$B$10:$M$13,12,FALSE)</f>
        <v>10.408540800000001</v>
      </c>
      <c r="Y397" s="7">
        <f>VLOOKUP(W397,Hilfstabelle!$B$10:$D$13,3,FALSE)</f>
        <v>80</v>
      </c>
      <c r="Z397" s="7">
        <f>VLOOKUP(W397,Hilfstabelle!$B$10:$E$13,4,FALSE)</f>
        <v>110.5</v>
      </c>
      <c r="AA397" s="7">
        <f>VLOOKUP(W397,Hilfstabelle!$B$10:$F$13,5,FALSE)</f>
        <v>110.5</v>
      </c>
      <c r="AB397" s="7">
        <f>VLOOKUP(W397,Hilfstabelle!$B$10:$G$13,6,FALSE)</f>
        <v>110.5</v>
      </c>
      <c r="AC397" s="7" t="str">
        <f>IF(AG397="50I","I",VLOOKUP(C397,Hilfstabelle!$A$3:$B$6,2))</f>
        <v>IV</v>
      </c>
      <c r="AD397" s="7" t="str">
        <f>IF(U397="I","I",VLOOKUP(C397,Hilfstabelle!$A$3:$B$6,2))</f>
        <v>IV</v>
      </c>
      <c r="AE397" s="7" t="str">
        <f t="shared" si="220"/>
        <v>125IV</v>
      </c>
      <c r="AF397" s="7" t="str">
        <f t="shared" si="209"/>
        <v>125IV</v>
      </c>
      <c r="AG397" s="106" t="b">
        <f t="shared" si="210"/>
        <v>0</v>
      </c>
      <c r="AH397" s="7">
        <f>VLOOKUP('Grundgerüst Konfigurator'!AE397,Hilfstabelle!$B$14:$M$25,12,FALSE)</f>
        <v>3.7998072000000001</v>
      </c>
      <c r="AI397" s="7">
        <f>VLOOKUP(AE397,Hilfstabelle!$B$14:$J$25,9,FALSE)</f>
        <v>72.5</v>
      </c>
      <c r="AJ397" s="7">
        <f>VLOOKUP(AE397,Hilfstabelle!$B$14:$K$25,10,FALSE)</f>
        <v>87.3</v>
      </c>
      <c r="AK397" s="7">
        <f>VLOOKUP(AE397,Hilfstabelle!$B$14:$I$25,8,FALSE)</f>
        <v>37.299999999999997</v>
      </c>
      <c r="AL397" s="7" t="str">
        <f>IF(AP397="50I","I",VLOOKUP(D397,Hilfstabelle!$A$3:$B$6,2))</f>
        <v>III</v>
      </c>
      <c r="AM397" s="7" t="str">
        <f>IF(U397="I","I",VLOOKUP(D397,Hilfstabelle!$A$3:$B$6,2))</f>
        <v>III</v>
      </c>
      <c r="AN397" s="7" t="str">
        <f t="shared" si="221"/>
        <v>110III</v>
      </c>
      <c r="AO397" s="7" t="str">
        <f t="shared" si="211"/>
        <v>110III</v>
      </c>
      <c r="AP397" s="106" t="b">
        <f t="shared" si="212"/>
        <v>0</v>
      </c>
      <c r="AQ397" s="7">
        <f>VLOOKUP('Grundgerüst Konfigurator'!AN397,Hilfstabelle!$B$14:$M$25,12,FALSE)</f>
        <v>2.1127092000000003</v>
      </c>
      <c r="AR397" s="7">
        <f>VLOOKUP(AN397,Hilfstabelle!$B$14:$J$25,9,FALSE)</f>
        <v>65</v>
      </c>
      <c r="AS397" s="7">
        <f>VLOOKUP(AN397,Hilfstabelle!$B$14:$K$25,10,FALSE)</f>
        <v>72</v>
      </c>
      <c r="AT397" s="7">
        <f>VLOOKUP(AN397,Hilfstabelle!$B$14:$I$25,8,FALSE)</f>
        <v>22</v>
      </c>
      <c r="AU397" s="7" t="str">
        <f>IF(AY397="50I","I",VLOOKUP(E397,Hilfstabelle!$A$3:$B$6,2))</f>
        <v>III</v>
      </c>
      <c r="AV397" s="7" t="str">
        <f>IF(U397="I","I",VLOOKUP(E397,Hilfstabelle!$A$3:$B$6,2))</f>
        <v>III</v>
      </c>
      <c r="AW397" s="7" t="str">
        <f t="shared" si="222"/>
        <v>110III</v>
      </c>
      <c r="AX397" s="7" t="str">
        <f t="shared" si="213"/>
        <v>110III</v>
      </c>
      <c r="AY397" s="106" t="b">
        <f t="shared" si="203"/>
        <v>0</v>
      </c>
      <c r="AZ397" s="7">
        <f>VLOOKUP('Grundgerüst Konfigurator'!AW397,Hilfstabelle!$B$14:$M$25,12,FALSE)</f>
        <v>2.1127092000000003</v>
      </c>
      <c r="BA397" s="7">
        <f>VLOOKUP(AW397,Hilfstabelle!$B$14:$J$25,9,FALSE)</f>
        <v>65</v>
      </c>
      <c r="BB397" s="7">
        <f>VLOOKUP(AW397,Hilfstabelle!$B$14:$K$25,10,FALSE)</f>
        <v>72</v>
      </c>
      <c r="BC397" s="7">
        <f>VLOOKUP(AW397,Hilfstabelle!$B$14:$I$25,8,FALSE)</f>
        <v>22</v>
      </c>
      <c r="BD397" s="7" t="str">
        <f t="shared" si="214"/>
        <v/>
      </c>
      <c r="BE397" s="7" t="str">
        <f t="shared" si="223"/>
        <v/>
      </c>
      <c r="BF397" s="7">
        <f>IFERROR(VLOOKUP(BD397,Hilfstabelle!$B$26:$M$31,12,FALSE),0)</f>
        <v>0</v>
      </c>
      <c r="BG397" s="7">
        <f>IFERROR(VLOOKUP(BD397,Hilfstabelle!$B$26:$H$31,7,FALSE),0)</f>
        <v>0</v>
      </c>
      <c r="BH397" s="7" t="str">
        <f t="shared" si="215"/>
        <v>IV-III</v>
      </c>
      <c r="BI397" s="7" t="str">
        <f t="shared" si="224"/>
        <v>IV-III</v>
      </c>
      <c r="BJ397" s="7">
        <f>IFERROR(VLOOKUP(BH397,Hilfstabelle!$B$26:$M$31,12,FALSE),0)</f>
        <v>1.783698</v>
      </c>
      <c r="BK397" s="7">
        <f>IFERROR(VLOOKUP(BH397,Hilfstabelle!$B$26:$H$31,7,FALSE),0)</f>
        <v>5</v>
      </c>
      <c r="BL397" s="7" t="str">
        <f t="shared" si="216"/>
        <v>IV-III</v>
      </c>
      <c r="BM397" s="7" t="str">
        <f t="shared" si="225"/>
        <v>IV-III</v>
      </c>
      <c r="BN397" s="7">
        <f>IFERROR(VLOOKUP(BL397,Hilfstabelle!$B$26:$M$31,12,FALSE),0)</f>
        <v>1.783698</v>
      </c>
      <c r="BO397" s="7">
        <f>IFERROR(VLOOKUP(BL397,Hilfstabelle!$B$26:$H$31,7,FALSE),0)</f>
        <v>5</v>
      </c>
      <c r="BP397" s="162" t="s">
        <v>3902</v>
      </c>
    </row>
    <row r="398" spans="1:68" ht="15" thickBot="1" x14ac:dyDescent="0.25">
      <c r="A398" s="7">
        <v>16864441149</v>
      </c>
      <c r="B398" s="160" t="s">
        <v>98</v>
      </c>
      <c r="C398" s="8">
        <v>140</v>
      </c>
      <c r="D398" s="8">
        <v>25</v>
      </c>
      <c r="E398" s="8">
        <v>25</v>
      </c>
      <c r="F398" s="8" t="str">
        <f t="shared" si="226"/>
        <v>140 - 25 - 25</v>
      </c>
      <c r="G398" s="8" t="str">
        <f t="shared" si="227"/>
        <v>140-25-25</v>
      </c>
      <c r="H398" s="8">
        <f t="shared" si="228"/>
        <v>16864441149</v>
      </c>
      <c r="I398" s="6">
        <f t="shared" si="204"/>
        <v>19.610598</v>
      </c>
      <c r="J398" s="6">
        <f>VLOOKUP(LEFT(A398,8)*1,Hilfstabelle!$A$35:$E$38,5,FALSE)</f>
        <v>0</v>
      </c>
      <c r="K398" s="6">
        <f t="shared" si="205"/>
        <v>342.1</v>
      </c>
      <c r="L398" s="6">
        <f t="shared" si="206"/>
        <v>237.5</v>
      </c>
      <c r="M398" s="6">
        <f t="shared" si="207"/>
        <v>163</v>
      </c>
      <c r="N398" s="19">
        <f t="shared" si="217"/>
        <v>136.1</v>
      </c>
      <c r="O398" s="19">
        <f t="shared" si="218"/>
        <v>134.5</v>
      </c>
      <c r="P398" s="19">
        <f t="shared" si="219"/>
        <v>134.5</v>
      </c>
      <c r="Q398" s="6" t="str">
        <f>VLOOKUP(LEFT(A398,8)*1,Hilfstabelle!$A$35:$E$38,2,FALSE)</f>
        <v>N.A.</v>
      </c>
      <c r="R398" s="6" t="str">
        <f>VLOOKUP(LEFT(A398,8)*1,Hilfstabelle!$A$35:$E$38,3,FALSE)</f>
        <v>N.A.</v>
      </c>
      <c r="S398" s="6" t="str">
        <f>VLOOKUP(LEFT(A398,8)*1,Hilfstabelle!$A$35:$E$38,4,FALSE)</f>
        <v>N.A.</v>
      </c>
      <c r="T398" s="94" t="e">
        <f>VLOOKUP(H398,Preise!A:E,4,FALSE)</f>
        <v>#N/A</v>
      </c>
      <c r="U398" s="7" t="str">
        <f>IF(V398=50,"I",VLOOKUP(V398,Hilfstabelle!$A$3:$B$6,2))</f>
        <v>IV</v>
      </c>
      <c r="V398" s="7">
        <f t="shared" si="208"/>
        <v>140</v>
      </c>
      <c r="W398" s="7" t="str">
        <f>IF(U398="I","I",VLOOKUP(V398,Hilfstabelle!$A$3:$B$6,2))</f>
        <v>IV</v>
      </c>
      <c r="X398" s="7">
        <f>VLOOKUP(W398,Hilfstabelle!$B$10:$M$13,12,FALSE)</f>
        <v>10.408540800000001</v>
      </c>
      <c r="Y398" s="7">
        <f>VLOOKUP(W398,Hilfstabelle!$B$10:$D$13,3,FALSE)</f>
        <v>80</v>
      </c>
      <c r="Z398" s="7">
        <f>VLOOKUP(W398,Hilfstabelle!$B$10:$E$13,4,FALSE)</f>
        <v>110.5</v>
      </c>
      <c r="AA398" s="7">
        <f>VLOOKUP(W398,Hilfstabelle!$B$10:$F$13,5,FALSE)</f>
        <v>110.5</v>
      </c>
      <c r="AB398" s="7">
        <f>VLOOKUP(W398,Hilfstabelle!$B$10:$G$13,6,FALSE)</f>
        <v>110.5</v>
      </c>
      <c r="AC398" s="7" t="str">
        <f>IF(AG398="50I","I",VLOOKUP(C398,Hilfstabelle!$A$3:$B$6,2))</f>
        <v>IV</v>
      </c>
      <c r="AD398" s="7" t="str">
        <f>IF(U398="I","I",VLOOKUP(C398,Hilfstabelle!$A$3:$B$6,2))</f>
        <v>IV</v>
      </c>
      <c r="AE398" s="7" t="str">
        <f t="shared" si="220"/>
        <v>140IV</v>
      </c>
      <c r="AF398" s="7" t="str">
        <f t="shared" si="209"/>
        <v>140IV</v>
      </c>
      <c r="AG398" s="106" t="b">
        <f t="shared" si="210"/>
        <v>0</v>
      </c>
      <c r="AH398" s="7">
        <f>VLOOKUP('Grundgerüst Konfigurator'!AE398,Hilfstabelle!$B$14:$M$25,12,FALSE)</f>
        <v>4.4472372</v>
      </c>
      <c r="AI398" s="7">
        <f>VLOOKUP(AE398,Hilfstabelle!$B$14:$J$25,9,FALSE)</f>
        <v>81.5</v>
      </c>
      <c r="AJ398" s="7">
        <f>VLOOKUP(AE398,Hilfstabelle!$B$14:$K$25,10,FALSE)</f>
        <v>75.599999999999994</v>
      </c>
      <c r="AK398" s="7">
        <f>VLOOKUP(AE398,Hilfstabelle!$B$14:$I$25,8,FALSE)</f>
        <v>25.6</v>
      </c>
      <c r="AL398" s="7" t="str">
        <f>IF(AP398="50I","I",VLOOKUP(D398,Hilfstabelle!$A$3:$B$6,2))</f>
        <v>I</v>
      </c>
      <c r="AM398" s="7" t="str">
        <f>IF(U398="I","I",VLOOKUP(D398,Hilfstabelle!$A$3:$B$6,2))</f>
        <v>I</v>
      </c>
      <c r="AN398" s="7" t="str">
        <f t="shared" si="221"/>
        <v>25I</v>
      </c>
      <c r="AO398" s="7" t="str">
        <f t="shared" si="211"/>
        <v>25I</v>
      </c>
      <c r="AP398" s="106" t="b">
        <f t="shared" si="212"/>
        <v>0</v>
      </c>
      <c r="AQ398" s="7">
        <f>VLOOKUP('Grundgerüst Konfigurator'!AN398,Hilfstabelle!$B$14:$M$25,12,FALSE)</f>
        <v>0.171486</v>
      </c>
      <c r="AR398" s="7">
        <f>VLOOKUP(AN398,Hilfstabelle!$B$14:$J$25,9,FALSE)</f>
        <v>15.25</v>
      </c>
      <c r="AS398" s="7">
        <f>VLOOKUP(AN398,Hilfstabelle!$B$14:$K$25,10,FALSE)</f>
        <v>40.5</v>
      </c>
      <c r="AT398" s="7">
        <f>VLOOKUP(AN398,Hilfstabelle!$B$14:$I$25,8,FALSE)</f>
        <v>19</v>
      </c>
      <c r="AU398" s="7" t="str">
        <f>IF(AY398="50I","I",VLOOKUP(E398,Hilfstabelle!$A$3:$B$6,2))</f>
        <v>I</v>
      </c>
      <c r="AV398" s="7" t="str">
        <f>IF(U398="I","I",VLOOKUP(E398,Hilfstabelle!$A$3:$B$6,2))</f>
        <v>I</v>
      </c>
      <c r="AW398" s="7" t="str">
        <f t="shared" si="222"/>
        <v>25I</v>
      </c>
      <c r="AX398" s="7" t="str">
        <f t="shared" si="213"/>
        <v>25I</v>
      </c>
      <c r="AY398" s="106" t="b">
        <f t="shared" si="203"/>
        <v>0</v>
      </c>
      <c r="AZ398" s="7">
        <f>VLOOKUP('Grundgerüst Konfigurator'!AW398,Hilfstabelle!$B$14:$M$25,12,FALSE)</f>
        <v>0.171486</v>
      </c>
      <c r="BA398" s="7">
        <f>VLOOKUP(AW398,Hilfstabelle!$B$14:$J$25,9,FALSE)</f>
        <v>15.25</v>
      </c>
      <c r="BB398" s="7">
        <f>VLOOKUP(AW398,Hilfstabelle!$B$14:$K$25,10,FALSE)</f>
        <v>40.5</v>
      </c>
      <c r="BC398" s="7">
        <f>VLOOKUP(AW398,Hilfstabelle!$B$14:$I$25,8,FALSE)</f>
        <v>19</v>
      </c>
      <c r="BD398" s="7" t="str">
        <f t="shared" si="214"/>
        <v/>
      </c>
      <c r="BE398" s="7" t="str">
        <f t="shared" si="223"/>
        <v/>
      </c>
      <c r="BF398" s="7">
        <f>IFERROR(VLOOKUP(BD398,Hilfstabelle!$B$26:$M$31,12,FALSE),0)</f>
        <v>0</v>
      </c>
      <c r="BG398" s="7">
        <f>IFERROR(VLOOKUP(BD398,Hilfstabelle!$B$26:$H$31,7,FALSE),0)</f>
        <v>0</v>
      </c>
      <c r="BH398" s="7" t="str">
        <f t="shared" si="215"/>
        <v>IV-I</v>
      </c>
      <c r="BI398" s="7" t="str">
        <f t="shared" si="224"/>
        <v>IV-I</v>
      </c>
      <c r="BJ398" s="7">
        <f>IFERROR(VLOOKUP(BH398,Hilfstabelle!$B$26:$M$31,12,FALSE),0)</f>
        <v>2.205924</v>
      </c>
      <c r="BK398" s="7">
        <f>IFERROR(VLOOKUP(BH398,Hilfstabelle!$B$26:$H$31,7,FALSE),0)</f>
        <v>5</v>
      </c>
      <c r="BL398" s="7" t="str">
        <f t="shared" si="216"/>
        <v>IV-I</v>
      </c>
      <c r="BM398" s="7" t="str">
        <f t="shared" si="225"/>
        <v>IV-I</v>
      </c>
      <c r="BN398" s="7">
        <f>IFERROR(VLOOKUP(BL398,Hilfstabelle!$B$26:$M$31,12,FALSE),0)</f>
        <v>2.205924</v>
      </c>
      <c r="BO398" s="7">
        <f>IFERROR(VLOOKUP(BL398,Hilfstabelle!$B$26:$H$31,7,FALSE),0)</f>
        <v>5</v>
      </c>
      <c r="BP398" s="162" t="s">
        <v>3902</v>
      </c>
    </row>
    <row r="399" spans="1:68" ht="15" thickBot="1" x14ac:dyDescent="0.25">
      <c r="A399" s="7">
        <v>16864441150</v>
      </c>
      <c r="B399" s="160" t="s">
        <v>98</v>
      </c>
      <c r="C399" s="8">
        <v>140</v>
      </c>
      <c r="D399" s="8">
        <v>25</v>
      </c>
      <c r="E399" s="8">
        <v>32</v>
      </c>
      <c r="F399" s="8" t="str">
        <f t="shared" si="226"/>
        <v>140 - 25 - 32</v>
      </c>
      <c r="G399" s="8" t="str">
        <f t="shared" si="227"/>
        <v>140-25-32</v>
      </c>
      <c r="H399" s="8">
        <f t="shared" si="228"/>
        <v>16864441150</v>
      </c>
      <c r="I399" s="6">
        <f t="shared" si="204"/>
        <v>19.6629972</v>
      </c>
      <c r="J399" s="6">
        <f>VLOOKUP(LEFT(A399,8)*1,Hilfstabelle!$A$35:$E$38,5,FALSE)</f>
        <v>0</v>
      </c>
      <c r="K399" s="6">
        <f t="shared" si="205"/>
        <v>348.6</v>
      </c>
      <c r="L399" s="6">
        <f t="shared" si="206"/>
        <v>237.5</v>
      </c>
      <c r="M399" s="6">
        <f t="shared" si="207"/>
        <v>163</v>
      </c>
      <c r="N399" s="19">
        <f t="shared" si="217"/>
        <v>136.1</v>
      </c>
      <c r="O399" s="19">
        <f t="shared" si="218"/>
        <v>134.5</v>
      </c>
      <c r="P399" s="19">
        <f t="shared" si="219"/>
        <v>135.5</v>
      </c>
      <c r="Q399" s="6" t="str">
        <f>VLOOKUP(LEFT(A399,8)*1,Hilfstabelle!$A$35:$E$38,2,FALSE)</f>
        <v>N.A.</v>
      </c>
      <c r="R399" s="6" t="str">
        <f>VLOOKUP(LEFT(A399,8)*1,Hilfstabelle!$A$35:$E$38,3,FALSE)</f>
        <v>N.A.</v>
      </c>
      <c r="S399" s="6" t="str">
        <f>VLOOKUP(LEFT(A399,8)*1,Hilfstabelle!$A$35:$E$38,4,FALSE)</f>
        <v>N.A.</v>
      </c>
      <c r="T399" s="94" t="e">
        <f>VLOOKUP(H399,Preise!A:E,4,FALSE)</f>
        <v>#N/A</v>
      </c>
      <c r="U399" s="7" t="str">
        <f>IF(V399=50,"I",VLOOKUP(V399,Hilfstabelle!$A$3:$B$6,2))</f>
        <v>IV</v>
      </c>
      <c r="V399" s="7">
        <f t="shared" si="208"/>
        <v>140</v>
      </c>
      <c r="W399" s="7" t="str">
        <f>IF(U399="I","I",VLOOKUP(V399,Hilfstabelle!$A$3:$B$6,2))</f>
        <v>IV</v>
      </c>
      <c r="X399" s="7">
        <f>VLOOKUP(W399,Hilfstabelle!$B$10:$M$13,12,FALSE)</f>
        <v>10.408540800000001</v>
      </c>
      <c r="Y399" s="7">
        <f>VLOOKUP(W399,Hilfstabelle!$B$10:$D$13,3,FALSE)</f>
        <v>80</v>
      </c>
      <c r="Z399" s="7">
        <f>VLOOKUP(W399,Hilfstabelle!$B$10:$E$13,4,FALSE)</f>
        <v>110.5</v>
      </c>
      <c r="AA399" s="7">
        <f>VLOOKUP(W399,Hilfstabelle!$B$10:$F$13,5,FALSE)</f>
        <v>110.5</v>
      </c>
      <c r="AB399" s="7">
        <f>VLOOKUP(W399,Hilfstabelle!$B$10:$G$13,6,FALSE)</f>
        <v>110.5</v>
      </c>
      <c r="AC399" s="7" t="str">
        <f>IF(AG399="50I","I",VLOOKUP(C399,Hilfstabelle!$A$3:$B$6,2))</f>
        <v>IV</v>
      </c>
      <c r="AD399" s="7" t="str">
        <f>IF(U399="I","I",VLOOKUP(C399,Hilfstabelle!$A$3:$B$6,2))</f>
        <v>IV</v>
      </c>
      <c r="AE399" s="7" t="str">
        <f t="shared" si="220"/>
        <v>140IV</v>
      </c>
      <c r="AF399" s="7" t="str">
        <f t="shared" si="209"/>
        <v>140IV</v>
      </c>
      <c r="AG399" s="106" t="b">
        <f t="shared" si="210"/>
        <v>0</v>
      </c>
      <c r="AH399" s="7">
        <f>VLOOKUP('Grundgerüst Konfigurator'!AE399,Hilfstabelle!$B$14:$M$25,12,FALSE)</f>
        <v>4.4472372</v>
      </c>
      <c r="AI399" s="7">
        <f>VLOOKUP(AE399,Hilfstabelle!$B$14:$J$25,9,FALSE)</f>
        <v>81.5</v>
      </c>
      <c r="AJ399" s="7">
        <f>VLOOKUP(AE399,Hilfstabelle!$B$14:$K$25,10,FALSE)</f>
        <v>75.599999999999994</v>
      </c>
      <c r="AK399" s="7">
        <f>VLOOKUP(AE399,Hilfstabelle!$B$14:$I$25,8,FALSE)</f>
        <v>25.6</v>
      </c>
      <c r="AL399" s="7" t="str">
        <f>IF(AP399="50I","I",VLOOKUP(D399,Hilfstabelle!$A$3:$B$6,2))</f>
        <v>I</v>
      </c>
      <c r="AM399" s="7" t="str">
        <f>IF(U399="I","I",VLOOKUP(D399,Hilfstabelle!$A$3:$B$6,2))</f>
        <v>I</v>
      </c>
      <c r="AN399" s="7" t="str">
        <f t="shared" si="221"/>
        <v>25I</v>
      </c>
      <c r="AO399" s="7" t="str">
        <f t="shared" si="211"/>
        <v>25I</v>
      </c>
      <c r="AP399" s="106" t="b">
        <f t="shared" si="212"/>
        <v>0</v>
      </c>
      <c r="AQ399" s="7">
        <f>VLOOKUP('Grundgerüst Konfigurator'!AN399,Hilfstabelle!$B$14:$M$25,12,FALSE)</f>
        <v>0.171486</v>
      </c>
      <c r="AR399" s="7">
        <f>VLOOKUP(AN399,Hilfstabelle!$B$14:$J$25,9,FALSE)</f>
        <v>15.25</v>
      </c>
      <c r="AS399" s="7">
        <f>VLOOKUP(AN399,Hilfstabelle!$B$14:$K$25,10,FALSE)</f>
        <v>40.5</v>
      </c>
      <c r="AT399" s="7">
        <f>VLOOKUP(AN399,Hilfstabelle!$B$14:$I$25,8,FALSE)</f>
        <v>19</v>
      </c>
      <c r="AU399" s="7" t="str">
        <f>IF(AY399="50I","I",VLOOKUP(E399,Hilfstabelle!$A$3:$B$6,2))</f>
        <v>I</v>
      </c>
      <c r="AV399" s="7" t="str">
        <f>IF(U399="I","I",VLOOKUP(E399,Hilfstabelle!$A$3:$B$6,2))</f>
        <v>I</v>
      </c>
      <c r="AW399" s="7" t="str">
        <f t="shared" si="222"/>
        <v>32I</v>
      </c>
      <c r="AX399" s="7" t="str">
        <f t="shared" si="213"/>
        <v>32I</v>
      </c>
      <c r="AY399" s="106" t="b">
        <f t="shared" si="203"/>
        <v>0</v>
      </c>
      <c r="AZ399" s="7">
        <f>VLOOKUP('Grundgerüst Konfigurator'!AW399,Hilfstabelle!$B$14:$M$25,12,FALSE)</f>
        <v>0.22388520000000001</v>
      </c>
      <c r="BA399" s="7">
        <f>VLOOKUP(AW399,Hilfstabelle!$B$14:$J$25,9,FALSE)</f>
        <v>20</v>
      </c>
      <c r="BB399" s="7">
        <f>VLOOKUP(AW399,Hilfstabelle!$B$14:$K$25,10,FALSE)</f>
        <v>47</v>
      </c>
      <c r="BC399" s="7">
        <f>VLOOKUP(AW399,Hilfstabelle!$B$14:$I$25,8,FALSE)</f>
        <v>20</v>
      </c>
      <c r="BD399" s="7" t="str">
        <f t="shared" si="214"/>
        <v/>
      </c>
      <c r="BE399" s="7" t="str">
        <f t="shared" si="223"/>
        <v/>
      </c>
      <c r="BF399" s="7">
        <f>IFERROR(VLOOKUP(BD399,Hilfstabelle!$B$26:$M$31,12,FALSE),0)</f>
        <v>0</v>
      </c>
      <c r="BG399" s="7">
        <f>IFERROR(VLOOKUP(BD399,Hilfstabelle!$B$26:$H$31,7,FALSE),0)</f>
        <v>0</v>
      </c>
      <c r="BH399" s="7" t="str">
        <f t="shared" si="215"/>
        <v>IV-I</v>
      </c>
      <c r="BI399" s="7" t="str">
        <f t="shared" si="224"/>
        <v>IV-I</v>
      </c>
      <c r="BJ399" s="7">
        <f>IFERROR(VLOOKUP(BH399,Hilfstabelle!$B$26:$M$31,12,FALSE),0)</f>
        <v>2.205924</v>
      </c>
      <c r="BK399" s="7">
        <f>IFERROR(VLOOKUP(BH399,Hilfstabelle!$B$26:$H$31,7,FALSE),0)</f>
        <v>5</v>
      </c>
      <c r="BL399" s="7" t="str">
        <f t="shared" si="216"/>
        <v>IV-I</v>
      </c>
      <c r="BM399" s="7" t="str">
        <f t="shared" si="225"/>
        <v>IV-I</v>
      </c>
      <c r="BN399" s="7">
        <f>IFERROR(VLOOKUP(BL399,Hilfstabelle!$B$26:$M$31,12,FALSE),0)</f>
        <v>2.205924</v>
      </c>
      <c r="BO399" s="7">
        <f>IFERROR(VLOOKUP(BL399,Hilfstabelle!$B$26:$H$31,7,FALSE),0)</f>
        <v>5</v>
      </c>
      <c r="BP399" s="162" t="s">
        <v>3902</v>
      </c>
    </row>
    <row r="400" spans="1:68" ht="15" thickBot="1" x14ac:dyDescent="0.25">
      <c r="A400" s="7">
        <v>16864441151</v>
      </c>
      <c r="B400" s="160" t="s">
        <v>98</v>
      </c>
      <c r="C400" s="8">
        <v>140</v>
      </c>
      <c r="D400" s="8">
        <v>25</v>
      </c>
      <c r="E400" s="8">
        <v>40</v>
      </c>
      <c r="F400" s="8" t="str">
        <f t="shared" si="226"/>
        <v>140 - 25 - 40</v>
      </c>
      <c r="G400" s="8" t="str">
        <f t="shared" si="227"/>
        <v>140-25-40</v>
      </c>
      <c r="H400" s="8">
        <f t="shared" si="228"/>
        <v>16864441151</v>
      </c>
      <c r="I400" s="6">
        <f t="shared" si="204"/>
        <v>19.772600400000002</v>
      </c>
      <c r="J400" s="6">
        <f>VLOOKUP(LEFT(A400,8)*1,Hilfstabelle!$A$35:$E$38,5,FALSE)</f>
        <v>0</v>
      </c>
      <c r="K400" s="6">
        <f t="shared" si="205"/>
        <v>355.6</v>
      </c>
      <c r="L400" s="6">
        <f t="shared" si="206"/>
        <v>237.5</v>
      </c>
      <c r="M400" s="6">
        <f t="shared" si="207"/>
        <v>163</v>
      </c>
      <c r="N400" s="19">
        <f t="shared" si="217"/>
        <v>136.1</v>
      </c>
      <c r="O400" s="19">
        <f t="shared" si="218"/>
        <v>134.5</v>
      </c>
      <c r="P400" s="19">
        <f t="shared" si="219"/>
        <v>137.5</v>
      </c>
      <c r="Q400" s="6" t="str">
        <f>VLOOKUP(LEFT(A400,8)*1,Hilfstabelle!$A$35:$E$38,2,FALSE)</f>
        <v>N.A.</v>
      </c>
      <c r="R400" s="6" t="str">
        <f>VLOOKUP(LEFT(A400,8)*1,Hilfstabelle!$A$35:$E$38,3,FALSE)</f>
        <v>N.A.</v>
      </c>
      <c r="S400" s="6" t="str">
        <f>VLOOKUP(LEFT(A400,8)*1,Hilfstabelle!$A$35:$E$38,4,FALSE)</f>
        <v>N.A.</v>
      </c>
      <c r="T400" s="94" t="e">
        <f>VLOOKUP(H400,Preise!A:E,4,FALSE)</f>
        <v>#N/A</v>
      </c>
      <c r="U400" s="7" t="str">
        <f>IF(V400=50,"I",VLOOKUP(V400,Hilfstabelle!$A$3:$B$6,2))</f>
        <v>IV</v>
      </c>
      <c r="V400" s="7">
        <f t="shared" si="208"/>
        <v>140</v>
      </c>
      <c r="W400" s="7" t="str">
        <f>IF(U400="I","I",VLOOKUP(V400,Hilfstabelle!$A$3:$B$6,2))</f>
        <v>IV</v>
      </c>
      <c r="X400" s="7">
        <f>VLOOKUP(W400,Hilfstabelle!$B$10:$M$13,12,FALSE)</f>
        <v>10.408540800000001</v>
      </c>
      <c r="Y400" s="7">
        <f>VLOOKUP(W400,Hilfstabelle!$B$10:$D$13,3,FALSE)</f>
        <v>80</v>
      </c>
      <c r="Z400" s="7">
        <f>VLOOKUP(W400,Hilfstabelle!$B$10:$E$13,4,FALSE)</f>
        <v>110.5</v>
      </c>
      <c r="AA400" s="7">
        <f>VLOOKUP(W400,Hilfstabelle!$B$10:$F$13,5,FALSE)</f>
        <v>110.5</v>
      </c>
      <c r="AB400" s="7">
        <f>VLOOKUP(W400,Hilfstabelle!$B$10:$G$13,6,FALSE)</f>
        <v>110.5</v>
      </c>
      <c r="AC400" s="7" t="str">
        <f>IF(AG400="50I","I",VLOOKUP(C400,Hilfstabelle!$A$3:$B$6,2))</f>
        <v>IV</v>
      </c>
      <c r="AD400" s="7" t="str">
        <f>IF(U400="I","I",VLOOKUP(C400,Hilfstabelle!$A$3:$B$6,2))</f>
        <v>IV</v>
      </c>
      <c r="AE400" s="7" t="str">
        <f t="shared" si="220"/>
        <v>140IV</v>
      </c>
      <c r="AF400" s="7" t="str">
        <f t="shared" si="209"/>
        <v>140IV</v>
      </c>
      <c r="AG400" s="106" t="b">
        <f t="shared" si="210"/>
        <v>0</v>
      </c>
      <c r="AH400" s="7">
        <f>VLOOKUP('Grundgerüst Konfigurator'!AE400,Hilfstabelle!$B$14:$M$25,12,FALSE)</f>
        <v>4.4472372</v>
      </c>
      <c r="AI400" s="7">
        <f>VLOOKUP(AE400,Hilfstabelle!$B$14:$J$25,9,FALSE)</f>
        <v>81.5</v>
      </c>
      <c r="AJ400" s="7">
        <f>VLOOKUP(AE400,Hilfstabelle!$B$14:$K$25,10,FALSE)</f>
        <v>75.599999999999994</v>
      </c>
      <c r="AK400" s="7">
        <f>VLOOKUP(AE400,Hilfstabelle!$B$14:$I$25,8,FALSE)</f>
        <v>25.6</v>
      </c>
      <c r="AL400" s="7" t="str">
        <f>IF(AP400="50I","I",VLOOKUP(D400,Hilfstabelle!$A$3:$B$6,2))</f>
        <v>I</v>
      </c>
      <c r="AM400" s="7" t="str">
        <f>IF(U400="I","I",VLOOKUP(D400,Hilfstabelle!$A$3:$B$6,2))</f>
        <v>I</v>
      </c>
      <c r="AN400" s="7" t="str">
        <f t="shared" si="221"/>
        <v>25I</v>
      </c>
      <c r="AO400" s="7" t="str">
        <f t="shared" si="211"/>
        <v>25I</v>
      </c>
      <c r="AP400" s="106" t="b">
        <f t="shared" si="212"/>
        <v>0</v>
      </c>
      <c r="AQ400" s="7">
        <f>VLOOKUP('Grundgerüst Konfigurator'!AN400,Hilfstabelle!$B$14:$M$25,12,FALSE)</f>
        <v>0.171486</v>
      </c>
      <c r="AR400" s="7">
        <f>VLOOKUP(AN400,Hilfstabelle!$B$14:$J$25,9,FALSE)</f>
        <v>15.25</v>
      </c>
      <c r="AS400" s="7">
        <f>VLOOKUP(AN400,Hilfstabelle!$B$14:$K$25,10,FALSE)</f>
        <v>40.5</v>
      </c>
      <c r="AT400" s="7">
        <f>VLOOKUP(AN400,Hilfstabelle!$B$14:$I$25,8,FALSE)</f>
        <v>19</v>
      </c>
      <c r="AU400" s="7" t="str">
        <f>IF(AY400="50I","I",VLOOKUP(E400,Hilfstabelle!$A$3:$B$6,2))</f>
        <v>I</v>
      </c>
      <c r="AV400" s="7" t="str">
        <f>IF(U400="I","I",VLOOKUP(E400,Hilfstabelle!$A$3:$B$6,2))</f>
        <v>I</v>
      </c>
      <c r="AW400" s="7" t="str">
        <f t="shared" si="222"/>
        <v>40I</v>
      </c>
      <c r="AX400" s="7" t="str">
        <f t="shared" si="213"/>
        <v>40I</v>
      </c>
      <c r="AY400" s="106" t="b">
        <f t="shared" si="203"/>
        <v>0</v>
      </c>
      <c r="AZ400" s="7">
        <f>VLOOKUP('Grundgerüst Konfigurator'!AW400,Hilfstabelle!$B$14:$M$25,12,FALSE)</f>
        <v>0.33348840000000002</v>
      </c>
      <c r="BA400" s="7">
        <f>VLOOKUP(AW400,Hilfstabelle!$B$14:$J$25,9,FALSE)</f>
        <v>24.5</v>
      </c>
      <c r="BB400" s="7">
        <f>VLOOKUP(AW400,Hilfstabelle!$B$14:$K$25,10,FALSE)</f>
        <v>54</v>
      </c>
      <c r="BC400" s="7">
        <f>VLOOKUP(AW400,Hilfstabelle!$B$14:$I$25,8,FALSE)</f>
        <v>22</v>
      </c>
      <c r="BD400" s="7" t="str">
        <f t="shared" si="214"/>
        <v/>
      </c>
      <c r="BE400" s="7" t="str">
        <f t="shared" si="223"/>
        <v/>
      </c>
      <c r="BF400" s="7">
        <f>IFERROR(VLOOKUP(BD400,Hilfstabelle!$B$26:$M$31,12,FALSE),0)</f>
        <v>0</v>
      </c>
      <c r="BG400" s="7">
        <f>IFERROR(VLOOKUP(BD400,Hilfstabelle!$B$26:$H$31,7,FALSE),0)</f>
        <v>0</v>
      </c>
      <c r="BH400" s="7" t="str">
        <f t="shared" si="215"/>
        <v>IV-I</v>
      </c>
      <c r="BI400" s="7" t="str">
        <f t="shared" si="224"/>
        <v>IV-I</v>
      </c>
      <c r="BJ400" s="7">
        <f>IFERROR(VLOOKUP(BH400,Hilfstabelle!$B$26:$M$31,12,FALSE),0)</f>
        <v>2.205924</v>
      </c>
      <c r="BK400" s="7">
        <f>IFERROR(VLOOKUP(BH400,Hilfstabelle!$B$26:$H$31,7,FALSE),0)</f>
        <v>5</v>
      </c>
      <c r="BL400" s="7" t="str">
        <f t="shared" si="216"/>
        <v>IV-I</v>
      </c>
      <c r="BM400" s="7" t="str">
        <f t="shared" si="225"/>
        <v>IV-I</v>
      </c>
      <c r="BN400" s="7">
        <f>IFERROR(VLOOKUP(BL400,Hilfstabelle!$B$26:$M$31,12,FALSE),0)</f>
        <v>2.205924</v>
      </c>
      <c r="BO400" s="7">
        <f>IFERROR(VLOOKUP(BL400,Hilfstabelle!$B$26:$H$31,7,FALSE),0)</f>
        <v>5</v>
      </c>
      <c r="BP400" s="162" t="s">
        <v>3902</v>
      </c>
    </row>
    <row r="401" spans="1:68" ht="15" thickBot="1" x14ac:dyDescent="0.25">
      <c r="A401" s="7">
        <v>16864441152</v>
      </c>
      <c r="B401" s="160" t="s">
        <v>98</v>
      </c>
      <c r="C401" s="8">
        <v>140</v>
      </c>
      <c r="D401" s="8">
        <v>25</v>
      </c>
      <c r="E401" s="8">
        <v>50</v>
      </c>
      <c r="F401" s="8" t="str">
        <f t="shared" si="226"/>
        <v>140 - 25 - 50</v>
      </c>
      <c r="G401" s="8" t="str">
        <f t="shared" si="227"/>
        <v>140-25-50</v>
      </c>
      <c r="H401" s="8">
        <f t="shared" si="228"/>
        <v>16864441152</v>
      </c>
      <c r="I401" s="6">
        <f t="shared" si="204"/>
        <v>19.8899148</v>
      </c>
      <c r="J401" s="6">
        <f>VLOOKUP(LEFT(A401,8)*1,Hilfstabelle!$A$35:$E$38,5,FALSE)</f>
        <v>0</v>
      </c>
      <c r="K401" s="6">
        <f t="shared" si="205"/>
        <v>362.6</v>
      </c>
      <c r="L401" s="6">
        <f t="shared" si="206"/>
        <v>237.5</v>
      </c>
      <c r="M401" s="6">
        <f t="shared" si="207"/>
        <v>163</v>
      </c>
      <c r="N401" s="19">
        <f t="shared" si="217"/>
        <v>136.1</v>
      </c>
      <c r="O401" s="19">
        <f t="shared" si="218"/>
        <v>134.5</v>
      </c>
      <c r="P401" s="19">
        <f t="shared" si="219"/>
        <v>137.5</v>
      </c>
      <c r="Q401" s="6" t="str">
        <f>VLOOKUP(LEFT(A401,8)*1,Hilfstabelle!$A$35:$E$38,2,FALSE)</f>
        <v>N.A.</v>
      </c>
      <c r="R401" s="6" t="str">
        <f>VLOOKUP(LEFT(A401,8)*1,Hilfstabelle!$A$35:$E$38,3,FALSE)</f>
        <v>N.A.</v>
      </c>
      <c r="S401" s="6" t="str">
        <f>VLOOKUP(LEFT(A401,8)*1,Hilfstabelle!$A$35:$E$38,4,FALSE)</f>
        <v>N.A.</v>
      </c>
      <c r="T401" s="94" t="e">
        <f>VLOOKUP(H401,Preise!A:E,4,FALSE)</f>
        <v>#N/A</v>
      </c>
      <c r="U401" s="7" t="str">
        <f>IF(V401=50,"I",VLOOKUP(V401,Hilfstabelle!$A$3:$B$6,2))</f>
        <v>IV</v>
      </c>
      <c r="V401" s="7">
        <f t="shared" si="208"/>
        <v>140</v>
      </c>
      <c r="W401" s="7" t="str">
        <f>IF(U401="I","I",VLOOKUP(V401,Hilfstabelle!$A$3:$B$6,2))</f>
        <v>IV</v>
      </c>
      <c r="X401" s="7">
        <f>VLOOKUP(W401,Hilfstabelle!$B$10:$M$13,12,FALSE)</f>
        <v>10.408540800000001</v>
      </c>
      <c r="Y401" s="7">
        <f>VLOOKUP(W401,Hilfstabelle!$B$10:$D$13,3,FALSE)</f>
        <v>80</v>
      </c>
      <c r="Z401" s="7">
        <f>VLOOKUP(W401,Hilfstabelle!$B$10:$E$13,4,FALSE)</f>
        <v>110.5</v>
      </c>
      <c r="AA401" s="7">
        <f>VLOOKUP(W401,Hilfstabelle!$B$10:$F$13,5,FALSE)</f>
        <v>110.5</v>
      </c>
      <c r="AB401" s="7">
        <f>VLOOKUP(W401,Hilfstabelle!$B$10:$G$13,6,FALSE)</f>
        <v>110.5</v>
      </c>
      <c r="AC401" s="7" t="str">
        <f>IF(AG401="50I","I",VLOOKUP(C401,Hilfstabelle!$A$3:$B$6,2))</f>
        <v>IV</v>
      </c>
      <c r="AD401" s="7" t="str">
        <f>IF(U401="I","I",VLOOKUP(C401,Hilfstabelle!$A$3:$B$6,2))</f>
        <v>IV</v>
      </c>
      <c r="AE401" s="7" t="str">
        <f t="shared" si="220"/>
        <v>140IV</v>
      </c>
      <c r="AF401" s="7" t="str">
        <f t="shared" si="209"/>
        <v>140IV</v>
      </c>
      <c r="AG401" s="106" t="b">
        <f t="shared" si="210"/>
        <v>0</v>
      </c>
      <c r="AH401" s="7">
        <f>VLOOKUP('Grundgerüst Konfigurator'!AE401,Hilfstabelle!$B$14:$M$25,12,FALSE)</f>
        <v>4.4472372</v>
      </c>
      <c r="AI401" s="7">
        <f>VLOOKUP(AE401,Hilfstabelle!$B$14:$J$25,9,FALSE)</f>
        <v>81.5</v>
      </c>
      <c r="AJ401" s="7">
        <f>VLOOKUP(AE401,Hilfstabelle!$B$14:$K$25,10,FALSE)</f>
        <v>75.599999999999994</v>
      </c>
      <c r="AK401" s="7">
        <f>VLOOKUP(AE401,Hilfstabelle!$B$14:$I$25,8,FALSE)</f>
        <v>25.6</v>
      </c>
      <c r="AL401" s="7" t="str">
        <f>IF(AP401="50I","I",VLOOKUP(D401,Hilfstabelle!$A$3:$B$6,2))</f>
        <v>I</v>
      </c>
      <c r="AM401" s="7" t="str">
        <f>IF(U401="I","I",VLOOKUP(D401,Hilfstabelle!$A$3:$B$6,2))</f>
        <v>I</v>
      </c>
      <c r="AN401" s="7" t="str">
        <f t="shared" si="221"/>
        <v>25I</v>
      </c>
      <c r="AO401" s="7" t="str">
        <f t="shared" si="211"/>
        <v>25I</v>
      </c>
      <c r="AP401" s="106" t="b">
        <f t="shared" si="212"/>
        <v>0</v>
      </c>
      <c r="AQ401" s="7">
        <f>VLOOKUP('Grundgerüst Konfigurator'!AN401,Hilfstabelle!$B$14:$M$25,12,FALSE)</f>
        <v>0.171486</v>
      </c>
      <c r="AR401" s="7">
        <f>VLOOKUP(AN401,Hilfstabelle!$B$14:$J$25,9,FALSE)</f>
        <v>15.25</v>
      </c>
      <c r="AS401" s="7">
        <f>VLOOKUP(AN401,Hilfstabelle!$B$14:$K$25,10,FALSE)</f>
        <v>40.5</v>
      </c>
      <c r="AT401" s="7">
        <f>VLOOKUP(AN401,Hilfstabelle!$B$14:$I$25,8,FALSE)</f>
        <v>19</v>
      </c>
      <c r="AU401" s="7" t="str">
        <f>IF(AY401="50I","I",VLOOKUP(E401,Hilfstabelle!$A$3:$B$6,2))</f>
        <v>I</v>
      </c>
      <c r="AV401" s="7" t="str">
        <f>IF(U401="I","I",VLOOKUP(E401,Hilfstabelle!$A$3:$B$6,2))</f>
        <v>II</v>
      </c>
      <c r="AW401" s="7" t="str">
        <f t="shared" si="222"/>
        <v>50I</v>
      </c>
      <c r="AX401" s="7" t="str">
        <f t="shared" si="213"/>
        <v>50II</v>
      </c>
      <c r="AY401" s="106" t="str">
        <f t="shared" si="203"/>
        <v>50I</v>
      </c>
      <c r="AZ401" s="7">
        <f>VLOOKUP('Grundgerüst Konfigurator'!AW401,Hilfstabelle!$B$14:$M$25,12,FALSE)</f>
        <v>0.45080280000000006</v>
      </c>
      <c r="BA401" s="7">
        <f>VLOOKUP(AW401,Hilfstabelle!$B$14:$J$25,9,FALSE)</f>
        <v>30.5</v>
      </c>
      <c r="BB401" s="7">
        <f>VLOOKUP(AW401,Hilfstabelle!$B$14:$K$25,10,FALSE)</f>
        <v>61</v>
      </c>
      <c r="BC401" s="7">
        <f>VLOOKUP(AW401,Hilfstabelle!$B$14:$I$25,8,FALSE)</f>
        <v>22</v>
      </c>
      <c r="BD401" s="7" t="str">
        <f t="shared" si="214"/>
        <v/>
      </c>
      <c r="BE401" s="7" t="str">
        <f t="shared" si="223"/>
        <v/>
      </c>
      <c r="BF401" s="7">
        <f>IFERROR(VLOOKUP(BD401,Hilfstabelle!$B$26:$M$31,12,FALSE),0)</f>
        <v>0</v>
      </c>
      <c r="BG401" s="7">
        <f>IFERROR(VLOOKUP(BD401,Hilfstabelle!$B$26:$H$31,7,FALSE),0)</f>
        <v>0</v>
      </c>
      <c r="BH401" s="7" t="str">
        <f t="shared" si="215"/>
        <v>IV-I</v>
      </c>
      <c r="BI401" s="7" t="str">
        <f t="shared" si="224"/>
        <v>IV-I</v>
      </c>
      <c r="BJ401" s="7">
        <f>IFERROR(VLOOKUP(BH401,Hilfstabelle!$B$26:$M$31,12,FALSE),0)</f>
        <v>2.205924</v>
      </c>
      <c r="BK401" s="7">
        <f>IFERROR(VLOOKUP(BH401,Hilfstabelle!$B$26:$H$31,7,FALSE),0)</f>
        <v>5</v>
      </c>
      <c r="BL401" s="7" t="str">
        <f t="shared" si="216"/>
        <v>IV-I</v>
      </c>
      <c r="BM401" s="7" t="str">
        <f t="shared" si="225"/>
        <v>IV-I</v>
      </c>
      <c r="BN401" s="7">
        <f>IFERROR(VLOOKUP(BL401,Hilfstabelle!$B$26:$M$31,12,FALSE),0)</f>
        <v>2.205924</v>
      </c>
      <c r="BO401" s="7">
        <f>IFERROR(VLOOKUP(BL401,Hilfstabelle!$B$26:$H$31,7,FALSE),0)</f>
        <v>5</v>
      </c>
      <c r="BP401" s="162" t="s">
        <v>3902</v>
      </c>
    </row>
    <row r="402" spans="1:68" ht="15" thickBot="1" x14ac:dyDescent="0.25">
      <c r="A402" s="7">
        <v>16864441153</v>
      </c>
      <c r="B402" s="160" t="s">
        <v>98</v>
      </c>
      <c r="C402" s="8">
        <v>140</v>
      </c>
      <c r="D402" s="8">
        <v>25</v>
      </c>
      <c r="E402" s="8">
        <v>63</v>
      </c>
      <c r="F402" s="8" t="str">
        <f t="shared" si="226"/>
        <v>140 - 25 - 63</v>
      </c>
      <c r="G402" s="8" t="str">
        <f t="shared" si="227"/>
        <v>140-25-63</v>
      </c>
      <c r="H402" s="8">
        <f t="shared" si="228"/>
        <v>16864441153</v>
      </c>
      <c r="I402" s="6">
        <f t="shared" si="204"/>
        <v>20.471110800000002</v>
      </c>
      <c r="J402" s="6">
        <f>VLOOKUP(LEFT(A402,8)*1,Hilfstabelle!$A$35:$E$38,5,FALSE)</f>
        <v>0</v>
      </c>
      <c r="K402" s="6">
        <f t="shared" si="205"/>
        <v>395.1</v>
      </c>
      <c r="L402" s="6">
        <f t="shared" si="206"/>
        <v>237.5</v>
      </c>
      <c r="M402" s="6">
        <f t="shared" si="207"/>
        <v>163</v>
      </c>
      <c r="N402" s="19">
        <f t="shared" si="217"/>
        <v>136.1</v>
      </c>
      <c r="O402" s="19">
        <f t="shared" si="218"/>
        <v>134.5</v>
      </c>
      <c r="P402" s="19">
        <f t="shared" si="219"/>
        <v>163</v>
      </c>
      <c r="Q402" s="6" t="str">
        <f>VLOOKUP(LEFT(A402,8)*1,Hilfstabelle!$A$35:$E$38,2,FALSE)</f>
        <v>N.A.</v>
      </c>
      <c r="R402" s="6" t="str">
        <f>VLOOKUP(LEFT(A402,8)*1,Hilfstabelle!$A$35:$E$38,3,FALSE)</f>
        <v>N.A.</v>
      </c>
      <c r="S402" s="6" t="str">
        <f>VLOOKUP(LEFT(A402,8)*1,Hilfstabelle!$A$35:$E$38,4,FALSE)</f>
        <v>N.A.</v>
      </c>
      <c r="T402" s="94" t="e">
        <f>VLOOKUP(H402,Preise!A:E,4,FALSE)</f>
        <v>#N/A</v>
      </c>
      <c r="U402" s="7" t="str">
        <f>IF(V402=50,"I",VLOOKUP(V402,Hilfstabelle!$A$3:$B$6,2))</f>
        <v>IV</v>
      </c>
      <c r="V402" s="7">
        <f t="shared" si="208"/>
        <v>140</v>
      </c>
      <c r="W402" s="7" t="str">
        <f>IF(U402="I","I",VLOOKUP(V402,Hilfstabelle!$A$3:$B$6,2))</f>
        <v>IV</v>
      </c>
      <c r="X402" s="7">
        <f>VLOOKUP(W402,Hilfstabelle!$B$10:$M$13,12,FALSE)</f>
        <v>10.408540800000001</v>
      </c>
      <c r="Y402" s="7">
        <f>VLOOKUP(W402,Hilfstabelle!$B$10:$D$13,3,FALSE)</f>
        <v>80</v>
      </c>
      <c r="Z402" s="7">
        <f>VLOOKUP(W402,Hilfstabelle!$B$10:$E$13,4,FALSE)</f>
        <v>110.5</v>
      </c>
      <c r="AA402" s="7">
        <f>VLOOKUP(W402,Hilfstabelle!$B$10:$F$13,5,FALSE)</f>
        <v>110.5</v>
      </c>
      <c r="AB402" s="7">
        <f>VLOOKUP(W402,Hilfstabelle!$B$10:$G$13,6,FALSE)</f>
        <v>110.5</v>
      </c>
      <c r="AC402" s="7" t="str">
        <f>IF(AG402="50I","I",VLOOKUP(C402,Hilfstabelle!$A$3:$B$6,2))</f>
        <v>IV</v>
      </c>
      <c r="AD402" s="7" t="str">
        <f>IF(U402="I","I",VLOOKUP(C402,Hilfstabelle!$A$3:$B$6,2))</f>
        <v>IV</v>
      </c>
      <c r="AE402" s="7" t="str">
        <f t="shared" si="220"/>
        <v>140IV</v>
      </c>
      <c r="AF402" s="7" t="str">
        <f t="shared" si="209"/>
        <v>140IV</v>
      </c>
      <c r="AG402" s="106" t="b">
        <f t="shared" si="210"/>
        <v>0</v>
      </c>
      <c r="AH402" s="7">
        <f>VLOOKUP('Grundgerüst Konfigurator'!AE402,Hilfstabelle!$B$14:$M$25,12,FALSE)</f>
        <v>4.4472372</v>
      </c>
      <c r="AI402" s="7">
        <f>VLOOKUP(AE402,Hilfstabelle!$B$14:$J$25,9,FALSE)</f>
        <v>81.5</v>
      </c>
      <c r="AJ402" s="7">
        <f>VLOOKUP(AE402,Hilfstabelle!$B$14:$K$25,10,FALSE)</f>
        <v>75.599999999999994</v>
      </c>
      <c r="AK402" s="7">
        <f>VLOOKUP(AE402,Hilfstabelle!$B$14:$I$25,8,FALSE)</f>
        <v>25.6</v>
      </c>
      <c r="AL402" s="7" t="str">
        <f>IF(AP402="50I","I",VLOOKUP(D402,Hilfstabelle!$A$3:$B$6,2))</f>
        <v>I</v>
      </c>
      <c r="AM402" s="7" t="str">
        <f>IF(U402="I","I",VLOOKUP(D402,Hilfstabelle!$A$3:$B$6,2))</f>
        <v>I</v>
      </c>
      <c r="AN402" s="7" t="str">
        <f t="shared" si="221"/>
        <v>25I</v>
      </c>
      <c r="AO402" s="7" t="str">
        <f t="shared" si="211"/>
        <v>25I</v>
      </c>
      <c r="AP402" s="106" t="b">
        <f t="shared" si="212"/>
        <v>0</v>
      </c>
      <c r="AQ402" s="7">
        <f>VLOOKUP('Grundgerüst Konfigurator'!AN402,Hilfstabelle!$B$14:$M$25,12,FALSE)</f>
        <v>0.171486</v>
      </c>
      <c r="AR402" s="7">
        <f>VLOOKUP(AN402,Hilfstabelle!$B$14:$J$25,9,FALSE)</f>
        <v>15.25</v>
      </c>
      <c r="AS402" s="7">
        <f>VLOOKUP(AN402,Hilfstabelle!$B$14:$K$25,10,FALSE)</f>
        <v>40.5</v>
      </c>
      <c r="AT402" s="7">
        <f>VLOOKUP(AN402,Hilfstabelle!$B$14:$I$25,8,FALSE)</f>
        <v>19</v>
      </c>
      <c r="AU402" s="7" t="str">
        <f>IF(AY402="50I","I",VLOOKUP(E402,Hilfstabelle!$A$3:$B$6,2))</f>
        <v>II</v>
      </c>
      <c r="AV402" s="7" t="str">
        <f>IF(U402="I","I",VLOOKUP(E402,Hilfstabelle!$A$3:$B$6,2))</f>
        <v>II</v>
      </c>
      <c r="AW402" s="7" t="str">
        <f t="shared" si="222"/>
        <v>63II</v>
      </c>
      <c r="AX402" s="7" t="str">
        <f t="shared" si="213"/>
        <v>63II</v>
      </c>
      <c r="AY402" s="106" t="b">
        <f t="shared" si="203"/>
        <v>0</v>
      </c>
      <c r="AZ402" s="7">
        <f>VLOOKUP('Grundgerüst Konfigurator'!AW402,Hilfstabelle!$B$14:$M$25,12,FALSE)</f>
        <v>0.84948360000000012</v>
      </c>
      <c r="BA402" s="7">
        <f>VLOOKUP(AW402,Hilfstabelle!$B$14:$J$25,9,FALSE)</f>
        <v>37</v>
      </c>
      <c r="BB402" s="7">
        <f>VLOOKUP(AW402,Hilfstabelle!$B$14:$K$25,10,FALSE)</f>
        <v>68.5</v>
      </c>
      <c r="BC402" s="7">
        <f>VLOOKUP(AW402,Hilfstabelle!$B$14:$I$25,8,FALSE)</f>
        <v>22.5</v>
      </c>
      <c r="BD402" s="7" t="str">
        <f t="shared" si="214"/>
        <v/>
      </c>
      <c r="BE402" s="7" t="str">
        <f t="shared" si="223"/>
        <v/>
      </c>
      <c r="BF402" s="7">
        <f>IFERROR(VLOOKUP(BD402,Hilfstabelle!$B$26:$M$31,12,FALSE),0)</f>
        <v>0</v>
      </c>
      <c r="BG402" s="7">
        <f>IFERROR(VLOOKUP(BD402,Hilfstabelle!$B$26:$H$31,7,FALSE),0)</f>
        <v>0</v>
      </c>
      <c r="BH402" s="7" t="str">
        <f t="shared" si="215"/>
        <v>IV-I</v>
      </c>
      <c r="BI402" s="7" t="str">
        <f t="shared" si="224"/>
        <v>IV-I</v>
      </c>
      <c r="BJ402" s="7">
        <f>IFERROR(VLOOKUP(BH402,Hilfstabelle!$B$26:$M$31,12,FALSE),0)</f>
        <v>2.205924</v>
      </c>
      <c r="BK402" s="7">
        <f>IFERROR(VLOOKUP(BH402,Hilfstabelle!$B$26:$H$31,7,FALSE),0)</f>
        <v>5</v>
      </c>
      <c r="BL402" s="7" t="str">
        <f t="shared" si="216"/>
        <v>IV-II</v>
      </c>
      <c r="BM402" s="7" t="str">
        <f t="shared" si="225"/>
        <v>IV-II</v>
      </c>
      <c r="BN402" s="7">
        <f>IFERROR(VLOOKUP(BL402,Hilfstabelle!$B$26:$M$31,12,FALSE),0)</f>
        <v>2.3884392000000001</v>
      </c>
      <c r="BO402" s="7">
        <f>IFERROR(VLOOKUP(BL402,Hilfstabelle!$B$26:$H$31,7,FALSE),0)</f>
        <v>30</v>
      </c>
      <c r="BP402" s="162" t="s">
        <v>3902</v>
      </c>
    </row>
    <row r="403" spans="1:68" ht="15" thickBot="1" x14ac:dyDescent="0.25">
      <c r="A403" s="7">
        <v>16864441154</v>
      </c>
      <c r="B403" s="160" t="s">
        <v>98</v>
      </c>
      <c r="C403" s="8">
        <v>140</v>
      </c>
      <c r="D403" s="8">
        <v>25</v>
      </c>
      <c r="E403" s="8">
        <v>75</v>
      </c>
      <c r="F403" s="8" t="str">
        <f t="shared" si="226"/>
        <v>140 - 25 - 75</v>
      </c>
      <c r="G403" s="8" t="str">
        <f t="shared" si="227"/>
        <v>140-25-75</v>
      </c>
      <c r="H403" s="8">
        <f t="shared" si="228"/>
        <v>16864441154</v>
      </c>
      <c r="I403" s="6">
        <f t="shared" si="204"/>
        <v>20.6904936</v>
      </c>
      <c r="J403" s="6">
        <f>VLOOKUP(LEFT(A403,8)*1,Hilfstabelle!$A$35:$E$38,5,FALSE)</f>
        <v>0</v>
      </c>
      <c r="K403" s="6">
        <f t="shared" si="205"/>
        <v>398.6</v>
      </c>
      <c r="L403" s="6">
        <f t="shared" si="206"/>
        <v>237.5</v>
      </c>
      <c r="M403" s="6">
        <f t="shared" si="207"/>
        <v>163</v>
      </c>
      <c r="N403" s="19">
        <f t="shared" si="217"/>
        <v>136.1</v>
      </c>
      <c r="O403" s="19">
        <f t="shared" si="218"/>
        <v>134.5</v>
      </c>
      <c r="P403" s="19">
        <f t="shared" si="219"/>
        <v>162.5</v>
      </c>
      <c r="Q403" s="6" t="str">
        <f>VLOOKUP(LEFT(A403,8)*1,Hilfstabelle!$A$35:$E$38,2,FALSE)</f>
        <v>N.A.</v>
      </c>
      <c r="R403" s="6" t="str">
        <f>VLOOKUP(LEFT(A403,8)*1,Hilfstabelle!$A$35:$E$38,3,FALSE)</f>
        <v>N.A.</v>
      </c>
      <c r="S403" s="6" t="str">
        <f>VLOOKUP(LEFT(A403,8)*1,Hilfstabelle!$A$35:$E$38,4,FALSE)</f>
        <v>N.A.</v>
      </c>
      <c r="T403" s="94" t="e">
        <f>VLOOKUP(H403,Preise!A:E,4,FALSE)</f>
        <v>#N/A</v>
      </c>
      <c r="U403" s="7" t="str">
        <f>IF(V403=50,"I",VLOOKUP(V403,Hilfstabelle!$A$3:$B$6,2))</f>
        <v>IV</v>
      </c>
      <c r="V403" s="7">
        <f t="shared" si="208"/>
        <v>140</v>
      </c>
      <c r="W403" s="7" t="str">
        <f>IF(U403="I","I",VLOOKUP(V403,Hilfstabelle!$A$3:$B$6,2))</f>
        <v>IV</v>
      </c>
      <c r="X403" s="7">
        <f>VLOOKUP(W403,Hilfstabelle!$B$10:$M$13,12,FALSE)</f>
        <v>10.408540800000001</v>
      </c>
      <c r="Y403" s="7">
        <f>VLOOKUP(W403,Hilfstabelle!$B$10:$D$13,3,FALSE)</f>
        <v>80</v>
      </c>
      <c r="Z403" s="7">
        <f>VLOOKUP(W403,Hilfstabelle!$B$10:$E$13,4,FALSE)</f>
        <v>110.5</v>
      </c>
      <c r="AA403" s="7">
        <f>VLOOKUP(W403,Hilfstabelle!$B$10:$F$13,5,FALSE)</f>
        <v>110.5</v>
      </c>
      <c r="AB403" s="7">
        <f>VLOOKUP(W403,Hilfstabelle!$B$10:$G$13,6,FALSE)</f>
        <v>110.5</v>
      </c>
      <c r="AC403" s="7" t="str">
        <f>IF(AG403="50I","I",VLOOKUP(C403,Hilfstabelle!$A$3:$B$6,2))</f>
        <v>IV</v>
      </c>
      <c r="AD403" s="7" t="str">
        <f>IF(U403="I","I",VLOOKUP(C403,Hilfstabelle!$A$3:$B$6,2))</f>
        <v>IV</v>
      </c>
      <c r="AE403" s="7" t="str">
        <f t="shared" si="220"/>
        <v>140IV</v>
      </c>
      <c r="AF403" s="7" t="str">
        <f t="shared" si="209"/>
        <v>140IV</v>
      </c>
      <c r="AG403" s="106" t="b">
        <f t="shared" si="210"/>
        <v>0</v>
      </c>
      <c r="AH403" s="7">
        <f>VLOOKUP('Grundgerüst Konfigurator'!AE403,Hilfstabelle!$B$14:$M$25,12,FALSE)</f>
        <v>4.4472372</v>
      </c>
      <c r="AI403" s="7">
        <f>VLOOKUP(AE403,Hilfstabelle!$B$14:$J$25,9,FALSE)</f>
        <v>81.5</v>
      </c>
      <c r="AJ403" s="7">
        <f>VLOOKUP(AE403,Hilfstabelle!$B$14:$K$25,10,FALSE)</f>
        <v>75.599999999999994</v>
      </c>
      <c r="AK403" s="7">
        <f>VLOOKUP(AE403,Hilfstabelle!$B$14:$I$25,8,FALSE)</f>
        <v>25.6</v>
      </c>
      <c r="AL403" s="7" t="str">
        <f>IF(AP403="50I","I",VLOOKUP(D403,Hilfstabelle!$A$3:$B$6,2))</f>
        <v>I</v>
      </c>
      <c r="AM403" s="7" t="str">
        <f>IF(U403="I","I",VLOOKUP(D403,Hilfstabelle!$A$3:$B$6,2))</f>
        <v>I</v>
      </c>
      <c r="AN403" s="7" t="str">
        <f t="shared" si="221"/>
        <v>25I</v>
      </c>
      <c r="AO403" s="7" t="str">
        <f t="shared" si="211"/>
        <v>25I</v>
      </c>
      <c r="AP403" s="106" t="b">
        <f t="shared" si="212"/>
        <v>0</v>
      </c>
      <c r="AQ403" s="7">
        <f>VLOOKUP('Grundgerüst Konfigurator'!AN403,Hilfstabelle!$B$14:$M$25,12,FALSE)</f>
        <v>0.171486</v>
      </c>
      <c r="AR403" s="7">
        <f>VLOOKUP(AN403,Hilfstabelle!$B$14:$J$25,9,FALSE)</f>
        <v>15.25</v>
      </c>
      <c r="AS403" s="7">
        <f>VLOOKUP(AN403,Hilfstabelle!$B$14:$K$25,10,FALSE)</f>
        <v>40.5</v>
      </c>
      <c r="AT403" s="7">
        <f>VLOOKUP(AN403,Hilfstabelle!$B$14:$I$25,8,FALSE)</f>
        <v>19</v>
      </c>
      <c r="AU403" s="7" t="str">
        <f>IF(AY403="50I","I",VLOOKUP(E403,Hilfstabelle!$A$3:$B$6,2))</f>
        <v>II</v>
      </c>
      <c r="AV403" s="7" t="str">
        <f>IF(U403="I","I",VLOOKUP(E403,Hilfstabelle!$A$3:$B$6,2))</f>
        <v>II</v>
      </c>
      <c r="AW403" s="7" t="str">
        <f t="shared" si="222"/>
        <v>75II</v>
      </c>
      <c r="AX403" s="7" t="str">
        <f t="shared" si="213"/>
        <v>75II</v>
      </c>
      <c r="AY403" s="106" t="b">
        <f t="shared" si="203"/>
        <v>0</v>
      </c>
      <c r="AZ403" s="7">
        <f>VLOOKUP('Grundgerüst Konfigurator'!AW403,Hilfstabelle!$B$14:$M$25,12,FALSE)</f>
        <v>1.0688664000000001</v>
      </c>
      <c r="BA403" s="7">
        <f>VLOOKUP(AW403,Hilfstabelle!$B$14:$J$25,9,FALSE)</f>
        <v>45</v>
      </c>
      <c r="BB403" s="7">
        <f>VLOOKUP(AW403,Hilfstabelle!$B$14:$K$25,10,FALSE)</f>
        <v>72</v>
      </c>
      <c r="BC403" s="7">
        <f>VLOOKUP(AW403,Hilfstabelle!$B$14:$I$25,8,FALSE)</f>
        <v>22</v>
      </c>
      <c r="BD403" s="7" t="str">
        <f t="shared" si="214"/>
        <v/>
      </c>
      <c r="BE403" s="7" t="str">
        <f t="shared" si="223"/>
        <v/>
      </c>
      <c r="BF403" s="7">
        <f>IFERROR(VLOOKUP(BD403,Hilfstabelle!$B$26:$M$31,12,FALSE),0)</f>
        <v>0</v>
      </c>
      <c r="BG403" s="7">
        <f>IFERROR(VLOOKUP(BD403,Hilfstabelle!$B$26:$H$31,7,FALSE),0)</f>
        <v>0</v>
      </c>
      <c r="BH403" s="7" t="str">
        <f t="shared" si="215"/>
        <v>IV-I</v>
      </c>
      <c r="BI403" s="7" t="str">
        <f t="shared" si="224"/>
        <v>IV-I</v>
      </c>
      <c r="BJ403" s="7">
        <f>IFERROR(VLOOKUP(BH403,Hilfstabelle!$B$26:$M$31,12,FALSE),0)</f>
        <v>2.205924</v>
      </c>
      <c r="BK403" s="7">
        <f>IFERROR(VLOOKUP(BH403,Hilfstabelle!$B$26:$H$31,7,FALSE),0)</f>
        <v>5</v>
      </c>
      <c r="BL403" s="7" t="str">
        <f t="shared" si="216"/>
        <v>IV-II</v>
      </c>
      <c r="BM403" s="7" t="str">
        <f t="shared" si="225"/>
        <v>IV-II</v>
      </c>
      <c r="BN403" s="7">
        <f>IFERROR(VLOOKUP(BL403,Hilfstabelle!$B$26:$M$31,12,FALSE),0)</f>
        <v>2.3884392000000001</v>
      </c>
      <c r="BO403" s="7">
        <f>IFERROR(VLOOKUP(BL403,Hilfstabelle!$B$26:$H$31,7,FALSE),0)</f>
        <v>30</v>
      </c>
      <c r="BP403" s="162" t="s">
        <v>3902</v>
      </c>
    </row>
    <row r="404" spans="1:68" ht="15" thickBot="1" x14ac:dyDescent="0.25">
      <c r="A404" s="7">
        <v>16864441155</v>
      </c>
      <c r="B404" s="160" t="s">
        <v>98</v>
      </c>
      <c r="C404" s="8">
        <v>140</v>
      </c>
      <c r="D404" s="8">
        <v>25</v>
      </c>
      <c r="E404" s="8">
        <v>90</v>
      </c>
      <c r="F404" s="8" t="str">
        <f t="shared" si="226"/>
        <v>140 - 25 - 90</v>
      </c>
      <c r="G404" s="8" t="str">
        <f t="shared" si="227"/>
        <v>140-25-90</v>
      </c>
      <c r="H404" s="8">
        <f t="shared" si="228"/>
        <v>16864441155</v>
      </c>
      <c r="I404" s="6">
        <f t="shared" si="204"/>
        <v>20.617052400000002</v>
      </c>
      <c r="J404" s="6">
        <f>VLOOKUP(LEFT(A404,8)*1,Hilfstabelle!$A$35:$E$38,5,FALSE)</f>
        <v>0</v>
      </c>
      <c r="K404" s="6">
        <f t="shared" si="205"/>
        <v>373.6</v>
      </c>
      <c r="L404" s="6">
        <f t="shared" si="206"/>
        <v>237.5</v>
      </c>
      <c r="M404" s="6">
        <f t="shared" si="207"/>
        <v>163</v>
      </c>
      <c r="N404" s="19">
        <f t="shared" si="217"/>
        <v>136.1</v>
      </c>
      <c r="O404" s="19">
        <f t="shared" si="218"/>
        <v>134.5</v>
      </c>
      <c r="P404" s="19">
        <f t="shared" si="219"/>
        <v>137.5</v>
      </c>
      <c r="Q404" s="6" t="str">
        <f>VLOOKUP(LEFT(A404,8)*1,Hilfstabelle!$A$35:$E$38,2,FALSE)</f>
        <v>N.A.</v>
      </c>
      <c r="R404" s="6" t="str">
        <f>VLOOKUP(LEFT(A404,8)*1,Hilfstabelle!$A$35:$E$38,3,FALSE)</f>
        <v>N.A.</v>
      </c>
      <c r="S404" s="6" t="str">
        <f>VLOOKUP(LEFT(A404,8)*1,Hilfstabelle!$A$35:$E$38,4,FALSE)</f>
        <v>N.A.</v>
      </c>
      <c r="T404" s="94" t="e">
        <f>VLOOKUP(H404,Preise!A:E,4,FALSE)</f>
        <v>#N/A</v>
      </c>
      <c r="U404" s="7" t="str">
        <f>IF(V404=50,"I",VLOOKUP(V404,Hilfstabelle!$A$3:$B$6,2))</f>
        <v>IV</v>
      </c>
      <c r="V404" s="7">
        <f t="shared" si="208"/>
        <v>140</v>
      </c>
      <c r="W404" s="7" t="str">
        <f>IF(U404="I","I",VLOOKUP(V404,Hilfstabelle!$A$3:$B$6,2))</f>
        <v>IV</v>
      </c>
      <c r="X404" s="7">
        <f>VLOOKUP(W404,Hilfstabelle!$B$10:$M$13,12,FALSE)</f>
        <v>10.408540800000001</v>
      </c>
      <c r="Y404" s="7">
        <f>VLOOKUP(W404,Hilfstabelle!$B$10:$D$13,3,FALSE)</f>
        <v>80</v>
      </c>
      <c r="Z404" s="7">
        <f>VLOOKUP(W404,Hilfstabelle!$B$10:$E$13,4,FALSE)</f>
        <v>110.5</v>
      </c>
      <c r="AA404" s="7">
        <f>VLOOKUP(W404,Hilfstabelle!$B$10:$F$13,5,FALSE)</f>
        <v>110.5</v>
      </c>
      <c r="AB404" s="7">
        <f>VLOOKUP(W404,Hilfstabelle!$B$10:$G$13,6,FALSE)</f>
        <v>110.5</v>
      </c>
      <c r="AC404" s="7" t="str">
        <f>IF(AG404="50I","I",VLOOKUP(C404,Hilfstabelle!$A$3:$B$6,2))</f>
        <v>IV</v>
      </c>
      <c r="AD404" s="7" t="str">
        <f>IF(U404="I","I",VLOOKUP(C404,Hilfstabelle!$A$3:$B$6,2))</f>
        <v>IV</v>
      </c>
      <c r="AE404" s="7" t="str">
        <f t="shared" si="220"/>
        <v>140IV</v>
      </c>
      <c r="AF404" s="7" t="str">
        <f t="shared" si="209"/>
        <v>140IV</v>
      </c>
      <c r="AG404" s="106" t="b">
        <f t="shared" si="210"/>
        <v>0</v>
      </c>
      <c r="AH404" s="7">
        <f>VLOOKUP('Grundgerüst Konfigurator'!AE404,Hilfstabelle!$B$14:$M$25,12,FALSE)</f>
        <v>4.4472372</v>
      </c>
      <c r="AI404" s="7">
        <f>VLOOKUP(AE404,Hilfstabelle!$B$14:$J$25,9,FALSE)</f>
        <v>81.5</v>
      </c>
      <c r="AJ404" s="7">
        <f>VLOOKUP(AE404,Hilfstabelle!$B$14:$K$25,10,FALSE)</f>
        <v>75.599999999999994</v>
      </c>
      <c r="AK404" s="7">
        <f>VLOOKUP(AE404,Hilfstabelle!$B$14:$I$25,8,FALSE)</f>
        <v>25.6</v>
      </c>
      <c r="AL404" s="7" t="str">
        <f>IF(AP404="50I","I",VLOOKUP(D404,Hilfstabelle!$A$3:$B$6,2))</f>
        <v>I</v>
      </c>
      <c r="AM404" s="7" t="str">
        <f>IF(U404="I","I",VLOOKUP(D404,Hilfstabelle!$A$3:$B$6,2))</f>
        <v>I</v>
      </c>
      <c r="AN404" s="7" t="str">
        <f t="shared" si="221"/>
        <v>25I</v>
      </c>
      <c r="AO404" s="7" t="str">
        <f t="shared" si="211"/>
        <v>25I</v>
      </c>
      <c r="AP404" s="106" t="b">
        <f t="shared" si="212"/>
        <v>0</v>
      </c>
      <c r="AQ404" s="7">
        <f>VLOOKUP('Grundgerüst Konfigurator'!AN404,Hilfstabelle!$B$14:$M$25,12,FALSE)</f>
        <v>0.171486</v>
      </c>
      <c r="AR404" s="7">
        <f>VLOOKUP(AN404,Hilfstabelle!$B$14:$J$25,9,FALSE)</f>
        <v>15.25</v>
      </c>
      <c r="AS404" s="7">
        <f>VLOOKUP(AN404,Hilfstabelle!$B$14:$K$25,10,FALSE)</f>
        <v>40.5</v>
      </c>
      <c r="AT404" s="7">
        <f>VLOOKUP(AN404,Hilfstabelle!$B$14:$I$25,8,FALSE)</f>
        <v>19</v>
      </c>
      <c r="AU404" s="7" t="str">
        <f>IF(AY404="50I","I",VLOOKUP(E404,Hilfstabelle!$A$3:$B$6,2))</f>
        <v>III</v>
      </c>
      <c r="AV404" s="7" t="str">
        <f>IF(U404="I","I",VLOOKUP(E404,Hilfstabelle!$A$3:$B$6,2))</f>
        <v>III</v>
      </c>
      <c r="AW404" s="7" t="str">
        <f t="shared" si="222"/>
        <v>90III</v>
      </c>
      <c r="AX404" s="7" t="str">
        <f t="shared" si="213"/>
        <v>90III</v>
      </c>
      <c r="AY404" s="106" t="b">
        <f t="shared" ref="AY404:AY467" si="229">IF(AX404="50II",IF(U404&lt;&gt;"II","50I","50II"))</f>
        <v>0</v>
      </c>
      <c r="AZ404" s="7">
        <f>VLOOKUP('Grundgerüst Konfigurator'!AW404,Hilfstabelle!$B$14:$M$25,12,FALSE)</f>
        <v>1.6001664000000002</v>
      </c>
      <c r="BA404" s="7">
        <f>VLOOKUP(AW404,Hilfstabelle!$B$14:$J$25,9,FALSE)</f>
        <v>54</v>
      </c>
      <c r="BB404" s="7">
        <f>VLOOKUP(AW404,Hilfstabelle!$B$14:$K$25,10,FALSE)</f>
        <v>72</v>
      </c>
      <c r="BC404" s="7">
        <f>VLOOKUP(AW404,Hilfstabelle!$B$14:$I$25,8,FALSE)</f>
        <v>22</v>
      </c>
      <c r="BD404" s="7" t="str">
        <f t="shared" si="214"/>
        <v/>
      </c>
      <c r="BE404" s="7" t="str">
        <f t="shared" si="223"/>
        <v/>
      </c>
      <c r="BF404" s="7">
        <f>IFERROR(VLOOKUP(BD404,Hilfstabelle!$B$26:$M$31,12,FALSE),0)</f>
        <v>0</v>
      </c>
      <c r="BG404" s="7">
        <f>IFERROR(VLOOKUP(BD404,Hilfstabelle!$B$26:$H$31,7,FALSE),0)</f>
        <v>0</v>
      </c>
      <c r="BH404" s="7" t="str">
        <f t="shared" si="215"/>
        <v>IV-I</v>
      </c>
      <c r="BI404" s="7" t="str">
        <f t="shared" si="224"/>
        <v>IV-I</v>
      </c>
      <c r="BJ404" s="7">
        <f>IFERROR(VLOOKUP(BH404,Hilfstabelle!$B$26:$M$31,12,FALSE),0)</f>
        <v>2.205924</v>
      </c>
      <c r="BK404" s="7">
        <f>IFERROR(VLOOKUP(BH404,Hilfstabelle!$B$26:$H$31,7,FALSE),0)</f>
        <v>5</v>
      </c>
      <c r="BL404" s="7" t="str">
        <f t="shared" si="216"/>
        <v>IV-III</v>
      </c>
      <c r="BM404" s="7" t="str">
        <f t="shared" si="225"/>
        <v>IV-III</v>
      </c>
      <c r="BN404" s="7">
        <f>IFERROR(VLOOKUP(BL404,Hilfstabelle!$B$26:$M$31,12,FALSE),0)</f>
        <v>1.783698</v>
      </c>
      <c r="BO404" s="7">
        <f>IFERROR(VLOOKUP(BL404,Hilfstabelle!$B$26:$H$31,7,FALSE),0)</f>
        <v>5</v>
      </c>
      <c r="BP404" s="162" t="s">
        <v>3902</v>
      </c>
    </row>
    <row r="405" spans="1:68" ht="15" thickBot="1" x14ac:dyDescent="0.25">
      <c r="A405" s="7">
        <v>16864441156</v>
      </c>
      <c r="B405" s="160" t="s">
        <v>98</v>
      </c>
      <c r="C405" s="8">
        <v>140</v>
      </c>
      <c r="D405" s="8">
        <v>25</v>
      </c>
      <c r="E405" s="8">
        <v>110</v>
      </c>
      <c r="F405" s="8" t="str">
        <f t="shared" si="226"/>
        <v>140 - 25 - 110</v>
      </c>
      <c r="G405" s="8" t="str">
        <f t="shared" si="227"/>
        <v>140-25-110</v>
      </c>
      <c r="H405" s="8">
        <f t="shared" si="228"/>
        <v>16864441156</v>
      </c>
      <c r="I405" s="6">
        <f t="shared" si="204"/>
        <v>21.129595200000001</v>
      </c>
      <c r="J405" s="6">
        <f>VLOOKUP(LEFT(A405,8)*1,Hilfstabelle!$A$35:$E$38,5,FALSE)</f>
        <v>0</v>
      </c>
      <c r="K405" s="6">
        <f t="shared" si="205"/>
        <v>373.6</v>
      </c>
      <c r="L405" s="6">
        <f t="shared" si="206"/>
        <v>237.5</v>
      </c>
      <c r="M405" s="6">
        <f t="shared" si="207"/>
        <v>163</v>
      </c>
      <c r="N405" s="19">
        <f t="shared" si="217"/>
        <v>136.1</v>
      </c>
      <c r="O405" s="19">
        <f t="shared" si="218"/>
        <v>134.5</v>
      </c>
      <c r="P405" s="19">
        <f t="shared" si="219"/>
        <v>137.5</v>
      </c>
      <c r="Q405" s="6" t="str">
        <f>VLOOKUP(LEFT(A405,8)*1,Hilfstabelle!$A$35:$E$38,2,FALSE)</f>
        <v>N.A.</v>
      </c>
      <c r="R405" s="6" t="str">
        <f>VLOOKUP(LEFT(A405,8)*1,Hilfstabelle!$A$35:$E$38,3,FALSE)</f>
        <v>N.A.</v>
      </c>
      <c r="S405" s="6" t="str">
        <f>VLOOKUP(LEFT(A405,8)*1,Hilfstabelle!$A$35:$E$38,4,FALSE)</f>
        <v>N.A.</v>
      </c>
      <c r="T405" s="94" t="e">
        <f>VLOOKUP(H405,Preise!A:E,4,FALSE)</f>
        <v>#N/A</v>
      </c>
      <c r="U405" s="7" t="str">
        <f>IF(V405=50,"I",VLOOKUP(V405,Hilfstabelle!$A$3:$B$6,2))</f>
        <v>IV</v>
      </c>
      <c r="V405" s="7">
        <f t="shared" si="208"/>
        <v>140</v>
      </c>
      <c r="W405" s="7" t="str">
        <f>IF(U405="I","I",VLOOKUP(V405,Hilfstabelle!$A$3:$B$6,2))</f>
        <v>IV</v>
      </c>
      <c r="X405" s="7">
        <f>VLOOKUP(W405,Hilfstabelle!$B$10:$M$13,12,FALSE)</f>
        <v>10.408540800000001</v>
      </c>
      <c r="Y405" s="7">
        <f>VLOOKUP(W405,Hilfstabelle!$B$10:$D$13,3,FALSE)</f>
        <v>80</v>
      </c>
      <c r="Z405" s="7">
        <f>VLOOKUP(W405,Hilfstabelle!$B$10:$E$13,4,FALSE)</f>
        <v>110.5</v>
      </c>
      <c r="AA405" s="7">
        <f>VLOOKUP(W405,Hilfstabelle!$B$10:$F$13,5,FALSE)</f>
        <v>110.5</v>
      </c>
      <c r="AB405" s="7">
        <f>VLOOKUP(W405,Hilfstabelle!$B$10:$G$13,6,FALSE)</f>
        <v>110.5</v>
      </c>
      <c r="AC405" s="7" t="str">
        <f>IF(AG405="50I","I",VLOOKUP(C405,Hilfstabelle!$A$3:$B$6,2))</f>
        <v>IV</v>
      </c>
      <c r="AD405" s="7" t="str">
        <f>IF(U405="I","I",VLOOKUP(C405,Hilfstabelle!$A$3:$B$6,2))</f>
        <v>IV</v>
      </c>
      <c r="AE405" s="7" t="str">
        <f t="shared" si="220"/>
        <v>140IV</v>
      </c>
      <c r="AF405" s="7" t="str">
        <f t="shared" si="209"/>
        <v>140IV</v>
      </c>
      <c r="AG405" s="106" t="b">
        <f t="shared" si="210"/>
        <v>0</v>
      </c>
      <c r="AH405" s="7">
        <f>VLOOKUP('Grundgerüst Konfigurator'!AE405,Hilfstabelle!$B$14:$M$25,12,FALSE)</f>
        <v>4.4472372</v>
      </c>
      <c r="AI405" s="7">
        <f>VLOOKUP(AE405,Hilfstabelle!$B$14:$J$25,9,FALSE)</f>
        <v>81.5</v>
      </c>
      <c r="AJ405" s="7">
        <f>VLOOKUP(AE405,Hilfstabelle!$B$14:$K$25,10,FALSE)</f>
        <v>75.599999999999994</v>
      </c>
      <c r="AK405" s="7">
        <f>VLOOKUP(AE405,Hilfstabelle!$B$14:$I$25,8,FALSE)</f>
        <v>25.6</v>
      </c>
      <c r="AL405" s="7" t="str">
        <f>IF(AP405="50I","I",VLOOKUP(D405,Hilfstabelle!$A$3:$B$6,2))</f>
        <v>I</v>
      </c>
      <c r="AM405" s="7" t="str">
        <f>IF(U405="I","I",VLOOKUP(D405,Hilfstabelle!$A$3:$B$6,2))</f>
        <v>I</v>
      </c>
      <c r="AN405" s="7" t="str">
        <f t="shared" si="221"/>
        <v>25I</v>
      </c>
      <c r="AO405" s="7" t="str">
        <f t="shared" si="211"/>
        <v>25I</v>
      </c>
      <c r="AP405" s="106" t="b">
        <f t="shared" si="212"/>
        <v>0</v>
      </c>
      <c r="AQ405" s="7">
        <f>VLOOKUP('Grundgerüst Konfigurator'!AN405,Hilfstabelle!$B$14:$M$25,12,FALSE)</f>
        <v>0.171486</v>
      </c>
      <c r="AR405" s="7">
        <f>VLOOKUP(AN405,Hilfstabelle!$B$14:$J$25,9,FALSE)</f>
        <v>15.25</v>
      </c>
      <c r="AS405" s="7">
        <f>VLOOKUP(AN405,Hilfstabelle!$B$14:$K$25,10,FALSE)</f>
        <v>40.5</v>
      </c>
      <c r="AT405" s="7">
        <f>VLOOKUP(AN405,Hilfstabelle!$B$14:$I$25,8,FALSE)</f>
        <v>19</v>
      </c>
      <c r="AU405" s="7" t="str">
        <f>IF(AY405="50I","I",VLOOKUP(E405,Hilfstabelle!$A$3:$B$6,2))</f>
        <v>III</v>
      </c>
      <c r="AV405" s="7" t="str">
        <f>IF(U405="I","I",VLOOKUP(E405,Hilfstabelle!$A$3:$B$6,2))</f>
        <v>III</v>
      </c>
      <c r="AW405" s="7" t="str">
        <f t="shared" si="222"/>
        <v>110III</v>
      </c>
      <c r="AX405" s="7" t="str">
        <f t="shared" si="213"/>
        <v>110III</v>
      </c>
      <c r="AY405" s="106" t="b">
        <f t="shared" si="229"/>
        <v>0</v>
      </c>
      <c r="AZ405" s="7">
        <f>VLOOKUP('Grundgerüst Konfigurator'!AW405,Hilfstabelle!$B$14:$M$25,12,FALSE)</f>
        <v>2.1127092000000003</v>
      </c>
      <c r="BA405" s="7">
        <f>VLOOKUP(AW405,Hilfstabelle!$B$14:$J$25,9,FALSE)</f>
        <v>65</v>
      </c>
      <c r="BB405" s="7">
        <f>VLOOKUP(AW405,Hilfstabelle!$B$14:$K$25,10,FALSE)</f>
        <v>72</v>
      </c>
      <c r="BC405" s="7">
        <f>VLOOKUP(AW405,Hilfstabelle!$B$14:$I$25,8,FALSE)</f>
        <v>22</v>
      </c>
      <c r="BD405" s="7" t="str">
        <f t="shared" si="214"/>
        <v/>
      </c>
      <c r="BE405" s="7" t="str">
        <f t="shared" si="223"/>
        <v/>
      </c>
      <c r="BF405" s="7">
        <f>IFERROR(VLOOKUP(BD405,Hilfstabelle!$B$26:$M$31,12,FALSE),0)</f>
        <v>0</v>
      </c>
      <c r="BG405" s="7">
        <f>IFERROR(VLOOKUP(BD405,Hilfstabelle!$B$26:$H$31,7,FALSE),0)</f>
        <v>0</v>
      </c>
      <c r="BH405" s="7" t="str">
        <f t="shared" si="215"/>
        <v>IV-I</v>
      </c>
      <c r="BI405" s="7" t="str">
        <f t="shared" si="224"/>
        <v>IV-I</v>
      </c>
      <c r="BJ405" s="7">
        <f>IFERROR(VLOOKUP(BH405,Hilfstabelle!$B$26:$M$31,12,FALSE),0)</f>
        <v>2.205924</v>
      </c>
      <c r="BK405" s="7">
        <f>IFERROR(VLOOKUP(BH405,Hilfstabelle!$B$26:$H$31,7,FALSE),0)</f>
        <v>5</v>
      </c>
      <c r="BL405" s="7" t="str">
        <f t="shared" si="216"/>
        <v>IV-III</v>
      </c>
      <c r="BM405" s="7" t="str">
        <f t="shared" si="225"/>
        <v>IV-III</v>
      </c>
      <c r="BN405" s="7">
        <f>IFERROR(VLOOKUP(BL405,Hilfstabelle!$B$26:$M$31,12,FALSE),0)</f>
        <v>1.783698</v>
      </c>
      <c r="BO405" s="7">
        <f>IFERROR(VLOOKUP(BL405,Hilfstabelle!$B$26:$H$31,7,FALSE),0)</f>
        <v>5</v>
      </c>
      <c r="BP405" s="162" t="s">
        <v>3902</v>
      </c>
    </row>
    <row r="406" spans="1:68" ht="15" thickBot="1" x14ac:dyDescent="0.25">
      <c r="A406" s="7">
        <v>16864441157</v>
      </c>
      <c r="B406" s="160" t="s">
        <v>98</v>
      </c>
      <c r="C406" s="8">
        <v>140</v>
      </c>
      <c r="D406" s="8">
        <v>25</v>
      </c>
      <c r="E406" s="8">
        <v>125</v>
      </c>
      <c r="F406" s="8" t="str">
        <f t="shared" si="226"/>
        <v>140 - 25 - 125</v>
      </c>
      <c r="G406" s="8" t="str">
        <f t="shared" si="227"/>
        <v>140-25-125</v>
      </c>
      <c r="H406" s="8">
        <f t="shared" si="228"/>
        <v>16864441157</v>
      </c>
      <c r="I406" s="6">
        <f t="shared" si="204"/>
        <v>21.032995199999998</v>
      </c>
      <c r="J406" s="6">
        <f>VLOOKUP(LEFT(A406,8)*1,Hilfstabelle!$A$35:$E$38,5,FALSE)</f>
        <v>0</v>
      </c>
      <c r="K406" s="6">
        <f t="shared" si="205"/>
        <v>383.90000000000003</v>
      </c>
      <c r="L406" s="6">
        <f t="shared" si="206"/>
        <v>237.5</v>
      </c>
      <c r="M406" s="6">
        <f t="shared" si="207"/>
        <v>163</v>
      </c>
      <c r="N406" s="19">
        <f t="shared" si="217"/>
        <v>136.1</v>
      </c>
      <c r="O406" s="19">
        <f t="shared" si="218"/>
        <v>134.5</v>
      </c>
      <c r="P406" s="19">
        <f t="shared" si="219"/>
        <v>147.80000000000001</v>
      </c>
      <c r="Q406" s="6" t="str">
        <f>VLOOKUP(LEFT(A406,8)*1,Hilfstabelle!$A$35:$E$38,2,FALSE)</f>
        <v>N.A.</v>
      </c>
      <c r="R406" s="6" t="str">
        <f>VLOOKUP(LEFT(A406,8)*1,Hilfstabelle!$A$35:$E$38,3,FALSE)</f>
        <v>N.A.</v>
      </c>
      <c r="S406" s="6" t="str">
        <f>VLOOKUP(LEFT(A406,8)*1,Hilfstabelle!$A$35:$E$38,4,FALSE)</f>
        <v>N.A.</v>
      </c>
      <c r="T406" s="94" t="e">
        <f>VLOOKUP(H406,Preise!A:E,4,FALSE)</f>
        <v>#N/A</v>
      </c>
      <c r="U406" s="7" t="str">
        <f>IF(V406=50,"I",VLOOKUP(V406,Hilfstabelle!$A$3:$B$6,2))</f>
        <v>IV</v>
      </c>
      <c r="V406" s="7">
        <f t="shared" si="208"/>
        <v>140</v>
      </c>
      <c r="W406" s="7" t="str">
        <f>IF(U406="I","I",VLOOKUP(V406,Hilfstabelle!$A$3:$B$6,2))</f>
        <v>IV</v>
      </c>
      <c r="X406" s="7">
        <f>VLOOKUP(W406,Hilfstabelle!$B$10:$M$13,12,FALSE)</f>
        <v>10.408540800000001</v>
      </c>
      <c r="Y406" s="7">
        <f>VLOOKUP(W406,Hilfstabelle!$B$10:$D$13,3,FALSE)</f>
        <v>80</v>
      </c>
      <c r="Z406" s="7">
        <f>VLOOKUP(W406,Hilfstabelle!$B$10:$E$13,4,FALSE)</f>
        <v>110.5</v>
      </c>
      <c r="AA406" s="7">
        <f>VLOOKUP(W406,Hilfstabelle!$B$10:$F$13,5,FALSE)</f>
        <v>110.5</v>
      </c>
      <c r="AB406" s="7">
        <f>VLOOKUP(W406,Hilfstabelle!$B$10:$G$13,6,FALSE)</f>
        <v>110.5</v>
      </c>
      <c r="AC406" s="7" t="str">
        <f>IF(AG406="50I","I",VLOOKUP(C406,Hilfstabelle!$A$3:$B$6,2))</f>
        <v>IV</v>
      </c>
      <c r="AD406" s="7" t="str">
        <f>IF(U406="I","I",VLOOKUP(C406,Hilfstabelle!$A$3:$B$6,2))</f>
        <v>IV</v>
      </c>
      <c r="AE406" s="7" t="str">
        <f t="shared" si="220"/>
        <v>140IV</v>
      </c>
      <c r="AF406" s="7" t="str">
        <f t="shared" si="209"/>
        <v>140IV</v>
      </c>
      <c r="AG406" s="106" t="b">
        <f t="shared" si="210"/>
        <v>0</v>
      </c>
      <c r="AH406" s="7">
        <f>VLOOKUP('Grundgerüst Konfigurator'!AE406,Hilfstabelle!$B$14:$M$25,12,FALSE)</f>
        <v>4.4472372</v>
      </c>
      <c r="AI406" s="7">
        <f>VLOOKUP(AE406,Hilfstabelle!$B$14:$J$25,9,FALSE)</f>
        <v>81.5</v>
      </c>
      <c r="AJ406" s="7">
        <f>VLOOKUP(AE406,Hilfstabelle!$B$14:$K$25,10,FALSE)</f>
        <v>75.599999999999994</v>
      </c>
      <c r="AK406" s="7">
        <f>VLOOKUP(AE406,Hilfstabelle!$B$14:$I$25,8,FALSE)</f>
        <v>25.6</v>
      </c>
      <c r="AL406" s="7" t="str">
        <f>IF(AP406="50I","I",VLOOKUP(D406,Hilfstabelle!$A$3:$B$6,2))</f>
        <v>I</v>
      </c>
      <c r="AM406" s="7" t="str">
        <f>IF(U406="I","I",VLOOKUP(D406,Hilfstabelle!$A$3:$B$6,2))</f>
        <v>I</v>
      </c>
      <c r="AN406" s="7" t="str">
        <f t="shared" si="221"/>
        <v>25I</v>
      </c>
      <c r="AO406" s="7" t="str">
        <f t="shared" si="211"/>
        <v>25I</v>
      </c>
      <c r="AP406" s="106" t="b">
        <f t="shared" si="212"/>
        <v>0</v>
      </c>
      <c r="AQ406" s="7">
        <f>VLOOKUP('Grundgerüst Konfigurator'!AN406,Hilfstabelle!$B$14:$M$25,12,FALSE)</f>
        <v>0.171486</v>
      </c>
      <c r="AR406" s="7">
        <f>VLOOKUP(AN406,Hilfstabelle!$B$14:$J$25,9,FALSE)</f>
        <v>15.25</v>
      </c>
      <c r="AS406" s="7">
        <f>VLOOKUP(AN406,Hilfstabelle!$B$14:$K$25,10,FALSE)</f>
        <v>40.5</v>
      </c>
      <c r="AT406" s="7">
        <f>VLOOKUP(AN406,Hilfstabelle!$B$14:$I$25,8,FALSE)</f>
        <v>19</v>
      </c>
      <c r="AU406" s="7" t="str">
        <f>IF(AY406="50I","I",VLOOKUP(E406,Hilfstabelle!$A$3:$B$6,2))</f>
        <v>IV</v>
      </c>
      <c r="AV406" s="7" t="str">
        <f>IF(U406="I","I",VLOOKUP(E406,Hilfstabelle!$A$3:$B$6,2))</f>
        <v>IV</v>
      </c>
      <c r="AW406" s="7" t="str">
        <f t="shared" si="222"/>
        <v>125IV</v>
      </c>
      <c r="AX406" s="7" t="str">
        <f t="shared" si="213"/>
        <v>125IV</v>
      </c>
      <c r="AY406" s="106" t="b">
        <f t="shared" si="229"/>
        <v>0</v>
      </c>
      <c r="AZ406" s="7">
        <f>VLOOKUP('Grundgerüst Konfigurator'!AW406,Hilfstabelle!$B$14:$M$25,12,FALSE)</f>
        <v>3.7998072000000001</v>
      </c>
      <c r="BA406" s="7">
        <f>VLOOKUP(AW406,Hilfstabelle!$B$14:$J$25,9,FALSE)</f>
        <v>72.5</v>
      </c>
      <c r="BB406" s="7">
        <f>VLOOKUP(AW406,Hilfstabelle!$B$14:$K$25,10,FALSE)</f>
        <v>87.3</v>
      </c>
      <c r="BC406" s="7">
        <f>VLOOKUP(AW406,Hilfstabelle!$B$14:$I$25,8,FALSE)</f>
        <v>37.299999999999997</v>
      </c>
      <c r="BD406" s="7" t="str">
        <f t="shared" si="214"/>
        <v/>
      </c>
      <c r="BE406" s="7" t="str">
        <f t="shared" si="223"/>
        <v/>
      </c>
      <c r="BF406" s="7">
        <f>IFERROR(VLOOKUP(BD406,Hilfstabelle!$B$26:$M$31,12,FALSE),0)</f>
        <v>0</v>
      </c>
      <c r="BG406" s="7">
        <f>IFERROR(VLOOKUP(BD406,Hilfstabelle!$B$26:$H$31,7,FALSE),0)</f>
        <v>0</v>
      </c>
      <c r="BH406" s="7" t="str">
        <f t="shared" si="215"/>
        <v>IV-I</v>
      </c>
      <c r="BI406" s="7" t="str">
        <f t="shared" si="224"/>
        <v>IV-I</v>
      </c>
      <c r="BJ406" s="7">
        <f>IFERROR(VLOOKUP(BH406,Hilfstabelle!$B$26:$M$31,12,FALSE),0)</f>
        <v>2.205924</v>
      </c>
      <c r="BK406" s="7">
        <f>IFERROR(VLOOKUP(BH406,Hilfstabelle!$B$26:$H$31,7,FALSE),0)</f>
        <v>5</v>
      </c>
      <c r="BL406" s="7" t="str">
        <f t="shared" si="216"/>
        <v/>
      </c>
      <c r="BM406" s="7" t="str">
        <f t="shared" si="225"/>
        <v/>
      </c>
      <c r="BN406" s="7">
        <f>IFERROR(VLOOKUP(BL406,Hilfstabelle!$B$26:$M$31,12,FALSE),0)</f>
        <v>0</v>
      </c>
      <c r="BO406" s="7">
        <f>IFERROR(VLOOKUP(BL406,Hilfstabelle!$B$26:$H$31,7,FALSE),0)</f>
        <v>0</v>
      </c>
      <c r="BP406" s="162" t="s">
        <v>3902</v>
      </c>
    </row>
    <row r="407" spans="1:68" ht="15" thickBot="1" x14ac:dyDescent="0.25">
      <c r="A407" s="7">
        <v>16864441158</v>
      </c>
      <c r="B407" s="160" t="s">
        <v>98</v>
      </c>
      <c r="C407" s="8">
        <v>140</v>
      </c>
      <c r="D407" s="8">
        <v>32</v>
      </c>
      <c r="E407" s="8">
        <v>25</v>
      </c>
      <c r="F407" s="8" t="str">
        <f t="shared" si="226"/>
        <v>140 - 32 - 25</v>
      </c>
      <c r="G407" s="8" t="str">
        <f t="shared" si="227"/>
        <v>140-32-25</v>
      </c>
      <c r="H407" s="8">
        <f t="shared" si="228"/>
        <v>16864441158</v>
      </c>
      <c r="I407" s="6">
        <f t="shared" si="204"/>
        <v>19.6629972</v>
      </c>
      <c r="J407" s="6">
        <f>VLOOKUP(LEFT(A407,8)*1,Hilfstabelle!$A$35:$E$38,5,FALSE)</f>
        <v>0</v>
      </c>
      <c r="K407" s="6">
        <f t="shared" si="205"/>
        <v>342.1</v>
      </c>
      <c r="L407" s="6">
        <f t="shared" si="206"/>
        <v>244</v>
      </c>
      <c r="M407" s="6">
        <f t="shared" si="207"/>
        <v>163</v>
      </c>
      <c r="N407" s="19">
        <f t="shared" si="217"/>
        <v>136.1</v>
      </c>
      <c r="O407" s="19">
        <f t="shared" si="218"/>
        <v>135.5</v>
      </c>
      <c r="P407" s="19">
        <f t="shared" si="219"/>
        <v>134.5</v>
      </c>
      <c r="Q407" s="6" t="str">
        <f>VLOOKUP(LEFT(A407,8)*1,Hilfstabelle!$A$35:$E$38,2,FALSE)</f>
        <v>N.A.</v>
      </c>
      <c r="R407" s="6" t="str">
        <f>VLOOKUP(LEFT(A407,8)*1,Hilfstabelle!$A$35:$E$38,3,FALSE)</f>
        <v>N.A.</v>
      </c>
      <c r="S407" s="6" t="str">
        <f>VLOOKUP(LEFT(A407,8)*1,Hilfstabelle!$A$35:$E$38,4,FALSE)</f>
        <v>N.A.</v>
      </c>
      <c r="T407" s="94" t="e">
        <f>VLOOKUP(H407,Preise!A:E,4,FALSE)</f>
        <v>#N/A</v>
      </c>
      <c r="U407" s="7" t="str">
        <f>IF(V407=50,"I",VLOOKUP(V407,Hilfstabelle!$A$3:$B$6,2))</f>
        <v>IV</v>
      </c>
      <c r="V407" s="7">
        <f t="shared" si="208"/>
        <v>140</v>
      </c>
      <c r="W407" s="7" t="str">
        <f>IF(U407="I","I",VLOOKUP(V407,Hilfstabelle!$A$3:$B$6,2))</f>
        <v>IV</v>
      </c>
      <c r="X407" s="7">
        <f>VLOOKUP(W407,Hilfstabelle!$B$10:$M$13,12,FALSE)</f>
        <v>10.408540800000001</v>
      </c>
      <c r="Y407" s="7">
        <f>VLOOKUP(W407,Hilfstabelle!$B$10:$D$13,3,FALSE)</f>
        <v>80</v>
      </c>
      <c r="Z407" s="7">
        <f>VLOOKUP(W407,Hilfstabelle!$B$10:$E$13,4,FALSE)</f>
        <v>110.5</v>
      </c>
      <c r="AA407" s="7">
        <f>VLOOKUP(W407,Hilfstabelle!$B$10:$F$13,5,FALSE)</f>
        <v>110.5</v>
      </c>
      <c r="AB407" s="7">
        <f>VLOOKUP(W407,Hilfstabelle!$B$10:$G$13,6,FALSE)</f>
        <v>110.5</v>
      </c>
      <c r="AC407" s="7" t="str">
        <f>IF(AG407="50I","I",VLOOKUP(C407,Hilfstabelle!$A$3:$B$6,2))</f>
        <v>IV</v>
      </c>
      <c r="AD407" s="7" t="str">
        <f>IF(U407="I","I",VLOOKUP(C407,Hilfstabelle!$A$3:$B$6,2))</f>
        <v>IV</v>
      </c>
      <c r="AE407" s="7" t="str">
        <f t="shared" si="220"/>
        <v>140IV</v>
      </c>
      <c r="AF407" s="7" t="str">
        <f t="shared" si="209"/>
        <v>140IV</v>
      </c>
      <c r="AG407" s="106" t="b">
        <f t="shared" si="210"/>
        <v>0</v>
      </c>
      <c r="AH407" s="7">
        <f>VLOOKUP('Grundgerüst Konfigurator'!AE407,Hilfstabelle!$B$14:$M$25,12,FALSE)</f>
        <v>4.4472372</v>
      </c>
      <c r="AI407" s="7">
        <f>VLOOKUP(AE407,Hilfstabelle!$B$14:$J$25,9,FALSE)</f>
        <v>81.5</v>
      </c>
      <c r="AJ407" s="7">
        <f>VLOOKUP(AE407,Hilfstabelle!$B$14:$K$25,10,FALSE)</f>
        <v>75.599999999999994</v>
      </c>
      <c r="AK407" s="7">
        <f>VLOOKUP(AE407,Hilfstabelle!$B$14:$I$25,8,FALSE)</f>
        <v>25.6</v>
      </c>
      <c r="AL407" s="7" t="str">
        <f>IF(AP407="50I","I",VLOOKUP(D407,Hilfstabelle!$A$3:$B$6,2))</f>
        <v>I</v>
      </c>
      <c r="AM407" s="7" t="str">
        <f>IF(U407="I","I",VLOOKUP(D407,Hilfstabelle!$A$3:$B$6,2))</f>
        <v>I</v>
      </c>
      <c r="AN407" s="7" t="str">
        <f t="shared" si="221"/>
        <v>32I</v>
      </c>
      <c r="AO407" s="7" t="str">
        <f t="shared" si="211"/>
        <v>32I</v>
      </c>
      <c r="AP407" s="106" t="b">
        <f t="shared" si="212"/>
        <v>0</v>
      </c>
      <c r="AQ407" s="7">
        <f>VLOOKUP('Grundgerüst Konfigurator'!AN407,Hilfstabelle!$B$14:$M$25,12,FALSE)</f>
        <v>0.22388520000000001</v>
      </c>
      <c r="AR407" s="7">
        <f>VLOOKUP(AN407,Hilfstabelle!$B$14:$J$25,9,FALSE)</f>
        <v>20</v>
      </c>
      <c r="AS407" s="7">
        <f>VLOOKUP(AN407,Hilfstabelle!$B$14:$K$25,10,FALSE)</f>
        <v>47</v>
      </c>
      <c r="AT407" s="7">
        <f>VLOOKUP(AN407,Hilfstabelle!$B$14:$I$25,8,FALSE)</f>
        <v>20</v>
      </c>
      <c r="AU407" s="7" t="str">
        <f>IF(AY407="50I","I",VLOOKUP(E407,Hilfstabelle!$A$3:$B$6,2))</f>
        <v>I</v>
      </c>
      <c r="AV407" s="7" t="str">
        <f>IF(U407="I","I",VLOOKUP(E407,Hilfstabelle!$A$3:$B$6,2))</f>
        <v>I</v>
      </c>
      <c r="AW407" s="7" t="str">
        <f t="shared" si="222"/>
        <v>25I</v>
      </c>
      <c r="AX407" s="7" t="str">
        <f t="shared" si="213"/>
        <v>25I</v>
      </c>
      <c r="AY407" s="106" t="b">
        <f t="shared" si="229"/>
        <v>0</v>
      </c>
      <c r="AZ407" s="7">
        <f>VLOOKUP('Grundgerüst Konfigurator'!AW407,Hilfstabelle!$B$14:$M$25,12,FALSE)</f>
        <v>0.171486</v>
      </c>
      <c r="BA407" s="7">
        <f>VLOOKUP(AW407,Hilfstabelle!$B$14:$J$25,9,FALSE)</f>
        <v>15.25</v>
      </c>
      <c r="BB407" s="7">
        <f>VLOOKUP(AW407,Hilfstabelle!$B$14:$K$25,10,FALSE)</f>
        <v>40.5</v>
      </c>
      <c r="BC407" s="7">
        <f>VLOOKUP(AW407,Hilfstabelle!$B$14:$I$25,8,FALSE)</f>
        <v>19</v>
      </c>
      <c r="BD407" s="7" t="str">
        <f t="shared" si="214"/>
        <v/>
      </c>
      <c r="BE407" s="7" t="str">
        <f t="shared" si="223"/>
        <v/>
      </c>
      <c r="BF407" s="7">
        <f>IFERROR(VLOOKUP(BD407,Hilfstabelle!$B$26:$M$31,12,FALSE),0)</f>
        <v>0</v>
      </c>
      <c r="BG407" s="7">
        <f>IFERROR(VLOOKUP(BD407,Hilfstabelle!$B$26:$H$31,7,FALSE),0)</f>
        <v>0</v>
      </c>
      <c r="BH407" s="7" t="str">
        <f t="shared" si="215"/>
        <v>IV-I</v>
      </c>
      <c r="BI407" s="7" t="str">
        <f t="shared" si="224"/>
        <v>IV-I</v>
      </c>
      <c r="BJ407" s="7">
        <f>IFERROR(VLOOKUP(BH407,Hilfstabelle!$B$26:$M$31,12,FALSE),0)</f>
        <v>2.205924</v>
      </c>
      <c r="BK407" s="7">
        <f>IFERROR(VLOOKUP(BH407,Hilfstabelle!$B$26:$H$31,7,FALSE),0)</f>
        <v>5</v>
      </c>
      <c r="BL407" s="7" t="str">
        <f t="shared" si="216"/>
        <v>IV-I</v>
      </c>
      <c r="BM407" s="7" t="str">
        <f t="shared" si="225"/>
        <v>IV-I</v>
      </c>
      <c r="BN407" s="7">
        <f>IFERROR(VLOOKUP(BL407,Hilfstabelle!$B$26:$M$31,12,FALSE),0)</f>
        <v>2.205924</v>
      </c>
      <c r="BO407" s="7">
        <f>IFERROR(VLOOKUP(BL407,Hilfstabelle!$B$26:$H$31,7,FALSE),0)</f>
        <v>5</v>
      </c>
      <c r="BP407" s="162" t="s">
        <v>3902</v>
      </c>
    </row>
    <row r="408" spans="1:68" ht="15" thickBot="1" x14ac:dyDescent="0.25">
      <c r="A408" s="7">
        <v>16864441159</v>
      </c>
      <c r="B408" s="160" t="s">
        <v>98</v>
      </c>
      <c r="C408" s="8">
        <v>140</v>
      </c>
      <c r="D408" s="8">
        <v>32</v>
      </c>
      <c r="E408" s="8">
        <v>32</v>
      </c>
      <c r="F408" s="8" t="str">
        <f t="shared" si="226"/>
        <v>140 - 32 - 32</v>
      </c>
      <c r="G408" s="8" t="str">
        <f t="shared" si="227"/>
        <v>140-32-32</v>
      </c>
      <c r="H408" s="8">
        <f t="shared" si="228"/>
        <v>16864441159</v>
      </c>
      <c r="I408" s="6">
        <f t="shared" si="204"/>
        <v>19.715396399999999</v>
      </c>
      <c r="J408" s="6">
        <f>VLOOKUP(LEFT(A408,8)*1,Hilfstabelle!$A$35:$E$38,5,FALSE)</f>
        <v>0</v>
      </c>
      <c r="K408" s="6">
        <f t="shared" si="205"/>
        <v>348.6</v>
      </c>
      <c r="L408" s="6">
        <f t="shared" si="206"/>
        <v>244</v>
      </c>
      <c r="M408" s="6">
        <f t="shared" si="207"/>
        <v>163</v>
      </c>
      <c r="N408" s="19">
        <f t="shared" si="217"/>
        <v>136.1</v>
      </c>
      <c r="O408" s="19">
        <f t="shared" si="218"/>
        <v>135.5</v>
      </c>
      <c r="P408" s="19">
        <f t="shared" si="219"/>
        <v>135.5</v>
      </c>
      <c r="Q408" s="6" t="str">
        <f>VLOOKUP(LEFT(A408,8)*1,Hilfstabelle!$A$35:$E$38,2,FALSE)</f>
        <v>N.A.</v>
      </c>
      <c r="R408" s="6" t="str">
        <f>VLOOKUP(LEFT(A408,8)*1,Hilfstabelle!$A$35:$E$38,3,FALSE)</f>
        <v>N.A.</v>
      </c>
      <c r="S408" s="6" t="str">
        <f>VLOOKUP(LEFT(A408,8)*1,Hilfstabelle!$A$35:$E$38,4,FALSE)</f>
        <v>N.A.</v>
      </c>
      <c r="T408" s="94" t="e">
        <f>VLOOKUP(H408,Preise!A:E,4,FALSE)</f>
        <v>#N/A</v>
      </c>
      <c r="U408" s="7" t="str">
        <f>IF(V408=50,"I",VLOOKUP(V408,Hilfstabelle!$A$3:$B$6,2))</f>
        <v>IV</v>
      </c>
      <c r="V408" s="7">
        <f t="shared" si="208"/>
        <v>140</v>
      </c>
      <c r="W408" s="7" t="str">
        <f>IF(U408="I","I",VLOOKUP(V408,Hilfstabelle!$A$3:$B$6,2))</f>
        <v>IV</v>
      </c>
      <c r="X408" s="7">
        <f>VLOOKUP(W408,Hilfstabelle!$B$10:$M$13,12,FALSE)</f>
        <v>10.408540800000001</v>
      </c>
      <c r="Y408" s="7">
        <f>VLOOKUP(W408,Hilfstabelle!$B$10:$D$13,3,FALSE)</f>
        <v>80</v>
      </c>
      <c r="Z408" s="7">
        <f>VLOOKUP(W408,Hilfstabelle!$B$10:$E$13,4,FALSE)</f>
        <v>110.5</v>
      </c>
      <c r="AA408" s="7">
        <f>VLOOKUP(W408,Hilfstabelle!$B$10:$F$13,5,FALSE)</f>
        <v>110.5</v>
      </c>
      <c r="AB408" s="7">
        <f>VLOOKUP(W408,Hilfstabelle!$B$10:$G$13,6,FALSE)</f>
        <v>110.5</v>
      </c>
      <c r="AC408" s="7" t="str">
        <f>IF(AG408="50I","I",VLOOKUP(C408,Hilfstabelle!$A$3:$B$6,2))</f>
        <v>IV</v>
      </c>
      <c r="AD408" s="7" t="str">
        <f>IF(U408="I","I",VLOOKUP(C408,Hilfstabelle!$A$3:$B$6,2))</f>
        <v>IV</v>
      </c>
      <c r="AE408" s="7" t="str">
        <f t="shared" si="220"/>
        <v>140IV</v>
      </c>
      <c r="AF408" s="7" t="str">
        <f t="shared" si="209"/>
        <v>140IV</v>
      </c>
      <c r="AG408" s="106" t="b">
        <f t="shared" si="210"/>
        <v>0</v>
      </c>
      <c r="AH408" s="7">
        <f>VLOOKUP('Grundgerüst Konfigurator'!AE408,Hilfstabelle!$B$14:$M$25,12,FALSE)</f>
        <v>4.4472372</v>
      </c>
      <c r="AI408" s="7">
        <f>VLOOKUP(AE408,Hilfstabelle!$B$14:$J$25,9,FALSE)</f>
        <v>81.5</v>
      </c>
      <c r="AJ408" s="7">
        <f>VLOOKUP(AE408,Hilfstabelle!$B$14:$K$25,10,FALSE)</f>
        <v>75.599999999999994</v>
      </c>
      <c r="AK408" s="7">
        <f>VLOOKUP(AE408,Hilfstabelle!$B$14:$I$25,8,FALSE)</f>
        <v>25.6</v>
      </c>
      <c r="AL408" s="7" t="str">
        <f>IF(AP408="50I","I",VLOOKUP(D408,Hilfstabelle!$A$3:$B$6,2))</f>
        <v>I</v>
      </c>
      <c r="AM408" s="7" t="str">
        <f>IF(U408="I","I",VLOOKUP(D408,Hilfstabelle!$A$3:$B$6,2))</f>
        <v>I</v>
      </c>
      <c r="AN408" s="7" t="str">
        <f t="shared" si="221"/>
        <v>32I</v>
      </c>
      <c r="AO408" s="7" t="str">
        <f t="shared" si="211"/>
        <v>32I</v>
      </c>
      <c r="AP408" s="106" t="b">
        <f t="shared" si="212"/>
        <v>0</v>
      </c>
      <c r="AQ408" s="7">
        <f>VLOOKUP('Grundgerüst Konfigurator'!AN408,Hilfstabelle!$B$14:$M$25,12,FALSE)</f>
        <v>0.22388520000000001</v>
      </c>
      <c r="AR408" s="7">
        <f>VLOOKUP(AN408,Hilfstabelle!$B$14:$J$25,9,FALSE)</f>
        <v>20</v>
      </c>
      <c r="AS408" s="7">
        <f>VLOOKUP(AN408,Hilfstabelle!$B$14:$K$25,10,FALSE)</f>
        <v>47</v>
      </c>
      <c r="AT408" s="7">
        <f>VLOOKUP(AN408,Hilfstabelle!$B$14:$I$25,8,FALSE)</f>
        <v>20</v>
      </c>
      <c r="AU408" s="7" t="str">
        <f>IF(AY408="50I","I",VLOOKUP(E408,Hilfstabelle!$A$3:$B$6,2))</f>
        <v>I</v>
      </c>
      <c r="AV408" s="7" t="str">
        <f>IF(U408="I","I",VLOOKUP(E408,Hilfstabelle!$A$3:$B$6,2))</f>
        <v>I</v>
      </c>
      <c r="AW408" s="7" t="str">
        <f t="shared" si="222"/>
        <v>32I</v>
      </c>
      <c r="AX408" s="7" t="str">
        <f t="shared" si="213"/>
        <v>32I</v>
      </c>
      <c r="AY408" s="106" t="b">
        <f t="shared" si="229"/>
        <v>0</v>
      </c>
      <c r="AZ408" s="7">
        <f>VLOOKUP('Grundgerüst Konfigurator'!AW408,Hilfstabelle!$B$14:$M$25,12,FALSE)</f>
        <v>0.22388520000000001</v>
      </c>
      <c r="BA408" s="7">
        <f>VLOOKUP(AW408,Hilfstabelle!$B$14:$J$25,9,FALSE)</f>
        <v>20</v>
      </c>
      <c r="BB408" s="7">
        <f>VLOOKUP(AW408,Hilfstabelle!$B$14:$K$25,10,FALSE)</f>
        <v>47</v>
      </c>
      <c r="BC408" s="7">
        <f>VLOOKUP(AW408,Hilfstabelle!$B$14:$I$25,8,FALSE)</f>
        <v>20</v>
      </c>
      <c r="BD408" s="7" t="str">
        <f t="shared" si="214"/>
        <v/>
      </c>
      <c r="BE408" s="7" t="str">
        <f t="shared" si="223"/>
        <v/>
      </c>
      <c r="BF408" s="7">
        <f>IFERROR(VLOOKUP(BD408,Hilfstabelle!$B$26:$M$31,12,FALSE),0)</f>
        <v>0</v>
      </c>
      <c r="BG408" s="7">
        <f>IFERROR(VLOOKUP(BD408,Hilfstabelle!$B$26:$H$31,7,FALSE),0)</f>
        <v>0</v>
      </c>
      <c r="BH408" s="7" t="str">
        <f t="shared" si="215"/>
        <v>IV-I</v>
      </c>
      <c r="BI408" s="7" t="str">
        <f t="shared" si="224"/>
        <v>IV-I</v>
      </c>
      <c r="BJ408" s="7">
        <f>IFERROR(VLOOKUP(BH408,Hilfstabelle!$B$26:$M$31,12,FALSE),0)</f>
        <v>2.205924</v>
      </c>
      <c r="BK408" s="7">
        <f>IFERROR(VLOOKUP(BH408,Hilfstabelle!$B$26:$H$31,7,FALSE),0)</f>
        <v>5</v>
      </c>
      <c r="BL408" s="7" t="str">
        <f t="shared" si="216"/>
        <v>IV-I</v>
      </c>
      <c r="BM408" s="7" t="str">
        <f t="shared" si="225"/>
        <v>IV-I</v>
      </c>
      <c r="BN408" s="7">
        <f>IFERROR(VLOOKUP(BL408,Hilfstabelle!$B$26:$M$31,12,FALSE),0)</f>
        <v>2.205924</v>
      </c>
      <c r="BO408" s="7">
        <f>IFERROR(VLOOKUP(BL408,Hilfstabelle!$B$26:$H$31,7,FALSE),0)</f>
        <v>5</v>
      </c>
      <c r="BP408" s="162" t="s">
        <v>3902</v>
      </c>
    </row>
    <row r="409" spans="1:68" ht="15" thickBot="1" x14ac:dyDescent="0.25">
      <c r="A409" s="7">
        <v>16864441160</v>
      </c>
      <c r="B409" s="160" t="s">
        <v>98</v>
      </c>
      <c r="C409" s="8">
        <v>140</v>
      </c>
      <c r="D409" s="8">
        <v>32</v>
      </c>
      <c r="E409" s="8">
        <v>40</v>
      </c>
      <c r="F409" s="8" t="str">
        <f t="shared" si="226"/>
        <v>140 - 32 - 40</v>
      </c>
      <c r="G409" s="8" t="str">
        <f t="shared" si="227"/>
        <v>140-32-40</v>
      </c>
      <c r="H409" s="8">
        <f t="shared" si="228"/>
        <v>16864441160</v>
      </c>
      <c r="I409" s="6">
        <f t="shared" si="204"/>
        <v>19.824999600000002</v>
      </c>
      <c r="J409" s="6">
        <f>VLOOKUP(LEFT(A409,8)*1,Hilfstabelle!$A$35:$E$38,5,FALSE)</f>
        <v>0</v>
      </c>
      <c r="K409" s="6">
        <f t="shared" si="205"/>
        <v>355.6</v>
      </c>
      <c r="L409" s="6">
        <f t="shared" si="206"/>
        <v>244</v>
      </c>
      <c r="M409" s="6">
        <f t="shared" si="207"/>
        <v>163</v>
      </c>
      <c r="N409" s="19">
        <f t="shared" si="217"/>
        <v>136.1</v>
      </c>
      <c r="O409" s="19">
        <f t="shared" si="218"/>
        <v>135.5</v>
      </c>
      <c r="P409" s="19">
        <f t="shared" si="219"/>
        <v>137.5</v>
      </c>
      <c r="Q409" s="6" t="str">
        <f>VLOOKUP(LEFT(A409,8)*1,Hilfstabelle!$A$35:$E$38,2,FALSE)</f>
        <v>N.A.</v>
      </c>
      <c r="R409" s="6" t="str">
        <f>VLOOKUP(LEFT(A409,8)*1,Hilfstabelle!$A$35:$E$38,3,FALSE)</f>
        <v>N.A.</v>
      </c>
      <c r="S409" s="6" t="str">
        <f>VLOOKUP(LEFT(A409,8)*1,Hilfstabelle!$A$35:$E$38,4,FALSE)</f>
        <v>N.A.</v>
      </c>
      <c r="T409" s="94" t="e">
        <f>VLOOKUP(H409,Preise!A:E,4,FALSE)</f>
        <v>#N/A</v>
      </c>
      <c r="U409" s="7" t="str">
        <f>IF(V409=50,"I",VLOOKUP(V409,Hilfstabelle!$A$3:$B$6,2))</f>
        <v>IV</v>
      </c>
      <c r="V409" s="7">
        <f t="shared" si="208"/>
        <v>140</v>
      </c>
      <c r="W409" s="7" t="str">
        <f>IF(U409="I","I",VLOOKUP(V409,Hilfstabelle!$A$3:$B$6,2))</f>
        <v>IV</v>
      </c>
      <c r="X409" s="7">
        <f>VLOOKUP(W409,Hilfstabelle!$B$10:$M$13,12,FALSE)</f>
        <v>10.408540800000001</v>
      </c>
      <c r="Y409" s="7">
        <f>VLOOKUP(W409,Hilfstabelle!$B$10:$D$13,3,FALSE)</f>
        <v>80</v>
      </c>
      <c r="Z409" s="7">
        <f>VLOOKUP(W409,Hilfstabelle!$B$10:$E$13,4,FALSE)</f>
        <v>110.5</v>
      </c>
      <c r="AA409" s="7">
        <f>VLOOKUP(W409,Hilfstabelle!$B$10:$F$13,5,FALSE)</f>
        <v>110.5</v>
      </c>
      <c r="AB409" s="7">
        <f>VLOOKUP(W409,Hilfstabelle!$B$10:$G$13,6,FALSE)</f>
        <v>110.5</v>
      </c>
      <c r="AC409" s="7" t="str">
        <f>IF(AG409="50I","I",VLOOKUP(C409,Hilfstabelle!$A$3:$B$6,2))</f>
        <v>IV</v>
      </c>
      <c r="AD409" s="7" t="str">
        <f>IF(U409="I","I",VLOOKUP(C409,Hilfstabelle!$A$3:$B$6,2))</f>
        <v>IV</v>
      </c>
      <c r="AE409" s="7" t="str">
        <f t="shared" si="220"/>
        <v>140IV</v>
      </c>
      <c r="AF409" s="7" t="str">
        <f t="shared" si="209"/>
        <v>140IV</v>
      </c>
      <c r="AG409" s="106" t="b">
        <f t="shared" si="210"/>
        <v>0</v>
      </c>
      <c r="AH409" s="7">
        <f>VLOOKUP('Grundgerüst Konfigurator'!AE409,Hilfstabelle!$B$14:$M$25,12,FALSE)</f>
        <v>4.4472372</v>
      </c>
      <c r="AI409" s="7">
        <f>VLOOKUP(AE409,Hilfstabelle!$B$14:$J$25,9,FALSE)</f>
        <v>81.5</v>
      </c>
      <c r="AJ409" s="7">
        <f>VLOOKUP(AE409,Hilfstabelle!$B$14:$K$25,10,FALSE)</f>
        <v>75.599999999999994</v>
      </c>
      <c r="AK409" s="7">
        <f>VLOOKUP(AE409,Hilfstabelle!$B$14:$I$25,8,FALSE)</f>
        <v>25.6</v>
      </c>
      <c r="AL409" s="7" t="str">
        <f>IF(AP409="50I","I",VLOOKUP(D409,Hilfstabelle!$A$3:$B$6,2))</f>
        <v>I</v>
      </c>
      <c r="AM409" s="7" t="str">
        <f>IF(U409="I","I",VLOOKUP(D409,Hilfstabelle!$A$3:$B$6,2))</f>
        <v>I</v>
      </c>
      <c r="AN409" s="7" t="str">
        <f t="shared" si="221"/>
        <v>32I</v>
      </c>
      <c r="AO409" s="7" t="str">
        <f t="shared" si="211"/>
        <v>32I</v>
      </c>
      <c r="AP409" s="106" t="b">
        <f t="shared" si="212"/>
        <v>0</v>
      </c>
      <c r="AQ409" s="7">
        <f>VLOOKUP('Grundgerüst Konfigurator'!AN409,Hilfstabelle!$B$14:$M$25,12,FALSE)</f>
        <v>0.22388520000000001</v>
      </c>
      <c r="AR409" s="7">
        <f>VLOOKUP(AN409,Hilfstabelle!$B$14:$J$25,9,FALSE)</f>
        <v>20</v>
      </c>
      <c r="AS409" s="7">
        <f>VLOOKUP(AN409,Hilfstabelle!$B$14:$K$25,10,FALSE)</f>
        <v>47</v>
      </c>
      <c r="AT409" s="7">
        <f>VLOOKUP(AN409,Hilfstabelle!$B$14:$I$25,8,FALSE)</f>
        <v>20</v>
      </c>
      <c r="AU409" s="7" t="str">
        <f>IF(AY409="50I","I",VLOOKUP(E409,Hilfstabelle!$A$3:$B$6,2))</f>
        <v>I</v>
      </c>
      <c r="AV409" s="7" t="str">
        <f>IF(U409="I","I",VLOOKUP(E409,Hilfstabelle!$A$3:$B$6,2))</f>
        <v>I</v>
      </c>
      <c r="AW409" s="7" t="str">
        <f t="shared" si="222"/>
        <v>40I</v>
      </c>
      <c r="AX409" s="7" t="str">
        <f t="shared" si="213"/>
        <v>40I</v>
      </c>
      <c r="AY409" s="106" t="b">
        <f t="shared" si="229"/>
        <v>0</v>
      </c>
      <c r="AZ409" s="7">
        <f>VLOOKUP('Grundgerüst Konfigurator'!AW409,Hilfstabelle!$B$14:$M$25,12,FALSE)</f>
        <v>0.33348840000000002</v>
      </c>
      <c r="BA409" s="7">
        <f>VLOOKUP(AW409,Hilfstabelle!$B$14:$J$25,9,FALSE)</f>
        <v>24.5</v>
      </c>
      <c r="BB409" s="7">
        <f>VLOOKUP(AW409,Hilfstabelle!$B$14:$K$25,10,FALSE)</f>
        <v>54</v>
      </c>
      <c r="BC409" s="7">
        <f>VLOOKUP(AW409,Hilfstabelle!$B$14:$I$25,8,FALSE)</f>
        <v>22</v>
      </c>
      <c r="BD409" s="7" t="str">
        <f t="shared" si="214"/>
        <v/>
      </c>
      <c r="BE409" s="7" t="str">
        <f t="shared" si="223"/>
        <v/>
      </c>
      <c r="BF409" s="7">
        <f>IFERROR(VLOOKUP(BD409,Hilfstabelle!$B$26:$M$31,12,FALSE),0)</f>
        <v>0</v>
      </c>
      <c r="BG409" s="7">
        <f>IFERROR(VLOOKUP(BD409,Hilfstabelle!$B$26:$H$31,7,FALSE),0)</f>
        <v>0</v>
      </c>
      <c r="BH409" s="7" t="str">
        <f t="shared" si="215"/>
        <v>IV-I</v>
      </c>
      <c r="BI409" s="7" t="str">
        <f t="shared" si="224"/>
        <v>IV-I</v>
      </c>
      <c r="BJ409" s="7">
        <f>IFERROR(VLOOKUP(BH409,Hilfstabelle!$B$26:$M$31,12,FALSE),0)</f>
        <v>2.205924</v>
      </c>
      <c r="BK409" s="7">
        <f>IFERROR(VLOOKUP(BH409,Hilfstabelle!$B$26:$H$31,7,FALSE),0)</f>
        <v>5</v>
      </c>
      <c r="BL409" s="7" t="str">
        <f t="shared" si="216"/>
        <v>IV-I</v>
      </c>
      <c r="BM409" s="7" t="str">
        <f t="shared" si="225"/>
        <v>IV-I</v>
      </c>
      <c r="BN409" s="7">
        <f>IFERROR(VLOOKUP(BL409,Hilfstabelle!$B$26:$M$31,12,FALSE),0)</f>
        <v>2.205924</v>
      </c>
      <c r="BO409" s="7">
        <f>IFERROR(VLOOKUP(BL409,Hilfstabelle!$B$26:$H$31,7,FALSE),0)</f>
        <v>5</v>
      </c>
      <c r="BP409" s="162" t="s">
        <v>3902</v>
      </c>
    </row>
    <row r="410" spans="1:68" ht="15" thickBot="1" x14ac:dyDescent="0.25">
      <c r="A410" s="7">
        <v>16864441161</v>
      </c>
      <c r="B410" s="160" t="s">
        <v>98</v>
      </c>
      <c r="C410" s="8">
        <v>140</v>
      </c>
      <c r="D410" s="8">
        <v>32</v>
      </c>
      <c r="E410" s="8">
        <v>50</v>
      </c>
      <c r="F410" s="8" t="str">
        <f t="shared" si="226"/>
        <v>140 - 32 - 50</v>
      </c>
      <c r="G410" s="8" t="str">
        <f t="shared" si="227"/>
        <v>140-32-50</v>
      </c>
      <c r="H410" s="8">
        <f t="shared" si="228"/>
        <v>16864441161</v>
      </c>
      <c r="I410" s="6">
        <f t="shared" si="204"/>
        <v>19.942314</v>
      </c>
      <c r="J410" s="6">
        <f>VLOOKUP(LEFT(A410,8)*1,Hilfstabelle!$A$35:$E$38,5,FALSE)</f>
        <v>0</v>
      </c>
      <c r="K410" s="6">
        <f t="shared" si="205"/>
        <v>362.6</v>
      </c>
      <c r="L410" s="6">
        <f t="shared" si="206"/>
        <v>244</v>
      </c>
      <c r="M410" s="6">
        <f t="shared" si="207"/>
        <v>163</v>
      </c>
      <c r="N410" s="19">
        <f t="shared" si="217"/>
        <v>136.1</v>
      </c>
      <c r="O410" s="19">
        <f t="shared" si="218"/>
        <v>135.5</v>
      </c>
      <c r="P410" s="19">
        <f t="shared" si="219"/>
        <v>137.5</v>
      </c>
      <c r="Q410" s="6" t="str">
        <f>VLOOKUP(LEFT(A410,8)*1,Hilfstabelle!$A$35:$E$38,2,FALSE)</f>
        <v>N.A.</v>
      </c>
      <c r="R410" s="6" t="str">
        <f>VLOOKUP(LEFT(A410,8)*1,Hilfstabelle!$A$35:$E$38,3,FALSE)</f>
        <v>N.A.</v>
      </c>
      <c r="S410" s="6" t="str">
        <f>VLOOKUP(LEFT(A410,8)*1,Hilfstabelle!$A$35:$E$38,4,FALSE)</f>
        <v>N.A.</v>
      </c>
      <c r="T410" s="94" t="e">
        <f>VLOOKUP(H410,Preise!A:E,4,FALSE)</f>
        <v>#N/A</v>
      </c>
      <c r="U410" s="7" t="str">
        <f>IF(V410=50,"I",VLOOKUP(V410,Hilfstabelle!$A$3:$B$6,2))</f>
        <v>IV</v>
      </c>
      <c r="V410" s="7">
        <f t="shared" si="208"/>
        <v>140</v>
      </c>
      <c r="W410" s="7" t="str">
        <f>IF(U410="I","I",VLOOKUP(V410,Hilfstabelle!$A$3:$B$6,2))</f>
        <v>IV</v>
      </c>
      <c r="X410" s="7">
        <f>VLOOKUP(W410,Hilfstabelle!$B$10:$M$13,12,FALSE)</f>
        <v>10.408540800000001</v>
      </c>
      <c r="Y410" s="7">
        <f>VLOOKUP(W410,Hilfstabelle!$B$10:$D$13,3,FALSE)</f>
        <v>80</v>
      </c>
      <c r="Z410" s="7">
        <f>VLOOKUP(W410,Hilfstabelle!$B$10:$E$13,4,FALSE)</f>
        <v>110.5</v>
      </c>
      <c r="AA410" s="7">
        <f>VLOOKUP(W410,Hilfstabelle!$B$10:$F$13,5,FALSE)</f>
        <v>110.5</v>
      </c>
      <c r="AB410" s="7">
        <f>VLOOKUP(W410,Hilfstabelle!$B$10:$G$13,6,FALSE)</f>
        <v>110.5</v>
      </c>
      <c r="AC410" s="7" t="str">
        <f>IF(AG410="50I","I",VLOOKUP(C410,Hilfstabelle!$A$3:$B$6,2))</f>
        <v>IV</v>
      </c>
      <c r="AD410" s="7" t="str">
        <f>IF(U410="I","I",VLOOKUP(C410,Hilfstabelle!$A$3:$B$6,2))</f>
        <v>IV</v>
      </c>
      <c r="AE410" s="7" t="str">
        <f t="shared" si="220"/>
        <v>140IV</v>
      </c>
      <c r="AF410" s="7" t="str">
        <f t="shared" si="209"/>
        <v>140IV</v>
      </c>
      <c r="AG410" s="106" t="b">
        <f t="shared" si="210"/>
        <v>0</v>
      </c>
      <c r="AH410" s="7">
        <f>VLOOKUP('Grundgerüst Konfigurator'!AE410,Hilfstabelle!$B$14:$M$25,12,FALSE)</f>
        <v>4.4472372</v>
      </c>
      <c r="AI410" s="7">
        <f>VLOOKUP(AE410,Hilfstabelle!$B$14:$J$25,9,FALSE)</f>
        <v>81.5</v>
      </c>
      <c r="AJ410" s="7">
        <f>VLOOKUP(AE410,Hilfstabelle!$B$14:$K$25,10,FALSE)</f>
        <v>75.599999999999994</v>
      </c>
      <c r="AK410" s="7">
        <f>VLOOKUP(AE410,Hilfstabelle!$B$14:$I$25,8,FALSE)</f>
        <v>25.6</v>
      </c>
      <c r="AL410" s="7" t="str">
        <f>IF(AP410="50I","I",VLOOKUP(D410,Hilfstabelle!$A$3:$B$6,2))</f>
        <v>I</v>
      </c>
      <c r="AM410" s="7" t="str">
        <f>IF(U410="I","I",VLOOKUP(D410,Hilfstabelle!$A$3:$B$6,2))</f>
        <v>I</v>
      </c>
      <c r="AN410" s="7" t="str">
        <f t="shared" si="221"/>
        <v>32I</v>
      </c>
      <c r="AO410" s="7" t="str">
        <f t="shared" si="211"/>
        <v>32I</v>
      </c>
      <c r="AP410" s="106" t="b">
        <f t="shared" si="212"/>
        <v>0</v>
      </c>
      <c r="AQ410" s="7">
        <f>VLOOKUP('Grundgerüst Konfigurator'!AN410,Hilfstabelle!$B$14:$M$25,12,FALSE)</f>
        <v>0.22388520000000001</v>
      </c>
      <c r="AR410" s="7">
        <f>VLOOKUP(AN410,Hilfstabelle!$B$14:$J$25,9,FALSE)</f>
        <v>20</v>
      </c>
      <c r="AS410" s="7">
        <f>VLOOKUP(AN410,Hilfstabelle!$B$14:$K$25,10,FALSE)</f>
        <v>47</v>
      </c>
      <c r="AT410" s="7">
        <f>VLOOKUP(AN410,Hilfstabelle!$B$14:$I$25,8,FALSE)</f>
        <v>20</v>
      </c>
      <c r="AU410" s="7" t="str">
        <f>IF(AY410="50I","I",VLOOKUP(E410,Hilfstabelle!$A$3:$B$6,2))</f>
        <v>I</v>
      </c>
      <c r="AV410" s="7" t="str">
        <f>IF(U410="I","I",VLOOKUP(E410,Hilfstabelle!$A$3:$B$6,2))</f>
        <v>II</v>
      </c>
      <c r="AW410" s="7" t="str">
        <f t="shared" si="222"/>
        <v>50I</v>
      </c>
      <c r="AX410" s="7" t="str">
        <f t="shared" si="213"/>
        <v>50II</v>
      </c>
      <c r="AY410" s="106" t="str">
        <f t="shared" si="229"/>
        <v>50I</v>
      </c>
      <c r="AZ410" s="7">
        <f>VLOOKUP('Grundgerüst Konfigurator'!AW410,Hilfstabelle!$B$14:$M$25,12,FALSE)</f>
        <v>0.45080280000000006</v>
      </c>
      <c r="BA410" s="7">
        <f>VLOOKUP(AW410,Hilfstabelle!$B$14:$J$25,9,FALSE)</f>
        <v>30.5</v>
      </c>
      <c r="BB410" s="7">
        <f>VLOOKUP(AW410,Hilfstabelle!$B$14:$K$25,10,FALSE)</f>
        <v>61</v>
      </c>
      <c r="BC410" s="7">
        <f>VLOOKUP(AW410,Hilfstabelle!$B$14:$I$25,8,FALSE)</f>
        <v>22</v>
      </c>
      <c r="BD410" s="7" t="str">
        <f t="shared" si="214"/>
        <v/>
      </c>
      <c r="BE410" s="7" t="str">
        <f t="shared" si="223"/>
        <v/>
      </c>
      <c r="BF410" s="7">
        <f>IFERROR(VLOOKUP(BD410,Hilfstabelle!$B$26:$M$31,12,FALSE),0)</f>
        <v>0</v>
      </c>
      <c r="BG410" s="7">
        <f>IFERROR(VLOOKUP(BD410,Hilfstabelle!$B$26:$H$31,7,FALSE),0)</f>
        <v>0</v>
      </c>
      <c r="BH410" s="7" t="str">
        <f t="shared" si="215"/>
        <v>IV-I</v>
      </c>
      <c r="BI410" s="7" t="str">
        <f t="shared" si="224"/>
        <v>IV-I</v>
      </c>
      <c r="BJ410" s="7">
        <f>IFERROR(VLOOKUP(BH410,Hilfstabelle!$B$26:$M$31,12,FALSE),0)</f>
        <v>2.205924</v>
      </c>
      <c r="BK410" s="7">
        <f>IFERROR(VLOOKUP(BH410,Hilfstabelle!$B$26:$H$31,7,FALSE),0)</f>
        <v>5</v>
      </c>
      <c r="BL410" s="7" t="str">
        <f t="shared" si="216"/>
        <v>IV-I</v>
      </c>
      <c r="BM410" s="7" t="str">
        <f t="shared" si="225"/>
        <v>IV-I</v>
      </c>
      <c r="BN410" s="7">
        <f>IFERROR(VLOOKUP(BL410,Hilfstabelle!$B$26:$M$31,12,FALSE),0)</f>
        <v>2.205924</v>
      </c>
      <c r="BO410" s="7">
        <f>IFERROR(VLOOKUP(BL410,Hilfstabelle!$B$26:$H$31,7,FALSE),0)</f>
        <v>5</v>
      </c>
      <c r="BP410" s="162" t="s">
        <v>3902</v>
      </c>
    </row>
    <row r="411" spans="1:68" ht="15" thickBot="1" x14ac:dyDescent="0.25">
      <c r="A411" s="7">
        <v>16864441162</v>
      </c>
      <c r="B411" s="160" t="s">
        <v>98</v>
      </c>
      <c r="C411" s="8">
        <v>140</v>
      </c>
      <c r="D411" s="8">
        <v>32</v>
      </c>
      <c r="E411" s="8">
        <v>63</v>
      </c>
      <c r="F411" s="8" t="str">
        <f t="shared" si="226"/>
        <v>140 - 32 - 63</v>
      </c>
      <c r="G411" s="8" t="str">
        <f t="shared" si="227"/>
        <v>140-32-63</v>
      </c>
      <c r="H411" s="8">
        <f t="shared" si="228"/>
        <v>16864441162</v>
      </c>
      <c r="I411" s="6">
        <f t="shared" si="204"/>
        <v>20.523510000000002</v>
      </c>
      <c r="J411" s="6">
        <f>VLOOKUP(LEFT(A411,8)*1,Hilfstabelle!$A$35:$E$38,5,FALSE)</f>
        <v>0</v>
      </c>
      <c r="K411" s="6">
        <f t="shared" si="205"/>
        <v>395.1</v>
      </c>
      <c r="L411" s="6">
        <f t="shared" si="206"/>
        <v>244</v>
      </c>
      <c r="M411" s="6">
        <f t="shared" si="207"/>
        <v>163</v>
      </c>
      <c r="N411" s="19">
        <f t="shared" si="217"/>
        <v>136.1</v>
      </c>
      <c r="O411" s="19">
        <f t="shared" si="218"/>
        <v>135.5</v>
      </c>
      <c r="P411" s="19">
        <f t="shared" si="219"/>
        <v>163</v>
      </c>
      <c r="Q411" s="6" t="str">
        <f>VLOOKUP(LEFT(A411,8)*1,Hilfstabelle!$A$35:$E$38,2,FALSE)</f>
        <v>N.A.</v>
      </c>
      <c r="R411" s="6" t="str">
        <f>VLOOKUP(LEFT(A411,8)*1,Hilfstabelle!$A$35:$E$38,3,FALSE)</f>
        <v>N.A.</v>
      </c>
      <c r="S411" s="6" t="str">
        <f>VLOOKUP(LEFT(A411,8)*1,Hilfstabelle!$A$35:$E$38,4,FALSE)</f>
        <v>N.A.</v>
      </c>
      <c r="T411" s="94" t="e">
        <f>VLOOKUP(H411,Preise!A:E,4,FALSE)</f>
        <v>#N/A</v>
      </c>
      <c r="U411" s="7" t="str">
        <f>IF(V411=50,"I",VLOOKUP(V411,Hilfstabelle!$A$3:$B$6,2))</f>
        <v>IV</v>
      </c>
      <c r="V411" s="7">
        <f t="shared" si="208"/>
        <v>140</v>
      </c>
      <c r="W411" s="7" t="str">
        <f>IF(U411="I","I",VLOOKUP(V411,Hilfstabelle!$A$3:$B$6,2))</f>
        <v>IV</v>
      </c>
      <c r="X411" s="7">
        <f>VLOOKUP(W411,Hilfstabelle!$B$10:$M$13,12,FALSE)</f>
        <v>10.408540800000001</v>
      </c>
      <c r="Y411" s="7">
        <f>VLOOKUP(W411,Hilfstabelle!$B$10:$D$13,3,FALSE)</f>
        <v>80</v>
      </c>
      <c r="Z411" s="7">
        <f>VLOOKUP(W411,Hilfstabelle!$B$10:$E$13,4,FALSE)</f>
        <v>110.5</v>
      </c>
      <c r="AA411" s="7">
        <f>VLOOKUP(W411,Hilfstabelle!$B$10:$F$13,5,FALSE)</f>
        <v>110.5</v>
      </c>
      <c r="AB411" s="7">
        <f>VLOOKUP(W411,Hilfstabelle!$B$10:$G$13,6,FALSE)</f>
        <v>110.5</v>
      </c>
      <c r="AC411" s="7" t="str">
        <f>IF(AG411="50I","I",VLOOKUP(C411,Hilfstabelle!$A$3:$B$6,2))</f>
        <v>IV</v>
      </c>
      <c r="AD411" s="7" t="str">
        <f>IF(U411="I","I",VLOOKUP(C411,Hilfstabelle!$A$3:$B$6,2))</f>
        <v>IV</v>
      </c>
      <c r="AE411" s="7" t="str">
        <f t="shared" si="220"/>
        <v>140IV</v>
      </c>
      <c r="AF411" s="7" t="str">
        <f t="shared" si="209"/>
        <v>140IV</v>
      </c>
      <c r="AG411" s="106" t="b">
        <f t="shared" si="210"/>
        <v>0</v>
      </c>
      <c r="AH411" s="7">
        <f>VLOOKUP('Grundgerüst Konfigurator'!AE411,Hilfstabelle!$B$14:$M$25,12,FALSE)</f>
        <v>4.4472372</v>
      </c>
      <c r="AI411" s="7">
        <f>VLOOKUP(AE411,Hilfstabelle!$B$14:$J$25,9,FALSE)</f>
        <v>81.5</v>
      </c>
      <c r="AJ411" s="7">
        <f>VLOOKUP(AE411,Hilfstabelle!$B$14:$K$25,10,FALSE)</f>
        <v>75.599999999999994</v>
      </c>
      <c r="AK411" s="7">
        <f>VLOOKUP(AE411,Hilfstabelle!$B$14:$I$25,8,FALSE)</f>
        <v>25.6</v>
      </c>
      <c r="AL411" s="7" t="str">
        <f>IF(AP411="50I","I",VLOOKUP(D411,Hilfstabelle!$A$3:$B$6,2))</f>
        <v>I</v>
      </c>
      <c r="AM411" s="7" t="str">
        <f>IF(U411="I","I",VLOOKUP(D411,Hilfstabelle!$A$3:$B$6,2))</f>
        <v>I</v>
      </c>
      <c r="AN411" s="7" t="str">
        <f t="shared" si="221"/>
        <v>32I</v>
      </c>
      <c r="AO411" s="7" t="str">
        <f t="shared" si="211"/>
        <v>32I</v>
      </c>
      <c r="AP411" s="106" t="b">
        <f t="shared" si="212"/>
        <v>0</v>
      </c>
      <c r="AQ411" s="7">
        <f>VLOOKUP('Grundgerüst Konfigurator'!AN411,Hilfstabelle!$B$14:$M$25,12,FALSE)</f>
        <v>0.22388520000000001</v>
      </c>
      <c r="AR411" s="7">
        <f>VLOOKUP(AN411,Hilfstabelle!$B$14:$J$25,9,FALSE)</f>
        <v>20</v>
      </c>
      <c r="AS411" s="7">
        <f>VLOOKUP(AN411,Hilfstabelle!$B$14:$K$25,10,FALSE)</f>
        <v>47</v>
      </c>
      <c r="AT411" s="7">
        <f>VLOOKUP(AN411,Hilfstabelle!$B$14:$I$25,8,FALSE)</f>
        <v>20</v>
      </c>
      <c r="AU411" s="7" t="str">
        <f>IF(AY411="50I","I",VLOOKUP(E411,Hilfstabelle!$A$3:$B$6,2))</f>
        <v>II</v>
      </c>
      <c r="AV411" s="7" t="str">
        <f>IF(U411="I","I",VLOOKUP(E411,Hilfstabelle!$A$3:$B$6,2))</f>
        <v>II</v>
      </c>
      <c r="AW411" s="7" t="str">
        <f t="shared" si="222"/>
        <v>63II</v>
      </c>
      <c r="AX411" s="7" t="str">
        <f t="shared" si="213"/>
        <v>63II</v>
      </c>
      <c r="AY411" s="106" t="b">
        <f t="shared" si="229"/>
        <v>0</v>
      </c>
      <c r="AZ411" s="7">
        <f>VLOOKUP('Grundgerüst Konfigurator'!AW411,Hilfstabelle!$B$14:$M$25,12,FALSE)</f>
        <v>0.84948360000000012</v>
      </c>
      <c r="BA411" s="7">
        <f>VLOOKUP(AW411,Hilfstabelle!$B$14:$J$25,9,FALSE)</f>
        <v>37</v>
      </c>
      <c r="BB411" s="7">
        <f>VLOOKUP(AW411,Hilfstabelle!$B$14:$K$25,10,FALSE)</f>
        <v>68.5</v>
      </c>
      <c r="BC411" s="7">
        <f>VLOOKUP(AW411,Hilfstabelle!$B$14:$I$25,8,FALSE)</f>
        <v>22.5</v>
      </c>
      <c r="BD411" s="7" t="str">
        <f t="shared" si="214"/>
        <v/>
      </c>
      <c r="BE411" s="7" t="str">
        <f t="shared" si="223"/>
        <v/>
      </c>
      <c r="BF411" s="7">
        <f>IFERROR(VLOOKUP(BD411,Hilfstabelle!$B$26:$M$31,12,FALSE),0)</f>
        <v>0</v>
      </c>
      <c r="BG411" s="7">
        <f>IFERROR(VLOOKUP(BD411,Hilfstabelle!$B$26:$H$31,7,FALSE),0)</f>
        <v>0</v>
      </c>
      <c r="BH411" s="7" t="str">
        <f t="shared" si="215"/>
        <v>IV-I</v>
      </c>
      <c r="BI411" s="7" t="str">
        <f t="shared" si="224"/>
        <v>IV-I</v>
      </c>
      <c r="BJ411" s="7">
        <f>IFERROR(VLOOKUP(BH411,Hilfstabelle!$B$26:$M$31,12,FALSE),0)</f>
        <v>2.205924</v>
      </c>
      <c r="BK411" s="7">
        <f>IFERROR(VLOOKUP(BH411,Hilfstabelle!$B$26:$H$31,7,FALSE),0)</f>
        <v>5</v>
      </c>
      <c r="BL411" s="7" t="str">
        <f t="shared" si="216"/>
        <v>IV-II</v>
      </c>
      <c r="BM411" s="7" t="str">
        <f t="shared" si="225"/>
        <v>IV-II</v>
      </c>
      <c r="BN411" s="7">
        <f>IFERROR(VLOOKUP(BL411,Hilfstabelle!$B$26:$M$31,12,FALSE),0)</f>
        <v>2.3884392000000001</v>
      </c>
      <c r="BO411" s="7">
        <f>IFERROR(VLOOKUP(BL411,Hilfstabelle!$B$26:$H$31,7,FALSE),0)</f>
        <v>30</v>
      </c>
      <c r="BP411" s="162" t="s">
        <v>3902</v>
      </c>
    </row>
    <row r="412" spans="1:68" ht="15" thickBot="1" x14ac:dyDescent="0.25">
      <c r="A412" s="7">
        <v>16864441163</v>
      </c>
      <c r="B412" s="160" t="s">
        <v>98</v>
      </c>
      <c r="C412" s="8">
        <v>140</v>
      </c>
      <c r="D412" s="8">
        <v>32</v>
      </c>
      <c r="E412" s="8">
        <v>75</v>
      </c>
      <c r="F412" s="8" t="str">
        <f t="shared" si="226"/>
        <v>140 - 32 - 75</v>
      </c>
      <c r="G412" s="8" t="str">
        <f t="shared" si="227"/>
        <v>140-32-75</v>
      </c>
      <c r="H412" s="8">
        <f t="shared" si="228"/>
        <v>16864441163</v>
      </c>
      <c r="I412" s="6">
        <f t="shared" si="204"/>
        <v>20.7428928</v>
      </c>
      <c r="J412" s="6">
        <f>VLOOKUP(LEFT(A412,8)*1,Hilfstabelle!$A$35:$E$38,5,FALSE)</f>
        <v>0</v>
      </c>
      <c r="K412" s="6">
        <f t="shared" si="205"/>
        <v>398.6</v>
      </c>
      <c r="L412" s="6">
        <f t="shared" si="206"/>
        <v>244</v>
      </c>
      <c r="M412" s="6">
        <f t="shared" si="207"/>
        <v>163</v>
      </c>
      <c r="N412" s="19">
        <f t="shared" si="217"/>
        <v>136.1</v>
      </c>
      <c r="O412" s="19">
        <f t="shared" si="218"/>
        <v>135.5</v>
      </c>
      <c r="P412" s="19">
        <f t="shared" si="219"/>
        <v>162.5</v>
      </c>
      <c r="Q412" s="6" t="str">
        <f>VLOOKUP(LEFT(A412,8)*1,Hilfstabelle!$A$35:$E$38,2,FALSE)</f>
        <v>N.A.</v>
      </c>
      <c r="R412" s="6" t="str">
        <f>VLOOKUP(LEFT(A412,8)*1,Hilfstabelle!$A$35:$E$38,3,FALSE)</f>
        <v>N.A.</v>
      </c>
      <c r="S412" s="6" t="str">
        <f>VLOOKUP(LEFT(A412,8)*1,Hilfstabelle!$A$35:$E$38,4,FALSE)</f>
        <v>N.A.</v>
      </c>
      <c r="T412" s="94" t="e">
        <f>VLOOKUP(H412,Preise!A:E,4,FALSE)</f>
        <v>#N/A</v>
      </c>
      <c r="U412" s="7" t="str">
        <f>IF(V412=50,"I",VLOOKUP(V412,Hilfstabelle!$A$3:$B$6,2))</f>
        <v>IV</v>
      </c>
      <c r="V412" s="7">
        <f t="shared" si="208"/>
        <v>140</v>
      </c>
      <c r="W412" s="7" t="str">
        <f>IF(U412="I","I",VLOOKUP(V412,Hilfstabelle!$A$3:$B$6,2))</f>
        <v>IV</v>
      </c>
      <c r="X412" s="7">
        <f>VLOOKUP(W412,Hilfstabelle!$B$10:$M$13,12,FALSE)</f>
        <v>10.408540800000001</v>
      </c>
      <c r="Y412" s="7">
        <f>VLOOKUP(W412,Hilfstabelle!$B$10:$D$13,3,FALSE)</f>
        <v>80</v>
      </c>
      <c r="Z412" s="7">
        <f>VLOOKUP(W412,Hilfstabelle!$B$10:$E$13,4,FALSE)</f>
        <v>110.5</v>
      </c>
      <c r="AA412" s="7">
        <f>VLOOKUP(W412,Hilfstabelle!$B$10:$F$13,5,FALSE)</f>
        <v>110.5</v>
      </c>
      <c r="AB412" s="7">
        <f>VLOOKUP(W412,Hilfstabelle!$B$10:$G$13,6,FALSE)</f>
        <v>110.5</v>
      </c>
      <c r="AC412" s="7" t="str">
        <f>IF(AG412="50I","I",VLOOKUP(C412,Hilfstabelle!$A$3:$B$6,2))</f>
        <v>IV</v>
      </c>
      <c r="AD412" s="7" t="str">
        <f>IF(U412="I","I",VLOOKUP(C412,Hilfstabelle!$A$3:$B$6,2))</f>
        <v>IV</v>
      </c>
      <c r="AE412" s="7" t="str">
        <f t="shared" si="220"/>
        <v>140IV</v>
      </c>
      <c r="AF412" s="7" t="str">
        <f t="shared" si="209"/>
        <v>140IV</v>
      </c>
      <c r="AG412" s="106" t="b">
        <f t="shared" si="210"/>
        <v>0</v>
      </c>
      <c r="AH412" s="7">
        <f>VLOOKUP('Grundgerüst Konfigurator'!AE412,Hilfstabelle!$B$14:$M$25,12,FALSE)</f>
        <v>4.4472372</v>
      </c>
      <c r="AI412" s="7">
        <f>VLOOKUP(AE412,Hilfstabelle!$B$14:$J$25,9,FALSE)</f>
        <v>81.5</v>
      </c>
      <c r="AJ412" s="7">
        <f>VLOOKUP(AE412,Hilfstabelle!$B$14:$K$25,10,FALSE)</f>
        <v>75.599999999999994</v>
      </c>
      <c r="AK412" s="7">
        <f>VLOOKUP(AE412,Hilfstabelle!$B$14:$I$25,8,FALSE)</f>
        <v>25.6</v>
      </c>
      <c r="AL412" s="7" t="str">
        <f>IF(AP412="50I","I",VLOOKUP(D412,Hilfstabelle!$A$3:$B$6,2))</f>
        <v>I</v>
      </c>
      <c r="AM412" s="7" t="str">
        <f>IF(U412="I","I",VLOOKUP(D412,Hilfstabelle!$A$3:$B$6,2))</f>
        <v>I</v>
      </c>
      <c r="AN412" s="7" t="str">
        <f t="shared" si="221"/>
        <v>32I</v>
      </c>
      <c r="AO412" s="7" t="str">
        <f t="shared" si="211"/>
        <v>32I</v>
      </c>
      <c r="AP412" s="106" t="b">
        <f t="shared" si="212"/>
        <v>0</v>
      </c>
      <c r="AQ412" s="7">
        <f>VLOOKUP('Grundgerüst Konfigurator'!AN412,Hilfstabelle!$B$14:$M$25,12,FALSE)</f>
        <v>0.22388520000000001</v>
      </c>
      <c r="AR412" s="7">
        <f>VLOOKUP(AN412,Hilfstabelle!$B$14:$J$25,9,FALSE)</f>
        <v>20</v>
      </c>
      <c r="AS412" s="7">
        <f>VLOOKUP(AN412,Hilfstabelle!$B$14:$K$25,10,FALSE)</f>
        <v>47</v>
      </c>
      <c r="AT412" s="7">
        <f>VLOOKUP(AN412,Hilfstabelle!$B$14:$I$25,8,FALSE)</f>
        <v>20</v>
      </c>
      <c r="AU412" s="7" t="str">
        <f>IF(AY412="50I","I",VLOOKUP(E412,Hilfstabelle!$A$3:$B$6,2))</f>
        <v>II</v>
      </c>
      <c r="AV412" s="7" t="str">
        <f>IF(U412="I","I",VLOOKUP(E412,Hilfstabelle!$A$3:$B$6,2))</f>
        <v>II</v>
      </c>
      <c r="AW412" s="7" t="str">
        <f t="shared" si="222"/>
        <v>75II</v>
      </c>
      <c r="AX412" s="7" t="str">
        <f t="shared" si="213"/>
        <v>75II</v>
      </c>
      <c r="AY412" s="106" t="b">
        <f t="shared" si="229"/>
        <v>0</v>
      </c>
      <c r="AZ412" s="7">
        <f>VLOOKUP('Grundgerüst Konfigurator'!AW412,Hilfstabelle!$B$14:$M$25,12,FALSE)</f>
        <v>1.0688664000000001</v>
      </c>
      <c r="BA412" s="7">
        <f>VLOOKUP(AW412,Hilfstabelle!$B$14:$J$25,9,FALSE)</f>
        <v>45</v>
      </c>
      <c r="BB412" s="7">
        <f>VLOOKUP(AW412,Hilfstabelle!$B$14:$K$25,10,FALSE)</f>
        <v>72</v>
      </c>
      <c r="BC412" s="7">
        <f>VLOOKUP(AW412,Hilfstabelle!$B$14:$I$25,8,FALSE)</f>
        <v>22</v>
      </c>
      <c r="BD412" s="7" t="str">
        <f t="shared" si="214"/>
        <v/>
      </c>
      <c r="BE412" s="7" t="str">
        <f t="shared" si="223"/>
        <v/>
      </c>
      <c r="BF412" s="7">
        <f>IFERROR(VLOOKUP(BD412,Hilfstabelle!$B$26:$M$31,12,FALSE),0)</f>
        <v>0</v>
      </c>
      <c r="BG412" s="7">
        <f>IFERROR(VLOOKUP(BD412,Hilfstabelle!$B$26:$H$31,7,FALSE),0)</f>
        <v>0</v>
      </c>
      <c r="BH412" s="7" t="str">
        <f t="shared" si="215"/>
        <v>IV-I</v>
      </c>
      <c r="BI412" s="7" t="str">
        <f t="shared" si="224"/>
        <v>IV-I</v>
      </c>
      <c r="BJ412" s="7">
        <f>IFERROR(VLOOKUP(BH412,Hilfstabelle!$B$26:$M$31,12,FALSE),0)</f>
        <v>2.205924</v>
      </c>
      <c r="BK412" s="7">
        <f>IFERROR(VLOOKUP(BH412,Hilfstabelle!$B$26:$H$31,7,FALSE),0)</f>
        <v>5</v>
      </c>
      <c r="BL412" s="7" t="str">
        <f t="shared" si="216"/>
        <v>IV-II</v>
      </c>
      <c r="BM412" s="7" t="str">
        <f t="shared" si="225"/>
        <v>IV-II</v>
      </c>
      <c r="BN412" s="7">
        <f>IFERROR(VLOOKUP(BL412,Hilfstabelle!$B$26:$M$31,12,FALSE),0)</f>
        <v>2.3884392000000001</v>
      </c>
      <c r="BO412" s="7">
        <f>IFERROR(VLOOKUP(BL412,Hilfstabelle!$B$26:$H$31,7,FALSE),0)</f>
        <v>30</v>
      </c>
      <c r="BP412" s="162" t="s">
        <v>3902</v>
      </c>
    </row>
    <row r="413" spans="1:68" ht="15" thickBot="1" x14ac:dyDescent="0.25">
      <c r="A413" s="7">
        <v>16864441164</v>
      </c>
      <c r="B413" s="160" t="s">
        <v>98</v>
      </c>
      <c r="C413" s="8">
        <v>140</v>
      </c>
      <c r="D413" s="8">
        <v>32</v>
      </c>
      <c r="E413" s="8">
        <v>90</v>
      </c>
      <c r="F413" s="8" t="str">
        <f t="shared" si="226"/>
        <v>140 - 32 - 90</v>
      </c>
      <c r="G413" s="8" t="str">
        <f t="shared" si="227"/>
        <v>140-32-90</v>
      </c>
      <c r="H413" s="8">
        <f t="shared" si="228"/>
        <v>16864441164</v>
      </c>
      <c r="I413" s="6">
        <f t="shared" si="204"/>
        <v>20.669451600000002</v>
      </c>
      <c r="J413" s="6">
        <f>VLOOKUP(LEFT(A413,8)*1,Hilfstabelle!$A$35:$E$38,5,FALSE)</f>
        <v>0</v>
      </c>
      <c r="K413" s="6">
        <f t="shared" si="205"/>
        <v>373.6</v>
      </c>
      <c r="L413" s="6">
        <f t="shared" si="206"/>
        <v>244</v>
      </c>
      <c r="M413" s="6">
        <f t="shared" si="207"/>
        <v>163</v>
      </c>
      <c r="N413" s="19">
        <f t="shared" si="217"/>
        <v>136.1</v>
      </c>
      <c r="O413" s="19">
        <f t="shared" si="218"/>
        <v>135.5</v>
      </c>
      <c r="P413" s="19">
        <f t="shared" si="219"/>
        <v>137.5</v>
      </c>
      <c r="Q413" s="6" t="str">
        <f>VLOOKUP(LEFT(A413,8)*1,Hilfstabelle!$A$35:$E$38,2,FALSE)</f>
        <v>N.A.</v>
      </c>
      <c r="R413" s="6" t="str">
        <f>VLOOKUP(LEFT(A413,8)*1,Hilfstabelle!$A$35:$E$38,3,FALSE)</f>
        <v>N.A.</v>
      </c>
      <c r="S413" s="6" t="str">
        <f>VLOOKUP(LEFT(A413,8)*1,Hilfstabelle!$A$35:$E$38,4,FALSE)</f>
        <v>N.A.</v>
      </c>
      <c r="T413" s="94" t="e">
        <f>VLOOKUP(H413,Preise!A:E,4,FALSE)</f>
        <v>#N/A</v>
      </c>
      <c r="U413" s="7" t="str">
        <f>IF(V413=50,"I",VLOOKUP(V413,Hilfstabelle!$A$3:$B$6,2))</f>
        <v>IV</v>
      </c>
      <c r="V413" s="7">
        <f t="shared" si="208"/>
        <v>140</v>
      </c>
      <c r="W413" s="7" t="str">
        <f>IF(U413="I","I",VLOOKUP(V413,Hilfstabelle!$A$3:$B$6,2))</f>
        <v>IV</v>
      </c>
      <c r="X413" s="7">
        <f>VLOOKUP(W413,Hilfstabelle!$B$10:$M$13,12,FALSE)</f>
        <v>10.408540800000001</v>
      </c>
      <c r="Y413" s="7">
        <f>VLOOKUP(W413,Hilfstabelle!$B$10:$D$13,3,FALSE)</f>
        <v>80</v>
      </c>
      <c r="Z413" s="7">
        <f>VLOOKUP(W413,Hilfstabelle!$B$10:$E$13,4,FALSE)</f>
        <v>110.5</v>
      </c>
      <c r="AA413" s="7">
        <f>VLOOKUP(W413,Hilfstabelle!$B$10:$F$13,5,FALSE)</f>
        <v>110.5</v>
      </c>
      <c r="AB413" s="7">
        <f>VLOOKUP(W413,Hilfstabelle!$B$10:$G$13,6,FALSE)</f>
        <v>110.5</v>
      </c>
      <c r="AC413" s="7" t="str">
        <f>IF(AG413="50I","I",VLOOKUP(C413,Hilfstabelle!$A$3:$B$6,2))</f>
        <v>IV</v>
      </c>
      <c r="AD413" s="7" t="str">
        <f>IF(U413="I","I",VLOOKUP(C413,Hilfstabelle!$A$3:$B$6,2))</f>
        <v>IV</v>
      </c>
      <c r="AE413" s="7" t="str">
        <f t="shared" si="220"/>
        <v>140IV</v>
      </c>
      <c r="AF413" s="7" t="str">
        <f t="shared" si="209"/>
        <v>140IV</v>
      </c>
      <c r="AG413" s="106" t="b">
        <f t="shared" si="210"/>
        <v>0</v>
      </c>
      <c r="AH413" s="7">
        <f>VLOOKUP('Grundgerüst Konfigurator'!AE413,Hilfstabelle!$B$14:$M$25,12,FALSE)</f>
        <v>4.4472372</v>
      </c>
      <c r="AI413" s="7">
        <f>VLOOKUP(AE413,Hilfstabelle!$B$14:$J$25,9,FALSE)</f>
        <v>81.5</v>
      </c>
      <c r="AJ413" s="7">
        <f>VLOOKUP(AE413,Hilfstabelle!$B$14:$K$25,10,FALSE)</f>
        <v>75.599999999999994</v>
      </c>
      <c r="AK413" s="7">
        <f>VLOOKUP(AE413,Hilfstabelle!$B$14:$I$25,8,FALSE)</f>
        <v>25.6</v>
      </c>
      <c r="AL413" s="7" t="str">
        <f>IF(AP413="50I","I",VLOOKUP(D413,Hilfstabelle!$A$3:$B$6,2))</f>
        <v>I</v>
      </c>
      <c r="AM413" s="7" t="str">
        <f>IF(U413="I","I",VLOOKUP(D413,Hilfstabelle!$A$3:$B$6,2))</f>
        <v>I</v>
      </c>
      <c r="AN413" s="7" t="str">
        <f t="shared" si="221"/>
        <v>32I</v>
      </c>
      <c r="AO413" s="7" t="str">
        <f t="shared" si="211"/>
        <v>32I</v>
      </c>
      <c r="AP413" s="106" t="b">
        <f t="shared" si="212"/>
        <v>0</v>
      </c>
      <c r="AQ413" s="7">
        <f>VLOOKUP('Grundgerüst Konfigurator'!AN413,Hilfstabelle!$B$14:$M$25,12,FALSE)</f>
        <v>0.22388520000000001</v>
      </c>
      <c r="AR413" s="7">
        <f>VLOOKUP(AN413,Hilfstabelle!$B$14:$J$25,9,FALSE)</f>
        <v>20</v>
      </c>
      <c r="AS413" s="7">
        <f>VLOOKUP(AN413,Hilfstabelle!$B$14:$K$25,10,FALSE)</f>
        <v>47</v>
      </c>
      <c r="AT413" s="7">
        <f>VLOOKUP(AN413,Hilfstabelle!$B$14:$I$25,8,FALSE)</f>
        <v>20</v>
      </c>
      <c r="AU413" s="7" t="str">
        <f>IF(AY413="50I","I",VLOOKUP(E413,Hilfstabelle!$A$3:$B$6,2))</f>
        <v>III</v>
      </c>
      <c r="AV413" s="7" t="str">
        <f>IF(U413="I","I",VLOOKUP(E413,Hilfstabelle!$A$3:$B$6,2))</f>
        <v>III</v>
      </c>
      <c r="AW413" s="7" t="str">
        <f t="shared" si="222"/>
        <v>90III</v>
      </c>
      <c r="AX413" s="7" t="str">
        <f t="shared" si="213"/>
        <v>90III</v>
      </c>
      <c r="AY413" s="106" t="b">
        <f t="shared" si="229"/>
        <v>0</v>
      </c>
      <c r="AZ413" s="7">
        <f>VLOOKUP('Grundgerüst Konfigurator'!AW413,Hilfstabelle!$B$14:$M$25,12,FALSE)</f>
        <v>1.6001664000000002</v>
      </c>
      <c r="BA413" s="7">
        <f>VLOOKUP(AW413,Hilfstabelle!$B$14:$J$25,9,FALSE)</f>
        <v>54</v>
      </c>
      <c r="BB413" s="7">
        <f>VLOOKUP(AW413,Hilfstabelle!$B$14:$K$25,10,FALSE)</f>
        <v>72</v>
      </c>
      <c r="BC413" s="7">
        <f>VLOOKUP(AW413,Hilfstabelle!$B$14:$I$25,8,FALSE)</f>
        <v>22</v>
      </c>
      <c r="BD413" s="7" t="str">
        <f t="shared" si="214"/>
        <v/>
      </c>
      <c r="BE413" s="7" t="str">
        <f t="shared" si="223"/>
        <v/>
      </c>
      <c r="BF413" s="7">
        <f>IFERROR(VLOOKUP(BD413,Hilfstabelle!$B$26:$M$31,12,FALSE),0)</f>
        <v>0</v>
      </c>
      <c r="BG413" s="7">
        <f>IFERROR(VLOOKUP(BD413,Hilfstabelle!$B$26:$H$31,7,FALSE),0)</f>
        <v>0</v>
      </c>
      <c r="BH413" s="7" t="str">
        <f t="shared" si="215"/>
        <v>IV-I</v>
      </c>
      <c r="BI413" s="7" t="str">
        <f t="shared" si="224"/>
        <v>IV-I</v>
      </c>
      <c r="BJ413" s="7">
        <f>IFERROR(VLOOKUP(BH413,Hilfstabelle!$B$26:$M$31,12,FALSE),0)</f>
        <v>2.205924</v>
      </c>
      <c r="BK413" s="7">
        <f>IFERROR(VLOOKUP(BH413,Hilfstabelle!$B$26:$H$31,7,FALSE),0)</f>
        <v>5</v>
      </c>
      <c r="BL413" s="7" t="str">
        <f t="shared" si="216"/>
        <v>IV-III</v>
      </c>
      <c r="BM413" s="7" t="str">
        <f t="shared" si="225"/>
        <v>IV-III</v>
      </c>
      <c r="BN413" s="7">
        <f>IFERROR(VLOOKUP(BL413,Hilfstabelle!$B$26:$M$31,12,FALSE),0)</f>
        <v>1.783698</v>
      </c>
      <c r="BO413" s="7">
        <f>IFERROR(VLOOKUP(BL413,Hilfstabelle!$B$26:$H$31,7,FALSE),0)</f>
        <v>5</v>
      </c>
      <c r="BP413" s="162" t="s">
        <v>3902</v>
      </c>
    </row>
    <row r="414" spans="1:68" ht="15" thickBot="1" x14ac:dyDescent="0.25">
      <c r="A414" s="7">
        <v>16864441165</v>
      </c>
      <c r="B414" s="160" t="s">
        <v>98</v>
      </c>
      <c r="C414" s="8">
        <v>140</v>
      </c>
      <c r="D414" s="8">
        <v>32</v>
      </c>
      <c r="E414" s="8">
        <v>110</v>
      </c>
      <c r="F414" s="8" t="str">
        <f t="shared" si="226"/>
        <v>140 - 32 - 110</v>
      </c>
      <c r="G414" s="8" t="str">
        <f t="shared" si="227"/>
        <v>140-32-110</v>
      </c>
      <c r="H414" s="8">
        <f t="shared" si="228"/>
        <v>16864441165</v>
      </c>
      <c r="I414" s="6">
        <f t="shared" si="204"/>
        <v>21.181994400000001</v>
      </c>
      <c r="J414" s="6">
        <f>VLOOKUP(LEFT(A414,8)*1,Hilfstabelle!$A$35:$E$38,5,FALSE)</f>
        <v>0</v>
      </c>
      <c r="K414" s="6">
        <f t="shared" si="205"/>
        <v>373.6</v>
      </c>
      <c r="L414" s="6">
        <f t="shared" si="206"/>
        <v>244</v>
      </c>
      <c r="M414" s="6">
        <f t="shared" si="207"/>
        <v>163</v>
      </c>
      <c r="N414" s="19">
        <f t="shared" si="217"/>
        <v>136.1</v>
      </c>
      <c r="O414" s="19">
        <f t="shared" si="218"/>
        <v>135.5</v>
      </c>
      <c r="P414" s="19">
        <f t="shared" si="219"/>
        <v>137.5</v>
      </c>
      <c r="Q414" s="6" t="str">
        <f>VLOOKUP(LEFT(A414,8)*1,Hilfstabelle!$A$35:$E$38,2,FALSE)</f>
        <v>N.A.</v>
      </c>
      <c r="R414" s="6" t="str">
        <f>VLOOKUP(LEFT(A414,8)*1,Hilfstabelle!$A$35:$E$38,3,FALSE)</f>
        <v>N.A.</v>
      </c>
      <c r="S414" s="6" t="str">
        <f>VLOOKUP(LEFT(A414,8)*1,Hilfstabelle!$A$35:$E$38,4,FALSE)</f>
        <v>N.A.</v>
      </c>
      <c r="T414" s="94" t="e">
        <f>VLOOKUP(H414,Preise!A:E,4,FALSE)</f>
        <v>#N/A</v>
      </c>
      <c r="U414" s="7" t="str">
        <f>IF(V414=50,"I",VLOOKUP(V414,Hilfstabelle!$A$3:$B$6,2))</f>
        <v>IV</v>
      </c>
      <c r="V414" s="7">
        <f t="shared" si="208"/>
        <v>140</v>
      </c>
      <c r="W414" s="7" t="str">
        <f>IF(U414="I","I",VLOOKUP(V414,Hilfstabelle!$A$3:$B$6,2))</f>
        <v>IV</v>
      </c>
      <c r="X414" s="7">
        <f>VLOOKUP(W414,Hilfstabelle!$B$10:$M$13,12,FALSE)</f>
        <v>10.408540800000001</v>
      </c>
      <c r="Y414" s="7">
        <f>VLOOKUP(W414,Hilfstabelle!$B$10:$D$13,3,FALSE)</f>
        <v>80</v>
      </c>
      <c r="Z414" s="7">
        <f>VLOOKUP(W414,Hilfstabelle!$B$10:$E$13,4,FALSE)</f>
        <v>110.5</v>
      </c>
      <c r="AA414" s="7">
        <f>VLOOKUP(W414,Hilfstabelle!$B$10:$F$13,5,FALSE)</f>
        <v>110.5</v>
      </c>
      <c r="AB414" s="7">
        <f>VLOOKUP(W414,Hilfstabelle!$B$10:$G$13,6,FALSE)</f>
        <v>110.5</v>
      </c>
      <c r="AC414" s="7" t="str">
        <f>IF(AG414="50I","I",VLOOKUP(C414,Hilfstabelle!$A$3:$B$6,2))</f>
        <v>IV</v>
      </c>
      <c r="AD414" s="7" t="str">
        <f>IF(U414="I","I",VLOOKUP(C414,Hilfstabelle!$A$3:$B$6,2))</f>
        <v>IV</v>
      </c>
      <c r="AE414" s="7" t="str">
        <f t="shared" si="220"/>
        <v>140IV</v>
      </c>
      <c r="AF414" s="7" t="str">
        <f t="shared" si="209"/>
        <v>140IV</v>
      </c>
      <c r="AG414" s="106" t="b">
        <f t="shared" si="210"/>
        <v>0</v>
      </c>
      <c r="AH414" s="7">
        <f>VLOOKUP('Grundgerüst Konfigurator'!AE414,Hilfstabelle!$B$14:$M$25,12,FALSE)</f>
        <v>4.4472372</v>
      </c>
      <c r="AI414" s="7">
        <f>VLOOKUP(AE414,Hilfstabelle!$B$14:$J$25,9,FALSE)</f>
        <v>81.5</v>
      </c>
      <c r="AJ414" s="7">
        <f>VLOOKUP(AE414,Hilfstabelle!$B$14:$K$25,10,FALSE)</f>
        <v>75.599999999999994</v>
      </c>
      <c r="AK414" s="7">
        <f>VLOOKUP(AE414,Hilfstabelle!$B$14:$I$25,8,FALSE)</f>
        <v>25.6</v>
      </c>
      <c r="AL414" s="7" t="str">
        <f>IF(AP414="50I","I",VLOOKUP(D414,Hilfstabelle!$A$3:$B$6,2))</f>
        <v>I</v>
      </c>
      <c r="AM414" s="7" t="str">
        <f>IF(U414="I","I",VLOOKUP(D414,Hilfstabelle!$A$3:$B$6,2))</f>
        <v>I</v>
      </c>
      <c r="AN414" s="7" t="str">
        <f t="shared" si="221"/>
        <v>32I</v>
      </c>
      <c r="AO414" s="7" t="str">
        <f t="shared" si="211"/>
        <v>32I</v>
      </c>
      <c r="AP414" s="106" t="b">
        <f t="shared" si="212"/>
        <v>0</v>
      </c>
      <c r="AQ414" s="7">
        <f>VLOOKUP('Grundgerüst Konfigurator'!AN414,Hilfstabelle!$B$14:$M$25,12,FALSE)</f>
        <v>0.22388520000000001</v>
      </c>
      <c r="AR414" s="7">
        <f>VLOOKUP(AN414,Hilfstabelle!$B$14:$J$25,9,FALSE)</f>
        <v>20</v>
      </c>
      <c r="AS414" s="7">
        <f>VLOOKUP(AN414,Hilfstabelle!$B$14:$K$25,10,FALSE)</f>
        <v>47</v>
      </c>
      <c r="AT414" s="7">
        <f>VLOOKUP(AN414,Hilfstabelle!$B$14:$I$25,8,FALSE)</f>
        <v>20</v>
      </c>
      <c r="AU414" s="7" t="str">
        <f>IF(AY414="50I","I",VLOOKUP(E414,Hilfstabelle!$A$3:$B$6,2))</f>
        <v>III</v>
      </c>
      <c r="AV414" s="7" t="str">
        <f>IF(U414="I","I",VLOOKUP(E414,Hilfstabelle!$A$3:$B$6,2))</f>
        <v>III</v>
      </c>
      <c r="AW414" s="7" t="str">
        <f t="shared" si="222"/>
        <v>110III</v>
      </c>
      <c r="AX414" s="7" t="str">
        <f t="shared" si="213"/>
        <v>110III</v>
      </c>
      <c r="AY414" s="106" t="b">
        <f t="shared" si="229"/>
        <v>0</v>
      </c>
      <c r="AZ414" s="7">
        <f>VLOOKUP('Grundgerüst Konfigurator'!AW414,Hilfstabelle!$B$14:$M$25,12,FALSE)</f>
        <v>2.1127092000000003</v>
      </c>
      <c r="BA414" s="7">
        <f>VLOOKUP(AW414,Hilfstabelle!$B$14:$J$25,9,FALSE)</f>
        <v>65</v>
      </c>
      <c r="BB414" s="7">
        <f>VLOOKUP(AW414,Hilfstabelle!$B$14:$K$25,10,FALSE)</f>
        <v>72</v>
      </c>
      <c r="BC414" s="7">
        <f>VLOOKUP(AW414,Hilfstabelle!$B$14:$I$25,8,FALSE)</f>
        <v>22</v>
      </c>
      <c r="BD414" s="7" t="str">
        <f t="shared" si="214"/>
        <v/>
      </c>
      <c r="BE414" s="7" t="str">
        <f t="shared" si="223"/>
        <v/>
      </c>
      <c r="BF414" s="7">
        <f>IFERROR(VLOOKUP(BD414,Hilfstabelle!$B$26:$M$31,12,FALSE),0)</f>
        <v>0</v>
      </c>
      <c r="BG414" s="7">
        <f>IFERROR(VLOOKUP(BD414,Hilfstabelle!$B$26:$H$31,7,FALSE),0)</f>
        <v>0</v>
      </c>
      <c r="BH414" s="7" t="str">
        <f t="shared" si="215"/>
        <v>IV-I</v>
      </c>
      <c r="BI414" s="7" t="str">
        <f t="shared" si="224"/>
        <v>IV-I</v>
      </c>
      <c r="BJ414" s="7">
        <f>IFERROR(VLOOKUP(BH414,Hilfstabelle!$B$26:$M$31,12,FALSE),0)</f>
        <v>2.205924</v>
      </c>
      <c r="BK414" s="7">
        <f>IFERROR(VLOOKUP(BH414,Hilfstabelle!$B$26:$H$31,7,FALSE),0)</f>
        <v>5</v>
      </c>
      <c r="BL414" s="7" t="str">
        <f t="shared" si="216"/>
        <v>IV-III</v>
      </c>
      <c r="BM414" s="7" t="str">
        <f t="shared" si="225"/>
        <v>IV-III</v>
      </c>
      <c r="BN414" s="7">
        <f>IFERROR(VLOOKUP(BL414,Hilfstabelle!$B$26:$M$31,12,FALSE),0)</f>
        <v>1.783698</v>
      </c>
      <c r="BO414" s="7">
        <f>IFERROR(VLOOKUP(BL414,Hilfstabelle!$B$26:$H$31,7,FALSE),0)</f>
        <v>5</v>
      </c>
      <c r="BP414" s="162" t="s">
        <v>3902</v>
      </c>
    </row>
    <row r="415" spans="1:68" ht="15" thickBot="1" x14ac:dyDescent="0.25">
      <c r="A415" s="7">
        <v>16864441166</v>
      </c>
      <c r="B415" s="160" t="s">
        <v>98</v>
      </c>
      <c r="C415" s="8">
        <v>140</v>
      </c>
      <c r="D415" s="8">
        <v>32</v>
      </c>
      <c r="E415" s="8">
        <v>125</v>
      </c>
      <c r="F415" s="8" t="str">
        <f t="shared" si="226"/>
        <v>140 - 32 - 125</v>
      </c>
      <c r="G415" s="8" t="str">
        <f t="shared" si="227"/>
        <v>140-32-125</v>
      </c>
      <c r="H415" s="8">
        <f t="shared" si="228"/>
        <v>16864441166</v>
      </c>
      <c r="I415" s="6">
        <f t="shared" si="204"/>
        <v>21.085394400000002</v>
      </c>
      <c r="J415" s="6">
        <f>VLOOKUP(LEFT(A415,8)*1,Hilfstabelle!$A$35:$E$38,5,FALSE)</f>
        <v>0</v>
      </c>
      <c r="K415" s="6">
        <f t="shared" si="205"/>
        <v>383.90000000000003</v>
      </c>
      <c r="L415" s="6">
        <f t="shared" si="206"/>
        <v>244</v>
      </c>
      <c r="M415" s="6">
        <f t="shared" si="207"/>
        <v>163</v>
      </c>
      <c r="N415" s="19">
        <f t="shared" si="217"/>
        <v>136.1</v>
      </c>
      <c r="O415" s="19">
        <f t="shared" si="218"/>
        <v>135.5</v>
      </c>
      <c r="P415" s="19">
        <f t="shared" si="219"/>
        <v>147.80000000000001</v>
      </c>
      <c r="Q415" s="6" t="str">
        <f>VLOOKUP(LEFT(A415,8)*1,Hilfstabelle!$A$35:$E$38,2,FALSE)</f>
        <v>N.A.</v>
      </c>
      <c r="R415" s="6" t="str">
        <f>VLOOKUP(LEFT(A415,8)*1,Hilfstabelle!$A$35:$E$38,3,FALSE)</f>
        <v>N.A.</v>
      </c>
      <c r="S415" s="6" t="str">
        <f>VLOOKUP(LEFT(A415,8)*1,Hilfstabelle!$A$35:$E$38,4,FALSE)</f>
        <v>N.A.</v>
      </c>
      <c r="T415" s="94" t="e">
        <f>VLOOKUP(H415,Preise!A:E,4,FALSE)</f>
        <v>#N/A</v>
      </c>
      <c r="U415" s="7" t="str">
        <f>IF(V415=50,"I",VLOOKUP(V415,Hilfstabelle!$A$3:$B$6,2))</f>
        <v>IV</v>
      </c>
      <c r="V415" s="7">
        <f t="shared" si="208"/>
        <v>140</v>
      </c>
      <c r="W415" s="7" t="str">
        <f>IF(U415="I","I",VLOOKUP(V415,Hilfstabelle!$A$3:$B$6,2))</f>
        <v>IV</v>
      </c>
      <c r="X415" s="7">
        <f>VLOOKUP(W415,Hilfstabelle!$B$10:$M$13,12,FALSE)</f>
        <v>10.408540800000001</v>
      </c>
      <c r="Y415" s="7">
        <f>VLOOKUP(W415,Hilfstabelle!$B$10:$D$13,3,FALSE)</f>
        <v>80</v>
      </c>
      <c r="Z415" s="7">
        <f>VLOOKUP(W415,Hilfstabelle!$B$10:$E$13,4,FALSE)</f>
        <v>110.5</v>
      </c>
      <c r="AA415" s="7">
        <f>VLOOKUP(W415,Hilfstabelle!$B$10:$F$13,5,FALSE)</f>
        <v>110.5</v>
      </c>
      <c r="AB415" s="7">
        <f>VLOOKUP(W415,Hilfstabelle!$B$10:$G$13,6,FALSE)</f>
        <v>110.5</v>
      </c>
      <c r="AC415" s="7" t="str">
        <f>IF(AG415="50I","I",VLOOKUP(C415,Hilfstabelle!$A$3:$B$6,2))</f>
        <v>IV</v>
      </c>
      <c r="AD415" s="7" t="str">
        <f>IF(U415="I","I",VLOOKUP(C415,Hilfstabelle!$A$3:$B$6,2))</f>
        <v>IV</v>
      </c>
      <c r="AE415" s="7" t="str">
        <f t="shared" si="220"/>
        <v>140IV</v>
      </c>
      <c r="AF415" s="7" t="str">
        <f t="shared" si="209"/>
        <v>140IV</v>
      </c>
      <c r="AG415" s="106" t="b">
        <f t="shared" si="210"/>
        <v>0</v>
      </c>
      <c r="AH415" s="7">
        <f>VLOOKUP('Grundgerüst Konfigurator'!AE415,Hilfstabelle!$B$14:$M$25,12,FALSE)</f>
        <v>4.4472372</v>
      </c>
      <c r="AI415" s="7">
        <f>VLOOKUP(AE415,Hilfstabelle!$B$14:$J$25,9,FALSE)</f>
        <v>81.5</v>
      </c>
      <c r="AJ415" s="7">
        <f>VLOOKUP(AE415,Hilfstabelle!$B$14:$K$25,10,FALSE)</f>
        <v>75.599999999999994</v>
      </c>
      <c r="AK415" s="7">
        <f>VLOOKUP(AE415,Hilfstabelle!$B$14:$I$25,8,FALSE)</f>
        <v>25.6</v>
      </c>
      <c r="AL415" s="7" t="str">
        <f>IF(AP415="50I","I",VLOOKUP(D415,Hilfstabelle!$A$3:$B$6,2))</f>
        <v>I</v>
      </c>
      <c r="AM415" s="7" t="str">
        <f>IF(U415="I","I",VLOOKUP(D415,Hilfstabelle!$A$3:$B$6,2))</f>
        <v>I</v>
      </c>
      <c r="AN415" s="7" t="str">
        <f t="shared" si="221"/>
        <v>32I</v>
      </c>
      <c r="AO415" s="7" t="str">
        <f t="shared" si="211"/>
        <v>32I</v>
      </c>
      <c r="AP415" s="106" t="b">
        <f t="shared" si="212"/>
        <v>0</v>
      </c>
      <c r="AQ415" s="7">
        <f>VLOOKUP('Grundgerüst Konfigurator'!AN415,Hilfstabelle!$B$14:$M$25,12,FALSE)</f>
        <v>0.22388520000000001</v>
      </c>
      <c r="AR415" s="7">
        <f>VLOOKUP(AN415,Hilfstabelle!$B$14:$J$25,9,FALSE)</f>
        <v>20</v>
      </c>
      <c r="AS415" s="7">
        <f>VLOOKUP(AN415,Hilfstabelle!$B$14:$K$25,10,FALSE)</f>
        <v>47</v>
      </c>
      <c r="AT415" s="7">
        <f>VLOOKUP(AN415,Hilfstabelle!$B$14:$I$25,8,FALSE)</f>
        <v>20</v>
      </c>
      <c r="AU415" s="7" t="str">
        <f>IF(AY415="50I","I",VLOOKUP(E415,Hilfstabelle!$A$3:$B$6,2))</f>
        <v>IV</v>
      </c>
      <c r="AV415" s="7" t="str">
        <f>IF(U415="I","I",VLOOKUP(E415,Hilfstabelle!$A$3:$B$6,2))</f>
        <v>IV</v>
      </c>
      <c r="AW415" s="7" t="str">
        <f t="shared" si="222"/>
        <v>125IV</v>
      </c>
      <c r="AX415" s="7" t="str">
        <f t="shared" si="213"/>
        <v>125IV</v>
      </c>
      <c r="AY415" s="106" t="b">
        <f t="shared" si="229"/>
        <v>0</v>
      </c>
      <c r="AZ415" s="7">
        <f>VLOOKUP('Grundgerüst Konfigurator'!AW415,Hilfstabelle!$B$14:$M$25,12,FALSE)</f>
        <v>3.7998072000000001</v>
      </c>
      <c r="BA415" s="7">
        <f>VLOOKUP(AW415,Hilfstabelle!$B$14:$J$25,9,FALSE)</f>
        <v>72.5</v>
      </c>
      <c r="BB415" s="7">
        <f>VLOOKUP(AW415,Hilfstabelle!$B$14:$K$25,10,FALSE)</f>
        <v>87.3</v>
      </c>
      <c r="BC415" s="7">
        <f>VLOOKUP(AW415,Hilfstabelle!$B$14:$I$25,8,FALSE)</f>
        <v>37.299999999999997</v>
      </c>
      <c r="BD415" s="7" t="str">
        <f t="shared" si="214"/>
        <v/>
      </c>
      <c r="BE415" s="7" t="str">
        <f t="shared" si="223"/>
        <v/>
      </c>
      <c r="BF415" s="7">
        <f>IFERROR(VLOOKUP(BD415,Hilfstabelle!$B$26:$M$31,12,FALSE),0)</f>
        <v>0</v>
      </c>
      <c r="BG415" s="7">
        <f>IFERROR(VLOOKUP(BD415,Hilfstabelle!$B$26:$H$31,7,FALSE),0)</f>
        <v>0</v>
      </c>
      <c r="BH415" s="7" t="str">
        <f t="shared" si="215"/>
        <v>IV-I</v>
      </c>
      <c r="BI415" s="7" t="str">
        <f t="shared" si="224"/>
        <v>IV-I</v>
      </c>
      <c r="BJ415" s="7">
        <f>IFERROR(VLOOKUP(BH415,Hilfstabelle!$B$26:$M$31,12,FALSE),0)</f>
        <v>2.205924</v>
      </c>
      <c r="BK415" s="7">
        <f>IFERROR(VLOOKUP(BH415,Hilfstabelle!$B$26:$H$31,7,FALSE),0)</f>
        <v>5</v>
      </c>
      <c r="BL415" s="7" t="str">
        <f t="shared" si="216"/>
        <v/>
      </c>
      <c r="BM415" s="7" t="str">
        <f t="shared" si="225"/>
        <v/>
      </c>
      <c r="BN415" s="7">
        <f>IFERROR(VLOOKUP(BL415,Hilfstabelle!$B$26:$M$31,12,FALSE),0)</f>
        <v>0</v>
      </c>
      <c r="BO415" s="7">
        <f>IFERROR(VLOOKUP(BL415,Hilfstabelle!$B$26:$H$31,7,FALSE),0)</f>
        <v>0</v>
      </c>
      <c r="BP415" s="162" t="s">
        <v>3902</v>
      </c>
    </row>
    <row r="416" spans="1:68" ht="15" thickBot="1" x14ac:dyDescent="0.25">
      <c r="A416" s="7">
        <v>16864441167</v>
      </c>
      <c r="B416" s="160" t="s">
        <v>98</v>
      </c>
      <c r="C416" s="8">
        <v>140</v>
      </c>
      <c r="D416" s="8">
        <v>40</v>
      </c>
      <c r="E416" s="8">
        <v>25</v>
      </c>
      <c r="F416" s="8" t="str">
        <f t="shared" si="226"/>
        <v>140 - 40 - 25</v>
      </c>
      <c r="G416" s="8" t="str">
        <f t="shared" si="227"/>
        <v>140-40-25</v>
      </c>
      <c r="H416" s="8">
        <f t="shared" si="228"/>
        <v>16864441167</v>
      </c>
      <c r="I416" s="6">
        <f t="shared" si="204"/>
        <v>19.772600400000002</v>
      </c>
      <c r="J416" s="6">
        <f>VLOOKUP(LEFT(A416,8)*1,Hilfstabelle!$A$35:$E$38,5,FALSE)</f>
        <v>0</v>
      </c>
      <c r="K416" s="6">
        <f t="shared" si="205"/>
        <v>342.1</v>
      </c>
      <c r="L416" s="6">
        <f t="shared" si="206"/>
        <v>251</v>
      </c>
      <c r="M416" s="6">
        <f t="shared" si="207"/>
        <v>163</v>
      </c>
      <c r="N416" s="19">
        <f t="shared" si="217"/>
        <v>136.1</v>
      </c>
      <c r="O416" s="19">
        <f t="shared" si="218"/>
        <v>137.5</v>
      </c>
      <c r="P416" s="19">
        <f t="shared" si="219"/>
        <v>134.5</v>
      </c>
      <c r="Q416" s="6" t="str">
        <f>VLOOKUP(LEFT(A416,8)*1,Hilfstabelle!$A$35:$E$38,2,FALSE)</f>
        <v>N.A.</v>
      </c>
      <c r="R416" s="6" t="str">
        <f>VLOOKUP(LEFT(A416,8)*1,Hilfstabelle!$A$35:$E$38,3,FALSE)</f>
        <v>N.A.</v>
      </c>
      <c r="S416" s="6" t="str">
        <f>VLOOKUP(LEFT(A416,8)*1,Hilfstabelle!$A$35:$E$38,4,FALSE)</f>
        <v>N.A.</v>
      </c>
      <c r="T416" s="94" t="e">
        <f>VLOOKUP(H416,Preise!A:E,4,FALSE)</f>
        <v>#N/A</v>
      </c>
      <c r="U416" s="7" t="str">
        <f>IF(V416=50,"I",VLOOKUP(V416,Hilfstabelle!$A$3:$B$6,2))</f>
        <v>IV</v>
      </c>
      <c r="V416" s="7">
        <f t="shared" si="208"/>
        <v>140</v>
      </c>
      <c r="W416" s="7" t="str">
        <f>IF(U416="I","I",VLOOKUP(V416,Hilfstabelle!$A$3:$B$6,2))</f>
        <v>IV</v>
      </c>
      <c r="X416" s="7">
        <f>VLOOKUP(W416,Hilfstabelle!$B$10:$M$13,12,FALSE)</f>
        <v>10.408540800000001</v>
      </c>
      <c r="Y416" s="7">
        <f>VLOOKUP(W416,Hilfstabelle!$B$10:$D$13,3,FALSE)</f>
        <v>80</v>
      </c>
      <c r="Z416" s="7">
        <f>VLOOKUP(W416,Hilfstabelle!$B$10:$E$13,4,FALSE)</f>
        <v>110.5</v>
      </c>
      <c r="AA416" s="7">
        <f>VLOOKUP(W416,Hilfstabelle!$B$10:$F$13,5,FALSE)</f>
        <v>110.5</v>
      </c>
      <c r="AB416" s="7">
        <f>VLOOKUP(W416,Hilfstabelle!$B$10:$G$13,6,FALSE)</f>
        <v>110.5</v>
      </c>
      <c r="AC416" s="7" t="str">
        <f>IF(AG416="50I","I",VLOOKUP(C416,Hilfstabelle!$A$3:$B$6,2))</f>
        <v>IV</v>
      </c>
      <c r="AD416" s="7" t="str">
        <f>IF(U416="I","I",VLOOKUP(C416,Hilfstabelle!$A$3:$B$6,2))</f>
        <v>IV</v>
      </c>
      <c r="AE416" s="7" t="str">
        <f t="shared" si="220"/>
        <v>140IV</v>
      </c>
      <c r="AF416" s="7" t="str">
        <f t="shared" si="209"/>
        <v>140IV</v>
      </c>
      <c r="AG416" s="106" t="b">
        <f t="shared" si="210"/>
        <v>0</v>
      </c>
      <c r="AH416" s="7">
        <f>VLOOKUP('Grundgerüst Konfigurator'!AE416,Hilfstabelle!$B$14:$M$25,12,FALSE)</f>
        <v>4.4472372</v>
      </c>
      <c r="AI416" s="7">
        <f>VLOOKUP(AE416,Hilfstabelle!$B$14:$J$25,9,FALSE)</f>
        <v>81.5</v>
      </c>
      <c r="AJ416" s="7">
        <f>VLOOKUP(AE416,Hilfstabelle!$B$14:$K$25,10,FALSE)</f>
        <v>75.599999999999994</v>
      </c>
      <c r="AK416" s="7">
        <f>VLOOKUP(AE416,Hilfstabelle!$B$14:$I$25,8,FALSE)</f>
        <v>25.6</v>
      </c>
      <c r="AL416" s="7" t="str">
        <f>IF(AP416="50I","I",VLOOKUP(D416,Hilfstabelle!$A$3:$B$6,2))</f>
        <v>I</v>
      </c>
      <c r="AM416" s="7" t="str">
        <f>IF(U416="I","I",VLOOKUP(D416,Hilfstabelle!$A$3:$B$6,2))</f>
        <v>I</v>
      </c>
      <c r="AN416" s="7" t="str">
        <f t="shared" si="221"/>
        <v>40I</v>
      </c>
      <c r="AO416" s="7" t="str">
        <f t="shared" si="211"/>
        <v>40I</v>
      </c>
      <c r="AP416" s="106" t="b">
        <f t="shared" si="212"/>
        <v>0</v>
      </c>
      <c r="AQ416" s="7">
        <f>VLOOKUP('Grundgerüst Konfigurator'!AN416,Hilfstabelle!$B$14:$M$25,12,FALSE)</f>
        <v>0.33348840000000002</v>
      </c>
      <c r="AR416" s="7">
        <f>VLOOKUP(AN416,Hilfstabelle!$B$14:$J$25,9,FALSE)</f>
        <v>24.5</v>
      </c>
      <c r="AS416" s="7">
        <f>VLOOKUP(AN416,Hilfstabelle!$B$14:$K$25,10,FALSE)</f>
        <v>54</v>
      </c>
      <c r="AT416" s="7">
        <f>VLOOKUP(AN416,Hilfstabelle!$B$14:$I$25,8,FALSE)</f>
        <v>22</v>
      </c>
      <c r="AU416" s="7" t="str">
        <f>IF(AY416="50I","I",VLOOKUP(E416,Hilfstabelle!$A$3:$B$6,2))</f>
        <v>I</v>
      </c>
      <c r="AV416" s="7" t="str">
        <f>IF(U416="I","I",VLOOKUP(E416,Hilfstabelle!$A$3:$B$6,2))</f>
        <v>I</v>
      </c>
      <c r="AW416" s="7" t="str">
        <f t="shared" si="222"/>
        <v>25I</v>
      </c>
      <c r="AX416" s="7" t="str">
        <f t="shared" si="213"/>
        <v>25I</v>
      </c>
      <c r="AY416" s="106" t="b">
        <f t="shared" si="229"/>
        <v>0</v>
      </c>
      <c r="AZ416" s="7">
        <f>VLOOKUP('Grundgerüst Konfigurator'!AW416,Hilfstabelle!$B$14:$M$25,12,FALSE)</f>
        <v>0.171486</v>
      </c>
      <c r="BA416" s="7">
        <f>VLOOKUP(AW416,Hilfstabelle!$B$14:$J$25,9,FALSE)</f>
        <v>15.25</v>
      </c>
      <c r="BB416" s="7">
        <f>VLOOKUP(AW416,Hilfstabelle!$B$14:$K$25,10,FALSE)</f>
        <v>40.5</v>
      </c>
      <c r="BC416" s="7">
        <f>VLOOKUP(AW416,Hilfstabelle!$B$14:$I$25,8,FALSE)</f>
        <v>19</v>
      </c>
      <c r="BD416" s="7" t="str">
        <f t="shared" si="214"/>
        <v/>
      </c>
      <c r="BE416" s="7" t="str">
        <f t="shared" si="223"/>
        <v/>
      </c>
      <c r="BF416" s="7">
        <f>IFERROR(VLOOKUP(BD416,Hilfstabelle!$B$26:$M$31,12,FALSE),0)</f>
        <v>0</v>
      </c>
      <c r="BG416" s="7">
        <f>IFERROR(VLOOKUP(BD416,Hilfstabelle!$B$26:$H$31,7,FALSE),0)</f>
        <v>0</v>
      </c>
      <c r="BH416" s="7" t="str">
        <f t="shared" si="215"/>
        <v>IV-I</v>
      </c>
      <c r="BI416" s="7" t="str">
        <f t="shared" si="224"/>
        <v>IV-I</v>
      </c>
      <c r="BJ416" s="7">
        <f>IFERROR(VLOOKUP(BH416,Hilfstabelle!$B$26:$M$31,12,FALSE),0)</f>
        <v>2.205924</v>
      </c>
      <c r="BK416" s="7">
        <f>IFERROR(VLOOKUP(BH416,Hilfstabelle!$B$26:$H$31,7,FALSE),0)</f>
        <v>5</v>
      </c>
      <c r="BL416" s="7" t="str">
        <f t="shared" si="216"/>
        <v>IV-I</v>
      </c>
      <c r="BM416" s="7" t="str">
        <f t="shared" si="225"/>
        <v>IV-I</v>
      </c>
      <c r="BN416" s="7">
        <f>IFERROR(VLOOKUP(BL416,Hilfstabelle!$B$26:$M$31,12,FALSE),0)</f>
        <v>2.205924</v>
      </c>
      <c r="BO416" s="7">
        <f>IFERROR(VLOOKUP(BL416,Hilfstabelle!$B$26:$H$31,7,FALSE),0)</f>
        <v>5</v>
      </c>
      <c r="BP416" s="162" t="s">
        <v>3902</v>
      </c>
    </row>
    <row r="417" spans="1:68" ht="15" thickBot="1" x14ac:dyDescent="0.25">
      <c r="A417" s="7">
        <v>16864441168</v>
      </c>
      <c r="B417" s="160" t="s">
        <v>98</v>
      </c>
      <c r="C417" s="8">
        <v>140</v>
      </c>
      <c r="D417" s="8">
        <v>40</v>
      </c>
      <c r="E417" s="8">
        <v>32</v>
      </c>
      <c r="F417" s="8" t="str">
        <f t="shared" si="226"/>
        <v>140 - 40 - 32</v>
      </c>
      <c r="G417" s="8" t="str">
        <f t="shared" si="227"/>
        <v>140-40-32</v>
      </c>
      <c r="H417" s="8">
        <f t="shared" si="228"/>
        <v>16864441168</v>
      </c>
      <c r="I417" s="6">
        <f t="shared" si="204"/>
        <v>19.824999600000002</v>
      </c>
      <c r="J417" s="6">
        <f>VLOOKUP(LEFT(A417,8)*1,Hilfstabelle!$A$35:$E$38,5,FALSE)</f>
        <v>0</v>
      </c>
      <c r="K417" s="6">
        <f t="shared" si="205"/>
        <v>348.6</v>
      </c>
      <c r="L417" s="6">
        <f t="shared" si="206"/>
        <v>251</v>
      </c>
      <c r="M417" s="6">
        <f t="shared" si="207"/>
        <v>163</v>
      </c>
      <c r="N417" s="19">
        <f t="shared" si="217"/>
        <v>136.1</v>
      </c>
      <c r="O417" s="19">
        <f t="shared" si="218"/>
        <v>137.5</v>
      </c>
      <c r="P417" s="19">
        <f t="shared" si="219"/>
        <v>135.5</v>
      </c>
      <c r="Q417" s="6" t="str">
        <f>VLOOKUP(LEFT(A417,8)*1,Hilfstabelle!$A$35:$E$38,2,FALSE)</f>
        <v>N.A.</v>
      </c>
      <c r="R417" s="6" t="str">
        <f>VLOOKUP(LEFT(A417,8)*1,Hilfstabelle!$A$35:$E$38,3,FALSE)</f>
        <v>N.A.</v>
      </c>
      <c r="S417" s="6" t="str">
        <f>VLOOKUP(LEFT(A417,8)*1,Hilfstabelle!$A$35:$E$38,4,FALSE)</f>
        <v>N.A.</v>
      </c>
      <c r="T417" s="94" t="e">
        <f>VLOOKUP(H417,Preise!A:E,4,FALSE)</f>
        <v>#N/A</v>
      </c>
      <c r="U417" s="7" t="str">
        <f>IF(V417=50,"I",VLOOKUP(V417,Hilfstabelle!$A$3:$B$6,2))</f>
        <v>IV</v>
      </c>
      <c r="V417" s="7">
        <f t="shared" si="208"/>
        <v>140</v>
      </c>
      <c r="W417" s="7" t="str">
        <f>IF(U417="I","I",VLOOKUP(V417,Hilfstabelle!$A$3:$B$6,2))</f>
        <v>IV</v>
      </c>
      <c r="X417" s="7">
        <f>VLOOKUP(W417,Hilfstabelle!$B$10:$M$13,12,FALSE)</f>
        <v>10.408540800000001</v>
      </c>
      <c r="Y417" s="7">
        <f>VLOOKUP(W417,Hilfstabelle!$B$10:$D$13,3,FALSE)</f>
        <v>80</v>
      </c>
      <c r="Z417" s="7">
        <f>VLOOKUP(W417,Hilfstabelle!$B$10:$E$13,4,FALSE)</f>
        <v>110.5</v>
      </c>
      <c r="AA417" s="7">
        <f>VLOOKUP(W417,Hilfstabelle!$B$10:$F$13,5,FALSE)</f>
        <v>110.5</v>
      </c>
      <c r="AB417" s="7">
        <f>VLOOKUP(W417,Hilfstabelle!$B$10:$G$13,6,FALSE)</f>
        <v>110.5</v>
      </c>
      <c r="AC417" s="7" t="str">
        <f>IF(AG417="50I","I",VLOOKUP(C417,Hilfstabelle!$A$3:$B$6,2))</f>
        <v>IV</v>
      </c>
      <c r="AD417" s="7" t="str">
        <f>IF(U417="I","I",VLOOKUP(C417,Hilfstabelle!$A$3:$B$6,2))</f>
        <v>IV</v>
      </c>
      <c r="AE417" s="7" t="str">
        <f t="shared" si="220"/>
        <v>140IV</v>
      </c>
      <c r="AF417" s="7" t="str">
        <f t="shared" si="209"/>
        <v>140IV</v>
      </c>
      <c r="AG417" s="106" t="b">
        <f t="shared" si="210"/>
        <v>0</v>
      </c>
      <c r="AH417" s="7">
        <f>VLOOKUP('Grundgerüst Konfigurator'!AE417,Hilfstabelle!$B$14:$M$25,12,FALSE)</f>
        <v>4.4472372</v>
      </c>
      <c r="AI417" s="7">
        <f>VLOOKUP(AE417,Hilfstabelle!$B$14:$J$25,9,FALSE)</f>
        <v>81.5</v>
      </c>
      <c r="AJ417" s="7">
        <f>VLOOKUP(AE417,Hilfstabelle!$B$14:$K$25,10,FALSE)</f>
        <v>75.599999999999994</v>
      </c>
      <c r="AK417" s="7">
        <f>VLOOKUP(AE417,Hilfstabelle!$B$14:$I$25,8,FALSE)</f>
        <v>25.6</v>
      </c>
      <c r="AL417" s="7" t="str">
        <f>IF(AP417="50I","I",VLOOKUP(D417,Hilfstabelle!$A$3:$B$6,2))</f>
        <v>I</v>
      </c>
      <c r="AM417" s="7" t="str">
        <f>IF(U417="I","I",VLOOKUP(D417,Hilfstabelle!$A$3:$B$6,2))</f>
        <v>I</v>
      </c>
      <c r="AN417" s="7" t="str">
        <f t="shared" si="221"/>
        <v>40I</v>
      </c>
      <c r="AO417" s="7" t="str">
        <f t="shared" si="211"/>
        <v>40I</v>
      </c>
      <c r="AP417" s="106" t="b">
        <f t="shared" si="212"/>
        <v>0</v>
      </c>
      <c r="AQ417" s="7">
        <f>VLOOKUP('Grundgerüst Konfigurator'!AN417,Hilfstabelle!$B$14:$M$25,12,FALSE)</f>
        <v>0.33348840000000002</v>
      </c>
      <c r="AR417" s="7">
        <f>VLOOKUP(AN417,Hilfstabelle!$B$14:$J$25,9,FALSE)</f>
        <v>24.5</v>
      </c>
      <c r="AS417" s="7">
        <f>VLOOKUP(AN417,Hilfstabelle!$B$14:$K$25,10,FALSE)</f>
        <v>54</v>
      </c>
      <c r="AT417" s="7">
        <f>VLOOKUP(AN417,Hilfstabelle!$B$14:$I$25,8,FALSE)</f>
        <v>22</v>
      </c>
      <c r="AU417" s="7" t="str">
        <f>IF(AY417="50I","I",VLOOKUP(E417,Hilfstabelle!$A$3:$B$6,2))</f>
        <v>I</v>
      </c>
      <c r="AV417" s="7" t="str">
        <f>IF(U417="I","I",VLOOKUP(E417,Hilfstabelle!$A$3:$B$6,2))</f>
        <v>I</v>
      </c>
      <c r="AW417" s="7" t="str">
        <f t="shared" si="222"/>
        <v>32I</v>
      </c>
      <c r="AX417" s="7" t="str">
        <f t="shared" si="213"/>
        <v>32I</v>
      </c>
      <c r="AY417" s="106" t="b">
        <f t="shared" si="229"/>
        <v>0</v>
      </c>
      <c r="AZ417" s="7">
        <f>VLOOKUP('Grundgerüst Konfigurator'!AW417,Hilfstabelle!$B$14:$M$25,12,FALSE)</f>
        <v>0.22388520000000001</v>
      </c>
      <c r="BA417" s="7">
        <f>VLOOKUP(AW417,Hilfstabelle!$B$14:$J$25,9,FALSE)</f>
        <v>20</v>
      </c>
      <c r="BB417" s="7">
        <f>VLOOKUP(AW417,Hilfstabelle!$B$14:$K$25,10,FALSE)</f>
        <v>47</v>
      </c>
      <c r="BC417" s="7">
        <f>VLOOKUP(AW417,Hilfstabelle!$B$14:$I$25,8,FALSE)</f>
        <v>20</v>
      </c>
      <c r="BD417" s="7" t="str">
        <f t="shared" si="214"/>
        <v/>
      </c>
      <c r="BE417" s="7" t="str">
        <f t="shared" si="223"/>
        <v/>
      </c>
      <c r="BF417" s="7">
        <f>IFERROR(VLOOKUP(BD417,Hilfstabelle!$B$26:$M$31,12,FALSE),0)</f>
        <v>0</v>
      </c>
      <c r="BG417" s="7">
        <f>IFERROR(VLOOKUP(BD417,Hilfstabelle!$B$26:$H$31,7,FALSE),0)</f>
        <v>0</v>
      </c>
      <c r="BH417" s="7" t="str">
        <f t="shared" si="215"/>
        <v>IV-I</v>
      </c>
      <c r="BI417" s="7" t="str">
        <f t="shared" si="224"/>
        <v>IV-I</v>
      </c>
      <c r="BJ417" s="7">
        <f>IFERROR(VLOOKUP(BH417,Hilfstabelle!$B$26:$M$31,12,FALSE),0)</f>
        <v>2.205924</v>
      </c>
      <c r="BK417" s="7">
        <f>IFERROR(VLOOKUP(BH417,Hilfstabelle!$B$26:$H$31,7,FALSE),0)</f>
        <v>5</v>
      </c>
      <c r="BL417" s="7" t="str">
        <f t="shared" si="216"/>
        <v>IV-I</v>
      </c>
      <c r="BM417" s="7" t="str">
        <f t="shared" si="225"/>
        <v>IV-I</v>
      </c>
      <c r="BN417" s="7">
        <f>IFERROR(VLOOKUP(BL417,Hilfstabelle!$B$26:$M$31,12,FALSE),0)</f>
        <v>2.205924</v>
      </c>
      <c r="BO417" s="7">
        <f>IFERROR(VLOOKUP(BL417,Hilfstabelle!$B$26:$H$31,7,FALSE),0)</f>
        <v>5</v>
      </c>
      <c r="BP417" s="162" t="s">
        <v>3902</v>
      </c>
    </row>
    <row r="418" spans="1:68" ht="15" thickBot="1" x14ac:dyDescent="0.25">
      <c r="A418" s="7">
        <v>16864441169</v>
      </c>
      <c r="B418" s="160" t="s">
        <v>98</v>
      </c>
      <c r="C418" s="8">
        <v>140</v>
      </c>
      <c r="D418" s="8">
        <v>40</v>
      </c>
      <c r="E418" s="8">
        <v>40</v>
      </c>
      <c r="F418" s="8" t="str">
        <f t="shared" si="226"/>
        <v>140 - 40 - 40</v>
      </c>
      <c r="G418" s="8" t="str">
        <f t="shared" si="227"/>
        <v>140-40-40</v>
      </c>
      <c r="H418" s="8">
        <f t="shared" si="228"/>
        <v>16864441169</v>
      </c>
      <c r="I418" s="6">
        <f t="shared" si="204"/>
        <v>19.9346028</v>
      </c>
      <c r="J418" s="6">
        <f>VLOOKUP(LEFT(A418,8)*1,Hilfstabelle!$A$35:$E$38,5,FALSE)</f>
        <v>0</v>
      </c>
      <c r="K418" s="6">
        <f t="shared" si="205"/>
        <v>355.6</v>
      </c>
      <c r="L418" s="6">
        <f t="shared" si="206"/>
        <v>251</v>
      </c>
      <c r="M418" s="6">
        <f t="shared" si="207"/>
        <v>163</v>
      </c>
      <c r="N418" s="19">
        <f t="shared" si="217"/>
        <v>136.1</v>
      </c>
      <c r="O418" s="19">
        <f t="shared" si="218"/>
        <v>137.5</v>
      </c>
      <c r="P418" s="19">
        <f t="shared" si="219"/>
        <v>137.5</v>
      </c>
      <c r="Q418" s="6" t="str">
        <f>VLOOKUP(LEFT(A418,8)*1,Hilfstabelle!$A$35:$E$38,2,FALSE)</f>
        <v>N.A.</v>
      </c>
      <c r="R418" s="6" t="str">
        <f>VLOOKUP(LEFT(A418,8)*1,Hilfstabelle!$A$35:$E$38,3,FALSE)</f>
        <v>N.A.</v>
      </c>
      <c r="S418" s="6" t="str">
        <f>VLOOKUP(LEFT(A418,8)*1,Hilfstabelle!$A$35:$E$38,4,FALSE)</f>
        <v>N.A.</v>
      </c>
      <c r="T418" s="94" t="e">
        <f>VLOOKUP(H418,Preise!A:E,4,FALSE)</f>
        <v>#N/A</v>
      </c>
      <c r="U418" s="7" t="str">
        <f>IF(V418=50,"I",VLOOKUP(V418,Hilfstabelle!$A$3:$B$6,2))</f>
        <v>IV</v>
      </c>
      <c r="V418" s="7">
        <f t="shared" si="208"/>
        <v>140</v>
      </c>
      <c r="W418" s="7" t="str">
        <f>IF(U418="I","I",VLOOKUP(V418,Hilfstabelle!$A$3:$B$6,2))</f>
        <v>IV</v>
      </c>
      <c r="X418" s="7">
        <f>VLOOKUP(W418,Hilfstabelle!$B$10:$M$13,12,FALSE)</f>
        <v>10.408540800000001</v>
      </c>
      <c r="Y418" s="7">
        <f>VLOOKUP(W418,Hilfstabelle!$B$10:$D$13,3,FALSE)</f>
        <v>80</v>
      </c>
      <c r="Z418" s="7">
        <f>VLOOKUP(W418,Hilfstabelle!$B$10:$E$13,4,FALSE)</f>
        <v>110.5</v>
      </c>
      <c r="AA418" s="7">
        <f>VLOOKUP(W418,Hilfstabelle!$B$10:$F$13,5,FALSE)</f>
        <v>110.5</v>
      </c>
      <c r="AB418" s="7">
        <f>VLOOKUP(W418,Hilfstabelle!$B$10:$G$13,6,FALSE)</f>
        <v>110.5</v>
      </c>
      <c r="AC418" s="7" t="str">
        <f>IF(AG418="50I","I",VLOOKUP(C418,Hilfstabelle!$A$3:$B$6,2))</f>
        <v>IV</v>
      </c>
      <c r="AD418" s="7" t="str">
        <f>IF(U418="I","I",VLOOKUP(C418,Hilfstabelle!$A$3:$B$6,2))</f>
        <v>IV</v>
      </c>
      <c r="AE418" s="7" t="str">
        <f t="shared" si="220"/>
        <v>140IV</v>
      </c>
      <c r="AF418" s="7" t="str">
        <f t="shared" si="209"/>
        <v>140IV</v>
      </c>
      <c r="AG418" s="106" t="b">
        <f t="shared" si="210"/>
        <v>0</v>
      </c>
      <c r="AH418" s="7">
        <f>VLOOKUP('Grundgerüst Konfigurator'!AE418,Hilfstabelle!$B$14:$M$25,12,FALSE)</f>
        <v>4.4472372</v>
      </c>
      <c r="AI418" s="7">
        <f>VLOOKUP(AE418,Hilfstabelle!$B$14:$J$25,9,FALSE)</f>
        <v>81.5</v>
      </c>
      <c r="AJ418" s="7">
        <f>VLOOKUP(AE418,Hilfstabelle!$B$14:$K$25,10,FALSE)</f>
        <v>75.599999999999994</v>
      </c>
      <c r="AK418" s="7">
        <f>VLOOKUP(AE418,Hilfstabelle!$B$14:$I$25,8,FALSE)</f>
        <v>25.6</v>
      </c>
      <c r="AL418" s="7" t="str">
        <f>IF(AP418="50I","I",VLOOKUP(D418,Hilfstabelle!$A$3:$B$6,2))</f>
        <v>I</v>
      </c>
      <c r="AM418" s="7" t="str">
        <f>IF(U418="I","I",VLOOKUP(D418,Hilfstabelle!$A$3:$B$6,2))</f>
        <v>I</v>
      </c>
      <c r="AN418" s="7" t="str">
        <f t="shared" si="221"/>
        <v>40I</v>
      </c>
      <c r="AO418" s="7" t="str">
        <f t="shared" si="211"/>
        <v>40I</v>
      </c>
      <c r="AP418" s="106" t="b">
        <f t="shared" si="212"/>
        <v>0</v>
      </c>
      <c r="AQ418" s="7">
        <f>VLOOKUP('Grundgerüst Konfigurator'!AN418,Hilfstabelle!$B$14:$M$25,12,FALSE)</f>
        <v>0.33348840000000002</v>
      </c>
      <c r="AR418" s="7">
        <f>VLOOKUP(AN418,Hilfstabelle!$B$14:$J$25,9,FALSE)</f>
        <v>24.5</v>
      </c>
      <c r="AS418" s="7">
        <f>VLOOKUP(AN418,Hilfstabelle!$B$14:$K$25,10,FALSE)</f>
        <v>54</v>
      </c>
      <c r="AT418" s="7">
        <f>VLOOKUP(AN418,Hilfstabelle!$B$14:$I$25,8,FALSE)</f>
        <v>22</v>
      </c>
      <c r="AU418" s="7" t="str">
        <f>IF(AY418="50I","I",VLOOKUP(E418,Hilfstabelle!$A$3:$B$6,2))</f>
        <v>I</v>
      </c>
      <c r="AV418" s="7" t="str">
        <f>IF(U418="I","I",VLOOKUP(E418,Hilfstabelle!$A$3:$B$6,2))</f>
        <v>I</v>
      </c>
      <c r="AW418" s="7" t="str">
        <f t="shared" si="222"/>
        <v>40I</v>
      </c>
      <c r="AX418" s="7" t="str">
        <f t="shared" si="213"/>
        <v>40I</v>
      </c>
      <c r="AY418" s="106" t="b">
        <f t="shared" si="229"/>
        <v>0</v>
      </c>
      <c r="AZ418" s="7">
        <f>VLOOKUP('Grundgerüst Konfigurator'!AW418,Hilfstabelle!$B$14:$M$25,12,FALSE)</f>
        <v>0.33348840000000002</v>
      </c>
      <c r="BA418" s="7">
        <f>VLOOKUP(AW418,Hilfstabelle!$B$14:$J$25,9,FALSE)</f>
        <v>24.5</v>
      </c>
      <c r="BB418" s="7">
        <f>VLOOKUP(AW418,Hilfstabelle!$B$14:$K$25,10,FALSE)</f>
        <v>54</v>
      </c>
      <c r="BC418" s="7">
        <f>VLOOKUP(AW418,Hilfstabelle!$B$14:$I$25,8,FALSE)</f>
        <v>22</v>
      </c>
      <c r="BD418" s="7" t="str">
        <f t="shared" si="214"/>
        <v/>
      </c>
      <c r="BE418" s="7" t="str">
        <f t="shared" si="223"/>
        <v/>
      </c>
      <c r="BF418" s="7">
        <f>IFERROR(VLOOKUP(BD418,Hilfstabelle!$B$26:$M$31,12,FALSE),0)</f>
        <v>0</v>
      </c>
      <c r="BG418" s="7">
        <f>IFERROR(VLOOKUP(BD418,Hilfstabelle!$B$26:$H$31,7,FALSE),0)</f>
        <v>0</v>
      </c>
      <c r="BH418" s="7" t="str">
        <f t="shared" si="215"/>
        <v>IV-I</v>
      </c>
      <c r="BI418" s="7" t="str">
        <f t="shared" si="224"/>
        <v>IV-I</v>
      </c>
      <c r="BJ418" s="7">
        <f>IFERROR(VLOOKUP(BH418,Hilfstabelle!$B$26:$M$31,12,FALSE),0)</f>
        <v>2.205924</v>
      </c>
      <c r="BK418" s="7">
        <f>IFERROR(VLOOKUP(BH418,Hilfstabelle!$B$26:$H$31,7,FALSE),0)</f>
        <v>5</v>
      </c>
      <c r="BL418" s="7" t="str">
        <f t="shared" si="216"/>
        <v>IV-I</v>
      </c>
      <c r="BM418" s="7" t="str">
        <f t="shared" si="225"/>
        <v>IV-I</v>
      </c>
      <c r="BN418" s="7">
        <f>IFERROR(VLOOKUP(BL418,Hilfstabelle!$B$26:$M$31,12,FALSE),0)</f>
        <v>2.205924</v>
      </c>
      <c r="BO418" s="7">
        <f>IFERROR(VLOOKUP(BL418,Hilfstabelle!$B$26:$H$31,7,FALSE),0)</f>
        <v>5</v>
      </c>
      <c r="BP418" s="162" t="s">
        <v>3902</v>
      </c>
    </row>
    <row r="419" spans="1:68" ht="15" thickBot="1" x14ac:dyDescent="0.25">
      <c r="A419" s="7">
        <v>16864441170</v>
      </c>
      <c r="B419" s="160" t="s">
        <v>98</v>
      </c>
      <c r="C419" s="8">
        <v>140</v>
      </c>
      <c r="D419" s="8">
        <v>40</v>
      </c>
      <c r="E419" s="8">
        <v>50</v>
      </c>
      <c r="F419" s="8" t="str">
        <f t="shared" si="226"/>
        <v>140 - 40 - 50</v>
      </c>
      <c r="G419" s="8" t="str">
        <f t="shared" si="227"/>
        <v>140-40-50</v>
      </c>
      <c r="H419" s="8">
        <f t="shared" si="228"/>
        <v>16864441170</v>
      </c>
      <c r="I419" s="6">
        <f t="shared" si="204"/>
        <v>20.051917200000002</v>
      </c>
      <c r="J419" s="6">
        <f>VLOOKUP(LEFT(A419,8)*1,Hilfstabelle!$A$35:$E$38,5,FALSE)</f>
        <v>0</v>
      </c>
      <c r="K419" s="6">
        <f t="shared" si="205"/>
        <v>362.6</v>
      </c>
      <c r="L419" s="6">
        <f t="shared" si="206"/>
        <v>251</v>
      </c>
      <c r="M419" s="6">
        <f t="shared" si="207"/>
        <v>163</v>
      </c>
      <c r="N419" s="19">
        <f t="shared" si="217"/>
        <v>136.1</v>
      </c>
      <c r="O419" s="19">
        <f t="shared" si="218"/>
        <v>137.5</v>
      </c>
      <c r="P419" s="19">
        <f t="shared" si="219"/>
        <v>137.5</v>
      </c>
      <c r="Q419" s="6" t="str">
        <f>VLOOKUP(LEFT(A419,8)*1,Hilfstabelle!$A$35:$E$38,2,FALSE)</f>
        <v>N.A.</v>
      </c>
      <c r="R419" s="6" t="str">
        <f>VLOOKUP(LEFT(A419,8)*1,Hilfstabelle!$A$35:$E$38,3,FALSE)</f>
        <v>N.A.</v>
      </c>
      <c r="S419" s="6" t="str">
        <f>VLOOKUP(LEFT(A419,8)*1,Hilfstabelle!$A$35:$E$38,4,FALSE)</f>
        <v>N.A.</v>
      </c>
      <c r="T419" s="94" t="e">
        <f>VLOOKUP(H419,Preise!A:E,4,FALSE)</f>
        <v>#N/A</v>
      </c>
      <c r="U419" s="7" t="str">
        <f>IF(V419=50,"I",VLOOKUP(V419,Hilfstabelle!$A$3:$B$6,2))</f>
        <v>IV</v>
      </c>
      <c r="V419" s="7">
        <f t="shared" si="208"/>
        <v>140</v>
      </c>
      <c r="W419" s="7" t="str">
        <f>IF(U419="I","I",VLOOKUP(V419,Hilfstabelle!$A$3:$B$6,2))</f>
        <v>IV</v>
      </c>
      <c r="X419" s="7">
        <f>VLOOKUP(W419,Hilfstabelle!$B$10:$M$13,12,FALSE)</f>
        <v>10.408540800000001</v>
      </c>
      <c r="Y419" s="7">
        <f>VLOOKUP(W419,Hilfstabelle!$B$10:$D$13,3,FALSE)</f>
        <v>80</v>
      </c>
      <c r="Z419" s="7">
        <f>VLOOKUP(W419,Hilfstabelle!$B$10:$E$13,4,FALSE)</f>
        <v>110.5</v>
      </c>
      <c r="AA419" s="7">
        <f>VLOOKUP(W419,Hilfstabelle!$B$10:$F$13,5,FALSE)</f>
        <v>110.5</v>
      </c>
      <c r="AB419" s="7">
        <f>VLOOKUP(W419,Hilfstabelle!$B$10:$G$13,6,FALSE)</f>
        <v>110.5</v>
      </c>
      <c r="AC419" s="7" t="str">
        <f>IF(AG419="50I","I",VLOOKUP(C419,Hilfstabelle!$A$3:$B$6,2))</f>
        <v>IV</v>
      </c>
      <c r="AD419" s="7" t="str">
        <f>IF(U419="I","I",VLOOKUP(C419,Hilfstabelle!$A$3:$B$6,2))</f>
        <v>IV</v>
      </c>
      <c r="AE419" s="7" t="str">
        <f t="shared" si="220"/>
        <v>140IV</v>
      </c>
      <c r="AF419" s="7" t="str">
        <f t="shared" si="209"/>
        <v>140IV</v>
      </c>
      <c r="AG419" s="106" t="b">
        <f t="shared" si="210"/>
        <v>0</v>
      </c>
      <c r="AH419" s="7">
        <f>VLOOKUP('Grundgerüst Konfigurator'!AE419,Hilfstabelle!$B$14:$M$25,12,FALSE)</f>
        <v>4.4472372</v>
      </c>
      <c r="AI419" s="7">
        <f>VLOOKUP(AE419,Hilfstabelle!$B$14:$J$25,9,FALSE)</f>
        <v>81.5</v>
      </c>
      <c r="AJ419" s="7">
        <f>VLOOKUP(AE419,Hilfstabelle!$B$14:$K$25,10,FALSE)</f>
        <v>75.599999999999994</v>
      </c>
      <c r="AK419" s="7">
        <f>VLOOKUP(AE419,Hilfstabelle!$B$14:$I$25,8,FALSE)</f>
        <v>25.6</v>
      </c>
      <c r="AL419" s="7" t="str">
        <f>IF(AP419="50I","I",VLOOKUP(D419,Hilfstabelle!$A$3:$B$6,2))</f>
        <v>I</v>
      </c>
      <c r="AM419" s="7" t="str">
        <f>IF(U419="I","I",VLOOKUP(D419,Hilfstabelle!$A$3:$B$6,2))</f>
        <v>I</v>
      </c>
      <c r="AN419" s="7" t="str">
        <f t="shared" si="221"/>
        <v>40I</v>
      </c>
      <c r="AO419" s="7" t="str">
        <f t="shared" si="211"/>
        <v>40I</v>
      </c>
      <c r="AP419" s="106" t="b">
        <f t="shared" si="212"/>
        <v>0</v>
      </c>
      <c r="AQ419" s="7">
        <f>VLOOKUP('Grundgerüst Konfigurator'!AN419,Hilfstabelle!$B$14:$M$25,12,FALSE)</f>
        <v>0.33348840000000002</v>
      </c>
      <c r="AR419" s="7">
        <f>VLOOKUP(AN419,Hilfstabelle!$B$14:$J$25,9,FALSE)</f>
        <v>24.5</v>
      </c>
      <c r="AS419" s="7">
        <f>VLOOKUP(AN419,Hilfstabelle!$B$14:$K$25,10,FALSE)</f>
        <v>54</v>
      </c>
      <c r="AT419" s="7">
        <f>VLOOKUP(AN419,Hilfstabelle!$B$14:$I$25,8,FALSE)</f>
        <v>22</v>
      </c>
      <c r="AU419" s="7" t="str">
        <f>IF(AY419="50I","I",VLOOKUP(E419,Hilfstabelle!$A$3:$B$6,2))</f>
        <v>I</v>
      </c>
      <c r="AV419" s="7" t="str">
        <f>IF(U419="I","I",VLOOKUP(E419,Hilfstabelle!$A$3:$B$6,2))</f>
        <v>II</v>
      </c>
      <c r="AW419" s="7" t="str">
        <f t="shared" si="222"/>
        <v>50I</v>
      </c>
      <c r="AX419" s="7" t="str">
        <f t="shared" si="213"/>
        <v>50II</v>
      </c>
      <c r="AY419" s="106" t="str">
        <f t="shared" si="229"/>
        <v>50I</v>
      </c>
      <c r="AZ419" s="7">
        <f>VLOOKUP('Grundgerüst Konfigurator'!AW419,Hilfstabelle!$B$14:$M$25,12,FALSE)</f>
        <v>0.45080280000000006</v>
      </c>
      <c r="BA419" s="7">
        <f>VLOOKUP(AW419,Hilfstabelle!$B$14:$J$25,9,FALSE)</f>
        <v>30.5</v>
      </c>
      <c r="BB419" s="7">
        <f>VLOOKUP(AW419,Hilfstabelle!$B$14:$K$25,10,FALSE)</f>
        <v>61</v>
      </c>
      <c r="BC419" s="7">
        <f>VLOOKUP(AW419,Hilfstabelle!$B$14:$I$25,8,FALSE)</f>
        <v>22</v>
      </c>
      <c r="BD419" s="7" t="str">
        <f t="shared" si="214"/>
        <v/>
      </c>
      <c r="BE419" s="7" t="str">
        <f t="shared" si="223"/>
        <v/>
      </c>
      <c r="BF419" s="7">
        <f>IFERROR(VLOOKUP(BD419,Hilfstabelle!$B$26:$M$31,12,FALSE),0)</f>
        <v>0</v>
      </c>
      <c r="BG419" s="7">
        <f>IFERROR(VLOOKUP(BD419,Hilfstabelle!$B$26:$H$31,7,FALSE),0)</f>
        <v>0</v>
      </c>
      <c r="BH419" s="7" t="str">
        <f t="shared" si="215"/>
        <v>IV-I</v>
      </c>
      <c r="BI419" s="7" t="str">
        <f t="shared" si="224"/>
        <v>IV-I</v>
      </c>
      <c r="BJ419" s="7">
        <f>IFERROR(VLOOKUP(BH419,Hilfstabelle!$B$26:$M$31,12,FALSE),0)</f>
        <v>2.205924</v>
      </c>
      <c r="BK419" s="7">
        <f>IFERROR(VLOOKUP(BH419,Hilfstabelle!$B$26:$H$31,7,FALSE),0)</f>
        <v>5</v>
      </c>
      <c r="BL419" s="7" t="str">
        <f t="shared" si="216"/>
        <v>IV-I</v>
      </c>
      <c r="BM419" s="7" t="str">
        <f t="shared" si="225"/>
        <v>IV-I</v>
      </c>
      <c r="BN419" s="7">
        <f>IFERROR(VLOOKUP(BL419,Hilfstabelle!$B$26:$M$31,12,FALSE),0)</f>
        <v>2.205924</v>
      </c>
      <c r="BO419" s="7">
        <f>IFERROR(VLOOKUP(BL419,Hilfstabelle!$B$26:$H$31,7,FALSE),0)</f>
        <v>5</v>
      </c>
      <c r="BP419" s="162" t="s">
        <v>3902</v>
      </c>
    </row>
    <row r="420" spans="1:68" ht="15" thickBot="1" x14ac:dyDescent="0.25">
      <c r="A420" s="7">
        <v>16864441171</v>
      </c>
      <c r="B420" s="160" t="s">
        <v>98</v>
      </c>
      <c r="C420" s="8">
        <v>140</v>
      </c>
      <c r="D420" s="8">
        <v>40</v>
      </c>
      <c r="E420" s="8">
        <v>63</v>
      </c>
      <c r="F420" s="8" t="str">
        <f t="shared" si="226"/>
        <v>140 - 40 - 63</v>
      </c>
      <c r="G420" s="8" t="str">
        <f t="shared" si="227"/>
        <v>140-40-63</v>
      </c>
      <c r="H420" s="8">
        <f t="shared" si="228"/>
        <v>16864441171</v>
      </c>
      <c r="I420" s="6">
        <f t="shared" si="204"/>
        <v>20.6331132</v>
      </c>
      <c r="J420" s="6">
        <f>VLOOKUP(LEFT(A420,8)*1,Hilfstabelle!$A$35:$E$38,5,FALSE)</f>
        <v>0</v>
      </c>
      <c r="K420" s="6">
        <f t="shared" si="205"/>
        <v>395.1</v>
      </c>
      <c r="L420" s="6">
        <f t="shared" si="206"/>
        <v>251</v>
      </c>
      <c r="M420" s="6">
        <f t="shared" si="207"/>
        <v>163</v>
      </c>
      <c r="N420" s="19">
        <f t="shared" si="217"/>
        <v>136.1</v>
      </c>
      <c r="O420" s="19">
        <f t="shared" si="218"/>
        <v>137.5</v>
      </c>
      <c r="P420" s="19">
        <f t="shared" si="219"/>
        <v>163</v>
      </c>
      <c r="Q420" s="6" t="str">
        <f>VLOOKUP(LEFT(A420,8)*1,Hilfstabelle!$A$35:$E$38,2,FALSE)</f>
        <v>N.A.</v>
      </c>
      <c r="R420" s="6" t="str">
        <f>VLOOKUP(LEFT(A420,8)*1,Hilfstabelle!$A$35:$E$38,3,FALSE)</f>
        <v>N.A.</v>
      </c>
      <c r="S420" s="6" t="str">
        <f>VLOOKUP(LEFT(A420,8)*1,Hilfstabelle!$A$35:$E$38,4,FALSE)</f>
        <v>N.A.</v>
      </c>
      <c r="T420" s="94" t="e">
        <f>VLOOKUP(H420,Preise!A:E,4,FALSE)</f>
        <v>#N/A</v>
      </c>
      <c r="U420" s="7" t="str">
        <f>IF(V420=50,"I",VLOOKUP(V420,Hilfstabelle!$A$3:$B$6,2))</f>
        <v>IV</v>
      </c>
      <c r="V420" s="7">
        <f t="shared" si="208"/>
        <v>140</v>
      </c>
      <c r="W420" s="7" t="str">
        <f>IF(U420="I","I",VLOOKUP(V420,Hilfstabelle!$A$3:$B$6,2))</f>
        <v>IV</v>
      </c>
      <c r="X420" s="7">
        <f>VLOOKUP(W420,Hilfstabelle!$B$10:$M$13,12,FALSE)</f>
        <v>10.408540800000001</v>
      </c>
      <c r="Y420" s="7">
        <f>VLOOKUP(W420,Hilfstabelle!$B$10:$D$13,3,FALSE)</f>
        <v>80</v>
      </c>
      <c r="Z420" s="7">
        <f>VLOOKUP(W420,Hilfstabelle!$B$10:$E$13,4,FALSE)</f>
        <v>110.5</v>
      </c>
      <c r="AA420" s="7">
        <f>VLOOKUP(W420,Hilfstabelle!$B$10:$F$13,5,FALSE)</f>
        <v>110.5</v>
      </c>
      <c r="AB420" s="7">
        <f>VLOOKUP(W420,Hilfstabelle!$B$10:$G$13,6,FALSE)</f>
        <v>110.5</v>
      </c>
      <c r="AC420" s="7" t="str">
        <f>IF(AG420="50I","I",VLOOKUP(C420,Hilfstabelle!$A$3:$B$6,2))</f>
        <v>IV</v>
      </c>
      <c r="AD420" s="7" t="str">
        <f>IF(U420="I","I",VLOOKUP(C420,Hilfstabelle!$A$3:$B$6,2))</f>
        <v>IV</v>
      </c>
      <c r="AE420" s="7" t="str">
        <f t="shared" si="220"/>
        <v>140IV</v>
      </c>
      <c r="AF420" s="7" t="str">
        <f t="shared" si="209"/>
        <v>140IV</v>
      </c>
      <c r="AG420" s="106" t="b">
        <f t="shared" si="210"/>
        <v>0</v>
      </c>
      <c r="AH420" s="7">
        <f>VLOOKUP('Grundgerüst Konfigurator'!AE420,Hilfstabelle!$B$14:$M$25,12,FALSE)</f>
        <v>4.4472372</v>
      </c>
      <c r="AI420" s="7">
        <f>VLOOKUP(AE420,Hilfstabelle!$B$14:$J$25,9,FALSE)</f>
        <v>81.5</v>
      </c>
      <c r="AJ420" s="7">
        <f>VLOOKUP(AE420,Hilfstabelle!$B$14:$K$25,10,FALSE)</f>
        <v>75.599999999999994</v>
      </c>
      <c r="AK420" s="7">
        <f>VLOOKUP(AE420,Hilfstabelle!$B$14:$I$25,8,FALSE)</f>
        <v>25.6</v>
      </c>
      <c r="AL420" s="7" t="str">
        <f>IF(AP420="50I","I",VLOOKUP(D420,Hilfstabelle!$A$3:$B$6,2))</f>
        <v>I</v>
      </c>
      <c r="AM420" s="7" t="str">
        <f>IF(U420="I","I",VLOOKUP(D420,Hilfstabelle!$A$3:$B$6,2))</f>
        <v>I</v>
      </c>
      <c r="AN420" s="7" t="str">
        <f t="shared" si="221"/>
        <v>40I</v>
      </c>
      <c r="AO420" s="7" t="str">
        <f t="shared" si="211"/>
        <v>40I</v>
      </c>
      <c r="AP420" s="106" t="b">
        <f t="shared" si="212"/>
        <v>0</v>
      </c>
      <c r="AQ420" s="7">
        <f>VLOOKUP('Grundgerüst Konfigurator'!AN420,Hilfstabelle!$B$14:$M$25,12,FALSE)</f>
        <v>0.33348840000000002</v>
      </c>
      <c r="AR420" s="7">
        <f>VLOOKUP(AN420,Hilfstabelle!$B$14:$J$25,9,FALSE)</f>
        <v>24.5</v>
      </c>
      <c r="AS420" s="7">
        <f>VLOOKUP(AN420,Hilfstabelle!$B$14:$K$25,10,FALSE)</f>
        <v>54</v>
      </c>
      <c r="AT420" s="7">
        <f>VLOOKUP(AN420,Hilfstabelle!$B$14:$I$25,8,FALSE)</f>
        <v>22</v>
      </c>
      <c r="AU420" s="7" t="str">
        <f>IF(AY420="50I","I",VLOOKUP(E420,Hilfstabelle!$A$3:$B$6,2))</f>
        <v>II</v>
      </c>
      <c r="AV420" s="7" t="str">
        <f>IF(U420="I","I",VLOOKUP(E420,Hilfstabelle!$A$3:$B$6,2))</f>
        <v>II</v>
      </c>
      <c r="AW420" s="7" t="str">
        <f t="shared" si="222"/>
        <v>63II</v>
      </c>
      <c r="AX420" s="7" t="str">
        <f t="shared" si="213"/>
        <v>63II</v>
      </c>
      <c r="AY420" s="106" t="b">
        <f t="shared" si="229"/>
        <v>0</v>
      </c>
      <c r="AZ420" s="7">
        <f>VLOOKUP('Grundgerüst Konfigurator'!AW420,Hilfstabelle!$B$14:$M$25,12,FALSE)</f>
        <v>0.84948360000000012</v>
      </c>
      <c r="BA420" s="7">
        <f>VLOOKUP(AW420,Hilfstabelle!$B$14:$J$25,9,FALSE)</f>
        <v>37</v>
      </c>
      <c r="BB420" s="7">
        <f>VLOOKUP(AW420,Hilfstabelle!$B$14:$K$25,10,FALSE)</f>
        <v>68.5</v>
      </c>
      <c r="BC420" s="7">
        <f>VLOOKUP(AW420,Hilfstabelle!$B$14:$I$25,8,FALSE)</f>
        <v>22.5</v>
      </c>
      <c r="BD420" s="7" t="str">
        <f t="shared" si="214"/>
        <v/>
      </c>
      <c r="BE420" s="7" t="str">
        <f t="shared" si="223"/>
        <v/>
      </c>
      <c r="BF420" s="7">
        <f>IFERROR(VLOOKUP(BD420,Hilfstabelle!$B$26:$M$31,12,FALSE),0)</f>
        <v>0</v>
      </c>
      <c r="BG420" s="7">
        <f>IFERROR(VLOOKUP(BD420,Hilfstabelle!$B$26:$H$31,7,FALSE),0)</f>
        <v>0</v>
      </c>
      <c r="BH420" s="7" t="str">
        <f t="shared" si="215"/>
        <v>IV-I</v>
      </c>
      <c r="BI420" s="7" t="str">
        <f t="shared" si="224"/>
        <v>IV-I</v>
      </c>
      <c r="BJ420" s="7">
        <f>IFERROR(VLOOKUP(BH420,Hilfstabelle!$B$26:$M$31,12,FALSE),0)</f>
        <v>2.205924</v>
      </c>
      <c r="BK420" s="7">
        <f>IFERROR(VLOOKUP(BH420,Hilfstabelle!$B$26:$H$31,7,FALSE),0)</f>
        <v>5</v>
      </c>
      <c r="BL420" s="7" t="str">
        <f t="shared" si="216"/>
        <v>IV-II</v>
      </c>
      <c r="BM420" s="7" t="str">
        <f t="shared" si="225"/>
        <v>IV-II</v>
      </c>
      <c r="BN420" s="7">
        <f>IFERROR(VLOOKUP(BL420,Hilfstabelle!$B$26:$M$31,12,FALSE),0)</f>
        <v>2.3884392000000001</v>
      </c>
      <c r="BO420" s="7">
        <f>IFERROR(VLOOKUP(BL420,Hilfstabelle!$B$26:$H$31,7,FALSE),0)</f>
        <v>30</v>
      </c>
      <c r="BP420" s="162" t="s">
        <v>3902</v>
      </c>
    </row>
    <row r="421" spans="1:68" ht="15" thickBot="1" x14ac:dyDescent="0.25">
      <c r="A421" s="7">
        <v>16864441172</v>
      </c>
      <c r="B421" s="160" t="s">
        <v>98</v>
      </c>
      <c r="C421" s="8">
        <v>140</v>
      </c>
      <c r="D421" s="8">
        <v>40</v>
      </c>
      <c r="E421" s="8">
        <v>75</v>
      </c>
      <c r="F421" s="8" t="str">
        <f t="shared" si="226"/>
        <v>140 - 40 - 75</v>
      </c>
      <c r="G421" s="8" t="str">
        <f t="shared" si="227"/>
        <v>140-40-75</v>
      </c>
      <c r="H421" s="8">
        <f t="shared" si="228"/>
        <v>16864441172</v>
      </c>
      <c r="I421" s="6">
        <f t="shared" si="204"/>
        <v>20.852496000000002</v>
      </c>
      <c r="J421" s="6">
        <f>VLOOKUP(LEFT(A421,8)*1,Hilfstabelle!$A$35:$E$38,5,FALSE)</f>
        <v>0</v>
      </c>
      <c r="K421" s="6">
        <f t="shared" si="205"/>
        <v>398.6</v>
      </c>
      <c r="L421" s="6">
        <f t="shared" si="206"/>
        <v>251</v>
      </c>
      <c r="M421" s="6">
        <f t="shared" si="207"/>
        <v>163</v>
      </c>
      <c r="N421" s="19">
        <f t="shared" si="217"/>
        <v>136.1</v>
      </c>
      <c r="O421" s="19">
        <f t="shared" si="218"/>
        <v>137.5</v>
      </c>
      <c r="P421" s="19">
        <f t="shared" si="219"/>
        <v>162.5</v>
      </c>
      <c r="Q421" s="6" t="str">
        <f>VLOOKUP(LEFT(A421,8)*1,Hilfstabelle!$A$35:$E$38,2,FALSE)</f>
        <v>N.A.</v>
      </c>
      <c r="R421" s="6" t="str">
        <f>VLOOKUP(LEFT(A421,8)*1,Hilfstabelle!$A$35:$E$38,3,FALSE)</f>
        <v>N.A.</v>
      </c>
      <c r="S421" s="6" t="str">
        <f>VLOOKUP(LEFT(A421,8)*1,Hilfstabelle!$A$35:$E$38,4,FALSE)</f>
        <v>N.A.</v>
      </c>
      <c r="T421" s="94" t="e">
        <f>VLOOKUP(H421,Preise!A:E,4,FALSE)</f>
        <v>#N/A</v>
      </c>
      <c r="U421" s="7" t="str">
        <f>IF(V421=50,"I",VLOOKUP(V421,Hilfstabelle!$A$3:$B$6,2))</f>
        <v>IV</v>
      </c>
      <c r="V421" s="7">
        <f t="shared" si="208"/>
        <v>140</v>
      </c>
      <c r="W421" s="7" t="str">
        <f>IF(U421="I","I",VLOOKUP(V421,Hilfstabelle!$A$3:$B$6,2))</f>
        <v>IV</v>
      </c>
      <c r="X421" s="7">
        <f>VLOOKUP(W421,Hilfstabelle!$B$10:$M$13,12,FALSE)</f>
        <v>10.408540800000001</v>
      </c>
      <c r="Y421" s="7">
        <f>VLOOKUP(W421,Hilfstabelle!$B$10:$D$13,3,FALSE)</f>
        <v>80</v>
      </c>
      <c r="Z421" s="7">
        <f>VLOOKUP(W421,Hilfstabelle!$B$10:$E$13,4,FALSE)</f>
        <v>110.5</v>
      </c>
      <c r="AA421" s="7">
        <f>VLOOKUP(W421,Hilfstabelle!$B$10:$F$13,5,FALSE)</f>
        <v>110.5</v>
      </c>
      <c r="AB421" s="7">
        <f>VLOOKUP(W421,Hilfstabelle!$B$10:$G$13,6,FALSE)</f>
        <v>110.5</v>
      </c>
      <c r="AC421" s="7" t="str">
        <f>IF(AG421="50I","I",VLOOKUP(C421,Hilfstabelle!$A$3:$B$6,2))</f>
        <v>IV</v>
      </c>
      <c r="AD421" s="7" t="str">
        <f>IF(U421="I","I",VLOOKUP(C421,Hilfstabelle!$A$3:$B$6,2))</f>
        <v>IV</v>
      </c>
      <c r="AE421" s="7" t="str">
        <f t="shared" si="220"/>
        <v>140IV</v>
      </c>
      <c r="AF421" s="7" t="str">
        <f t="shared" si="209"/>
        <v>140IV</v>
      </c>
      <c r="AG421" s="106" t="b">
        <f t="shared" si="210"/>
        <v>0</v>
      </c>
      <c r="AH421" s="7">
        <f>VLOOKUP('Grundgerüst Konfigurator'!AE421,Hilfstabelle!$B$14:$M$25,12,FALSE)</f>
        <v>4.4472372</v>
      </c>
      <c r="AI421" s="7">
        <f>VLOOKUP(AE421,Hilfstabelle!$B$14:$J$25,9,FALSE)</f>
        <v>81.5</v>
      </c>
      <c r="AJ421" s="7">
        <f>VLOOKUP(AE421,Hilfstabelle!$B$14:$K$25,10,FALSE)</f>
        <v>75.599999999999994</v>
      </c>
      <c r="AK421" s="7">
        <f>VLOOKUP(AE421,Hilfstabelle!$B$14:$I$25,8,FALSE)</f>
        <v>25.6</v>
      </c>
      <c r="AL421" s="7" t="str">
        <f>IF(AP421="50I","I",VLOOKUP(D421,Hilfstabelle!$A$3:$B$6,2))</f>
        <v>I</v>
      </c>
      <c r="AM421" s="7" t="str">
        <f>IF(U421="I","I",VLOOKUP(D421,Hilfstabelle!$A$3:$B$6,2))</f>
        <v>I</v>
      </c>
      <c r="AN421" s="7" t="str">
        <f t="shared" si="221"/>
        <v>40I</v>
      </c>
      <c r="AO421" s="7" t="str">
        <f t="shared" si="211"/>
        <v>40I</v>
      </c>
      <c r="AP421" s="106" t="b">
        <f t="shared" si="212"/>
        <v>0</v>
      </c>
      <c r="AQ421" s="7">
        <f>VLOOKUP('Grundgerüst Konfigurator'!AN421,Hilfstabelle!$B$14:$M$25,12,FALSE)</f>
        <v>0.33348840000000002</v>
      </c>
      <c r="AR421" s="7">
        <f>VLOOKUP(AN421,Hilfstabelle!$B$14:$J$25,9,FALSE)</f>
        <v>24.5</v>
      </c>
      <c r="AS421" s="7">
        <f>VLOOKUP(AN421,Hilfstabelle!$B$14:$K$25,10,FALSE)</f>
        <v>54</v>
      </c>
      <c r="AT421" s="7">
        <f>VLOOKUP(AN421,Hilfstabelle!$B$14:$I$25,8,FALSE)</f>
        <v>22</v>
      </c>
      <c r="AU421" s="7" t="str">
        <f>IF(AY421="50I","I",VLOOKUP(E421,Hilfstabelle!$A$3:$B$6,2))</f>
        <v>II</v>
      </c>
      <c r="AV421" s="7" t="str">
        <f>IF(U421="I","I",VLOOKUP(E421,Hilfstabelle!$A$3:$B$6,2))</f>
        <v>II</v>
      </c>
      <c r="AW421" s="7" t="str">
        <f t="shared" si="222"/>
        <v>75II</v>
      </c>
      <c r="AX421" s="7" t="str">
        <f t="shared" si="213"/>
        <v>75II</v>
      </c>
      <c r="AY421" s="106" t="b">
        <f t="shared" si="229"/>
        <v>0</v>
      </c>
      <c r="AZ421" s="7">
        <f>VLOOKUP('Grundgerüst Konfigurator'!AW421,Hilfstabelle!$B$14:$M$25,12,FALSE)</f>
        <v>1.0688664000000001</v>
      </c>
      <c r="BA421" s="7">
        <f>VLOOKUP(AW421,Hilfstabelle!$B$14:$J$25,9,FALSE)</f>
        <v>45</v>
      </c>
      <c r="BB421" s="7">
        <f>VLOOKUP(AW421,Hilfstabelle!$B$14:$K$25,10,FALSE)</f>
        <v>72</v>
      </c>
      <c r="BC421" s="7">
        <f>VLOOKUP(AW421,Hilfstabelle!$B$14:$I$25,8,FALSE)</f>
        <v>22</v>
      </c>
      <c r="BD421" s="7" t="str">
        <f t="shared" si="214"/>
        <v/>
      </c>
      <c r="BE421" s="7" t="str">
        <f t="shared" si="223"/>
        <v/>
      </c>
      <c r="BF421" s="7">
        <f>IFERROR(VLOOKUP(BD421,Hilfstabelle!$B$26:$M$31,12,FALSE),0)</f>
        <v>0</v>
      </c>
      <c r="BG421" s="7">
        <f>IFERROR(VLOOKUP(BD421,Hilfstabelle!$B$26:$H$31,7,FALSE),0)</f>
        <v>0</v>
      </c>
      <c r="BH421" s="7" t="str">
        <f t="shared" si="215"/>
        <v>IV-I</v>
      </c>
      <c r="BI421" s="7" t="str">
        <f t="shared" si="224"/>
        <v>IV-I</v>
      </c>
      <c r="BJ421" s="7">
        <f>IFERROR(VLOOKUP(BH421,Hilfstabelle!$B$26:$M$31,12,FALSE),0)</f>
        <v>2.205924</v>
      </c>
      <c r="BK421" s="7">
        <f>IFERROR(VLOOKUP(BH421,Hilfstabelle!$B$26:$H$31,7,FALSE),0)</f>
        <v>5</v>
      </c>
      <c r="BL421" s="7" t="str">
        <f t="shared" si="216"/>
        <v>IV-II</v>
      </c>
      <c r="BM421" s="7" t="str">
        <f t="shared" si="225"/>
        <v>IV-II</v>
      </c>
      <c r="BN421" s="7">
        <f>IFERROR(VLOOKUP(BL421,Hilfstabelle!$B$26:$M$31,12,FALSE),0)</f>
        <v>2.3884392000000001</v>
      </c>
      <c r="BO421" s="7">
        <f>IFERROR(VLOOKUP(BL421,Hilfstabelle!$B$26:$H$31,7,FALSE),0)</f>
        <v>30</v>
      </c>
      <c r="BP421" s="162" t="s">
        <v>3902</v>
      </c>
    </row>
    <row r="422" spans="1:68" ht="15" thickBot="1" x14ac:dyDescent="0.25">
      <c r="A422" s="7">
        <v>16864441173</v>
      </c>
      <c r="B422" s="160" t="s">
        <v>98</v>
      </c>
      <c r="C422" s="8">
        <v>140</v>
      </c>
      <c r="D422" s="8">
        <v>40</v>
      </c>
      <c r="E422" s="8">
        <v>90</v>
      </c>
      <c r="F422" s="8" t="str">
        <f t="shared" si="226"/>
        <v>140 - 40 - 90</v>
      </c>
      <c r="G422" s="8" t="str">
        <f t="shared" si="227"/>
        <v>140-40-90</v>
      </c>
      <c r="H422" s="8">
        <f t="shared" si="228"/>
        <v>16864441173</v>
      </c>
      <c r="I422" s="6">
        <f t="shared" si="204"/>
        <v>20.779054800000001</v>
      </c>
      <c r="J422" s="6">
        <f>VLOOKUP(LEFT(A422,8)*1,Hilfstabelle!$A$35:$E$38,5,FALSE)</f>
        <v>0</v>
      </c>
      <c r="K422" s="6">
        <f t="shared" si="205"/>
        <v>373.6</v>
      </c>
      <c r="L422" s="6">
        <f t="shared" si="206"/>
        <v>251</v>
      </c>
      <c r="M422" s="6">
        <f t="shared" si="207"/>
        <v>163</v>
      </c>
      <c r="N422" s="19">
        <f t="shared" si="217"/>
        <v>136.1</v>
      </c>
      <c r="O422" s="19">
        <f t="shared" si="218"/>
        <v>137.5</v>
      </c>
      <c r="P422" s="19">
        <f t="shared" si="219"/>
        <v>137.5</v>
      </c>
      <c r="Q422" s="6" t="str">
        <f>VLOOKUP(LEFT(A422,8)*1,Hilfstabelle!$A$35:$E$38,2,FALSE)</f>
        <v>N.A.</v>
      </c>
      <c r="R422" s="6" t="str">
        <f>VLOOKUP(LEFT(A422,8)*1,Hilfstabelle!$A$35:$E$38,3,FALSE)</f>
        <v>N.A.</v>
      </c>
      <c r="S422" s="6" t="str">
        <f>VLOOKUP(LEFT(A422,8)*1,Hilfstabelle!$A$35:$E$38,4,FALSE)</f>
        <v>N.A.</v>
      </c>
      <c r="T422" s="94" t="e">
        <f>VLOOKUP(H422,Preise!A:E,4,FALSE)</f>
        <v>#N/A</v>
      </c>
      <c r="U422" s="7" t="str">
        <f>IF(V422=50,"I",VLOOKUP(V422,Hilfstabelle!$A$3:$B$6,2))</f>
        <v>IV</v>
      </c>
      <c r="V422" s="7">
        <f t="shared" si="208"/>
        <v>140</v>
      </c>
      <c r="W422" s="7" t="str">
        <f>IF(U422="I","I",VLOOKUP(V422,Hilfstabelle!$A$3:$B$6,2))</f>
        <v>IV</v>
      </c>
      <c r="X422" s="7">
        <f>VLOOKUP(W422,Hilfstabelle!$B$10:$M$13,12,FALSE)</f>
        <v>10.408540800000001</v>
      </c>
      <c r="Y422" s="7">
        <f>VLOOKUP(W422,Hilfstabelle!$B$10:$D$13,3,FALSE)</f>
        <v>80</v>
      </c>
      <c r="Z422" s="7">
        <f>VLOOKUP(W422,Hilfstabelle!$B$10:$E$13,4,FALSE)</f>
        <v>110.5</v>
      </c>
      <c r="AA422" s="7">
        <f>VLOOKUP(W422,Hilfstabelle!$B$10:$F$13,5,FALSE)</f>
        <v>110.5</v>
      </c>
      <c r="AB422" s="7">
        <f>VLOOKUP(W422,Hilfstabelle!$B$10:$G$13,6,FALSE)</f>
        <v>110.5</v>
      </c>
      <c r="AC422" s="7" t="str">
        <f>IF(AG422="50I","I",VLOOKUP(C422,Hilfstabelle!$A$3:$B$6,2))</f>
        <v>IV</v>
      </c>
      <c r="AD422" s="7" t="str">
        <f>IF(U422="I","I",VLOOKUP(C422,Hilfstabelle!$A$3:$B$6,2))</f>
        <v>IV</v>
      </c>
      <c r="AE422" s="7" t="str">
        <f t="shared" si="220"/>
        <v>140IV</v>
      </c>
      <c r="AF422" s="7" t="str">
        <f t="shared" si="209"/>
        <v>140IV</v>
      </c>
      <c r="AG422" s="106" t="b">
        <f t="shared" si="210"/>
        <v>0</v>
      </c>
      <c r="AH422" s="7">
        <f>VLOOKUP('Grundgerüst Konfigurator'!AE422,Hilfstabelle!$B$14:$M$25,12,FALSE)</f>
        <v>4.4472372</v>
      </c>
      <c r="AI422" s="7">
        <f>VLOOKUP(AE422,Hilfstabelle!$B$14:$J$25,9,FALSE)</f>
        <v>81.5</v>
      </c>
      <c r="AJ422" s="7">
        <f>VLOOKUP(AE422,Hilfstabelle!$B$14:$K$25,10,FALSE)</f>
        <v>75.599999999999994</v>
      </c>
      <c r="AK422" s="7">
        <f>VLOOKUP(AE422,Hilfstabelle!$B$14:$I$25,8,FALSE)</f>
        <v>25.6</v>
      </c>
      <c r="AL422" s="7" t="str">
        <f>IF(AP422="50I","I",VLOOKUP(D422,Hilfstabelle!$A$3:$B$6,2))</f>
        <v>I</v>
      </c>
      <c r="AM422" s="7" t="str">
        <f>IF(U422="I","I",VLOOKUP(D422,Hilfstabelle!$A$3:$B$6,2))</f>
        <v>I</v>
      </c>
      <c r="AN422" s="7" t="str">
        <f t="shared" si="221"/>
        <v>40I</v>
      </c>
      <c r="AO422" s="7" t="str">
        <f t="shared" si="211"/>
        <v>40I</v>
      </c>
      <c r="AP422" s="106" t="b">
        <f t="shared" si="212"/>
        <v>0</v>
      </c>
      <c r="AQ422" s="7">
        <f>VLOOKUP('Grundgerüst Konfigurator'!AN422,Hilfstabelle!$B$14:$M$25,12,FALSE)</f>
        <v>0.33348840000000002</v>
      </c>
      <c r="AR422" s="7">
        <f>VLOOKUP(AN422,Hilfstabelle!$B$14:$J$25,9,FALSE)</f>
        <v>24.5</v>
      </c>
      <c r="AS422" s="7">
        <f>VLOOKUP(AN422,Hilfstabelle!$B$14:$K$25,10,FALSE)</f>
        <v>54</v>
      </c>
      <c r="AT422" s="7">
        <f>VLOOKUP(AN422,Hilfstabelle!$B$14:$I$25,8,FALSE)</f>
        <v>22</v>
      </c>
      <c r="AU422" s="7" t="str">
        <f>IF(AY422="50I","I",VLOOKUP(E422,Hilfstabelle!$A$3:$B$6,2))</f>
        <v>III</v>
      </c>
      <c r="AV422" s="7" t="str">
        <f>IF(U422="I","I",VLOOKUP(E422,Hilfstabelle!$A$3:$B$6,2))</f>
        <v>III</v>
      </c>
      <c r="AW422" s="7" t="str">
        <f t="shared" si="222"/>
        <v>90III</v>
      </c>
      <c r="AX422" s="7" t="str">
        <f t="shared" si="213"/>
        <v>90III</v>
      </c>
      <c r="AY422" s="106" t="b">
        <f t="shared" si="229"/>
        <v>0</v>
      </c>
      <c r="AZ422" s="7">
        <f>VLOOKUP('Grundgerüst Konfigurator'!AW422,Hilfstabelle!$B$14:$M$25,12,FALSE)</f>
        <v>1.6001664000000002</v>
      </c>
      <c r="BA422" s="7">
        <f>VLOOKUP(AW422,Hilfstabelle!$B$14:$J$25,9,FALSE)</f>
        <v>54</v>
      </c>
      <c r="BB422" s="7">
        <f>VLOOKUP(AW422,Hilfstabelle!$B$14:$K$25,10,FALSE)</f>
        <v>72</v>
      </c>
      <c r="BC422" s="7">
        <f>VLOOKUP(AW422,Hilfstabelle!$B$14:$I$25,8,FALSE)</f>
        <v>22</v>
      </c>
      <c r="BD422" s="7" t="str">
        <f t="shared" si="214"/>
        <v/>
      </c>
      <c r="BE422" s="7" t="str">
        <f t="shared" si="223"/>
        <v/>
      </c>
      <c r="BF422" s="7">
        <f>IFERROR(VLOOKUP(BD422,Hilfstabelle!$B$26:$M$31,12,FALSE),0)</f>
        <v>0</v>
      </c>
      <c r="BG422" s="7">
        <f>IFERROR(VLOOKUP(BD422,Hilfstabelle!$B$26:$H$31,7,FALSE),0)</f>
        <v>0</v>
      </c>
      <c r="BH422" s="7" t="str">
        <f t="shared" si="215"/>
        <v>IV-I</v>
      </c>
      <c r="BI422" s="7" t="str">
        <f t="shared" si="224"/>
        <v>IV-I</v>
      </c>
      <c r="BJ422" s="7">
        <f>IFERROR(VLOOKUP(BH422,Hilfstabelle!$B$26:$M$31,12,FALSE),0)</f>
        <v>2.205924</v>
      </c>
      <c r="BK422" s="7">
        <f>IFERROR(VLOOKUP(BH422,Hilfstabelle!$B$26:$H$31,7,FALSE),0)</f>
        <v>5</v>
      </c>
      <c r="BL422" s="7" t="str">
        <f t="shared" si="216"/>
        <v>IV-III</v>
      </c>
      <c r="BM422" s="7" t="str">
        <f t="shared" si="225"/>
        <v>IV-III</v>
      </c>
      <c r="BN422" s="7">
        <f>IFERROR(VLOOKUP(BL422,Hilfstabelle!$B$26:$M$31,12,FALSE),0)</f>
        <v>1.783698</v>
      </c>
      <c r="BO422" s="7">
        <f>IFERROR(VLOOKUP(BL422,Hilfstabelle!$B$26:$H$31,7,FALSE),0)</f>
        <v>5</v>
      </c>
      <c r="BP422" s="162" t="s">
        <v>3902</v>
      </c>
    </row>
    <row r="423" spans="1:68" ht="15" thickBot="1" x14ac:dyDescent="0.25">
      <c r="A423" s="7">
        <v>16864441174</v>
      </c>
      <c r="B423" s="160" t="s">
        <v>98</v>
      </c>
      <c r="C423" s="8">
        <v>140</v>
      </c>
      <c r="D423" s="8">
        <v>40</v>
      </c>
      <c r="E423" s="8">
        <v>110</v>
      </c>
      <c r="F423" s="8" t="str">
        <f t="shared" si="226"/>
        <v>140 - 40 - 110</v>
      </c>
      <c r="G423" s="8" t="str">
        <f t="shared" si="227"/>
        <v>140-40-110</v>
      </c>
      <c r="H423" s="8">
        <f t="shared" si="228"/>
        <v>16864441174</v>
      </c>
      <c r="I423" s="6">
        <f t="shared" si="204"/>
        <v>21.291597600000003</v>
      </c>
      <c r="J423" s="6">
        <f>VLOOKUP(LEFT(A423,8)*1,Hilfstabelle!$A$35:$E$38,5,FALSE)</f>
        <v>0</v>
      </c>
      <c r="K423" s="6">
        <f t="shared" si="205"/>
        <v>373.6</v>
      </c>
      <c r="L423" s="6">
        <f t="shared" si="206"/>
        <v>251</v>
      </c>
      <c r="M423" s="6">
        <f t="shared" si="207"/>
        <v>163</v>
      </c>
      <c r="N423" s="19">
        <f t="shared" si="217"/>
        <v>136.1</v>
      </c>
      <c r="O423" s="19">
        <f t="shared" si="218"/>
        <v>137.5</v>
      </c>
      <c r="P423" s="19">
        <f t="shared" si="219"/>
        <v>137.5</v>
      </c>
      <c r="Q423" s="6" t="str">
        <f>VLOOKUP(LEFT(A423,8)*1,Hilfstabelle!$A$35:$E$38,2,FALSE)</f>
        <v>N.A.</v>
      </c>
      <c r="R423" s="6" t="str">
        <f>VLOOKUP(LEFT(A423,8)*1,Hilfstabelle!$A$35:$E$38,3,FALSE)</f>
        <v>N.A.</v>
      </c>
      <c r="S423" s="6" t="str">
        <f>VLOOKUP(LEFT(A423,8)*1,Hilfstabelle!$A$35:$E$38,4,FALSE)</f>
        <v>N.A.</v>
      </c>
      <c r="T423" s="94" t="e">
        <f>VLOOKUP(H423,Preise!A:E,4,FALSE)</f>
        <v>#N/A</v>
      </c>
      <c r="U423" s="7" t="str">
        <f>IF(V423=50,"I",VLOOKUP(V423,Hilfstabelle!$A$3:$B$6,2))</f>
        <v>IV</v>
      </c>
      <c r="V423" s="7">
        <f t="shared" si="208"/>
        <v>140</v>
      </c>
      <c r="W423" s="7" t="str">
        <f>IF(U423="I","I",VLOOKUP(V423,Hilfstabelle!$A$3:$B$6,2))</f>
        <v>IV</v>
      </c>
      <c r="X423" s="7">
        <f>VLOOKUP(W423,Hilfstabelle!$B$10:$M$13,12,FALSE)</f>
        <v>10.408540800000001</v>
      </c>
      <c r="Y423" s="7">
        <f>VLOOKUP(W423,Hilfstabelle!$B$10:$D$13,3,FALSE)</f>
        <v>80</v>
      </c>
      <c r="Z423" s="7">
        <f>VLOOKUP(W423,Hilfstabelle!$B$10:$E$13,4,FALSE)</f>
        <v>110.5</v>
      </c>
      <c r="AA423" s="7">
        <f>VLOOKUP(W423,Hilfstabelle!$B$10:$F$13,5,FALSE)</f>
        <v>110.5</v>
      </c>
      <c r="AB423" s="7">
        <f>VLOOKUP(W423,Hilfstabelle!$B$10:$G$13,6,FALSE)</f>
        <v>110.5</v>
      </c>
      <c r="AC423" s="7" t="str">
        <f>IF(AG423="50I","I",VLOOKUP(C423,Hilfstabelle!$A$3:$B$6,2))</f>
        <v>IV</v>
      </c>
      <c r="AD423" s="7" t="str">
        <f>IF(U423="I","I",VLOOKUP(C423,Hilfstabelle!$A$3:$B$6,2))</f>
        <v>IV</v>
      </c>
      <c r="AE423" s="7" t="str">
        <f t="shared" si="220"/>
        <v>140IV</v>
      </c>
      <c r="AF423" s="7" t="str">
        <f t="shared" si="209"/>
        <v>140IV</v>
      </c>
      <c r="AG423" s="106" t="b">
        <f t="shared" si="210"/>
        <v>0</v>
      </c>
      <c r="AH423" s="7">
        <f>VLOOKUP('Grundgerüst Konfigurator'!AE423,Hilfstabelle!$B$14:$M$25,12,FALSE)</f>
        <v>4.4472372</v>
      </c>
      <c r="AI423" s="7">
        <f>VLOOKUP(AE423,Hilfstabelle!$B$14:$J$25,9,FALSE)</f>
        <v>81.5</v>
      </c>
      <c r="AJ423" s="7">
        <f>VLOOKUP(AE423,Hilfstabelle!$B$14:$K$25,10,FALSE)</f>
        <v>75.599999999999994</v>
      </c>
      <c r="AK423" s="7">
        <f>VLOOKUP(AE423,Hilfstabelle!$B$14:$I$25,8,FALSE)</f>
        <v>25.6</v>
      </c>
      <c r="AL423" s="7" t="str">
        <f>IF(AP423="50I","I",VLOOKUP(D423,Hilfstabelle!$A$3:$B$6,2))</f>
        <v>I</v>
      </c>
      <c r="AM423" s="7" t="str">
        <f>IF(U423="I","I",VLOOKUP(D423,Hilfstabelle!$A$3:$B$6,2))</f>
        <v>I</v>
      </c>
      <c r="AN423" s="7" t="str">
        <f t="shared" si="221"/>
        <v>40I</v>
      </c>
      <c r="AO423" s="7" t="str">
        <f t="shared" si="211"/>
        <v>40I</v>
      </c>
      <c r="AP423" s="106" t="b">
        <f t="shared" si="212"/>
        <v>0</v>
      </c>
      <c r="AQ423" s="7">
        <f>VLOOKUP('Grundgerüst Konfigurator'!AN423,Hilfstabelle!$B$14:$M$25,12,FALSE)</f>
        <v>0.33348840000000002</v>
      </c>
      <c r="AR423" s="7">
        <f>VLOOKUP(AN423,Hilfstabelle!$B$14:$J$25,9,FALSE)</f>
        <v>24.5</v>
      </c>
      <c r="AS423" s="7">
        <f>VLOOKUP(AN423,Hilfstabelle!$B$14:$K$25,10,FALSE)</f>
        <v>54</v>
      </c>
      <c r="AT423" s="7">
        <f>VLOOKUP(AN423,Hilfstabelle!$B$14:$I$25,8,FALSE)</f>
        <v>22</v>
      </c>
      <c r="AU423" s="7" t="str">
        <f>IF(AY423="50I","I",VLOOKUP(E423,Hilfstabelle!$A$3:$B$6,2))</f>
        <v>III</v>
      </c>
      <c r="AV423" s="7" t="str">
        <f>IF(U423="I","I",VLOOKUP(E423,Hilfstabelle!$A$3:$B$6,2))</f>
        <v>III</v>
      </c>
      <c r="AW423" s="7" t="str">
        <f t="shared" si="222"/>
        <v>110III</v>
      </c>
      <c r="AX423" s="7" t="str">
        <f t="shared" si="213"/>
        <v>110III</v>
      </c>
      <c r="AY423" s="106" t="b">
        <f t="shared" si="229"/>
        <v>0</v>
      </c>
      <c r="AZ423" s="7">
        <f>VLOOKUP('Grundgerüst Konfigurator'!AW423,Hilfstabelle!$B$14:$M$25,12,FALSE)</f>
        <v>2.1127092000000003</v>
      </c>
      <c r="BA423" s="7">
        <f>VLOOKUP(AW423,Hilfstabelle!$B$14:$J$25,9,FALSE)</f>
        <v>65</v>
      </c>
      <c r="BB423" s="7">
        <f>VLOOKUP(AW423,Hilfstabelle!$B$14:$K$25,10,FALSE)</f>
        <v>72</v>
      </c>
      <c r="BC423" s="7">
        <f>VLOOKUP(AW423,Hilfstabelle!$B$14:$I$25,8,FALSE)</f>
        <v>22</v>
      </c>
      <c r="BD423" s="7" t="str">
        <f t="shared" si="214"/>
        <v/>
      </c>
      <c r="BE423" s="7" t="str">
        <f t="shared" si="223"/>
        <v/>
      </c>
      <c r="BF423" s="7">
        <f>IFERROR(VLOOKUP(BD423,Hilfstabelle!$B$26:$M$31,12,FALSE),0)</f>
        <v>0</v>
      </c>
      <c r="BG423" s="7">
        <f>IFERROR(VLOOKUP(BD423,Hilfstabelle!$B$26:$H$31,7,FALSE),0)</f>
        <v>0</v>
      </c>
      <c r="BH423" s="7" t="str">
        <f t="shared" si="215"/>
        <v>IV-I</v>
      </c>
      <c r="BI423" s="7" t="str">
        <f t="shared" si="224"/>
        <v>IV-I</v>
      </c>
      <c r="BJ423" s="7">
        <f>IFERROR(VLOOKUP(BH423,Hilfstabelle!$B$26:$M$31,12,FALSE),0)</f>
        <v>2.205924</v>
      </c>
      <c r="BK423" s="7">
        <f>IFERROR(VLOOKUP(BH423,Hilfstabelle!$B$26:$H$31,7,FALSE),0)</f>
        <v>5</v>
      </c>
      <c r="BL423" s="7" t="str">
        <f t="shared" si="216"/>
        <v>IV-III</v>
      </c>
      <c r="BM423" s="7" t="str">
        <f t="shared" si="225"/>
        <v>IV-III</v>
      </c>
      <c r="BN423" s="7">
        <f>IFERROR(VLOOKUP(BL423,Hilfstabelle!$B$26:$M$31,12,FALSE),0)</f>
        <v>1.783698</v>
      </c>
      <c r="BO423" s="7">
        <f>IFERROR(VLOOKUP(BL423,Hilfstabelle!$B$26:$H$31,7,FALSE),0)</f>
        <v>5</v>
      </c>
      <c r="BP423" s="162" t="s">
        <v>3902</v>
      </c>
    </row>
    <row r="424" spans="1:68" ht="15" thickBot="1" x14ac:dyDescent="0.25">
      <c r="A424" s="7">
        <v>16864441175</v>
      </c>
      <c r="B424" s="160" t="s">
        <v>98</v>
      </c>
      <c r="C424" s="8">
        <v>140</v>
      </c>
      <c r="D424" s="8">
        <v>40</v>
      </c>
      <c r="E424" s="8">
        <v>125</v>
      </c>
      <c r="F424" s="8" t="str">
        <f t="shared" si="226"/>
        <v>140 - 40 - 125</v>
      </c>
      <c r="G424" s="8" t="str">
        <f t="shared" si="227"/>
        <v>140-40-125</v>
      </c>
      <c r="H424" s="8">
        <f t="shared" si="228"/>
        <v>16864441175</v>
      </c>
      <c r="I424" s="6">
        <f t="shared" si="204"/>
        <v>21.194997600000001</v>
      </c>
      <c r="J424" s="6">
        <f>VLOOKUP(LEFT(A424,8)*1,Hilfstabelle!$A$35:$E$38,5,FALSE)</f>
        <v>0</v>
      </c>
      <c r="K424" s="6">
        <f t="shared" si="205"/>
        <v>383.90000000000003</v>
      </c>
      <c r="L424" s="6">
        <f t="shared" si="206"/>
        <v>251</v>
      </c>
      <c r="M424" s="6">
        <f t="shared" si="207"/>
        <v>163</v>
      </c>
      <c r="N424" s="19">
        <f t="shared" si="217"/>
        <v>136.1</v>
      </c>
      <c r="O424" s="19">
        <f t="shared" si="218"/>
        <v>137.5</v>
      </c>
      <c r="P424" s="19">
        <f t="shared" si="219"/>
        <v>147.80000000000001</v>
      </c>
      <c r="Q424" s="6" t="str">
        <f>VLOOKUP(LEFT(A424,8)*1,Hilfstabelle!$A$35:$E$38,2,FALSE)</f>
        <v>N.A.</v>
      </c>
      <c r="R424" s="6" t="str">
        <f>VLOOKUP(LEFT(A424,8)*1,Hilfstabelle!$A$35:$E$38,3,FALSE)</f>
        <v>N.A.</v>
      </c>
      <c r="S424" s="6" t="str">
        <f>VLOOKUP(LEFT(A424,8)*1,Hilfstabelle!$A$35:$E$38,4,FALSE)</f>
        <v>N.A.</v>
      </c>
      <c r="T424" s="94" t="e">
        <f>VLOOKUP(H424,Preise!A:E,4,FALSE)</f>
        <v>#N/A</v>
      </c>
      <c r="U424" s="7" t="str">
        <f>IF(V424=50,"I",VLOOKUP(V424,Hilfstabelle!$A$3:$B$6,2))</f>
        <v>IV</v>
      </c>
      <c r="V424" s="7">
        <f t="shared" si="208"/>
        <v>140</v>
      </c>
      <c r="W424" s="7" t="str">
        <f>IF(U424="I","I",VLOOKUP(V424,Hilfstabelle!$A$3:$B$6,2))</f>
        <v>IV</v>
      </c>
      <c r="X424" s="7">
        <f>VLOOKUP(W424,Hilfstabelle!$B$10:$M$13,12,FALSE)</f>
        <v>10.408540800000001</v>
      </c>
      <c r="Y424" s="7">
        <f>VLOOKUP(W424,Hilfstabelle!$B$10:$D$13,3,FALSE)</f>
        <v>80</v>
      </c>
      <c r="Z424" s="7">
        <f>VLOOKUP(W424,Hilfstabelle!$B$10:$E$13,4,FALSE)</f>
        <v>110.5</v>
      </c>
      <c r="AA424" s="7">
        <f>VLOOKUP(W424,Hilfstabelle!$B$10:$F$13,5,FALSE)</f>
        <v>110.5</v>
      </c>
      <c r="AB424" s="7">
        <f>VLOOKUP(W424,Hilfstabelle!$B$10:$G$13,6,FALSE)</f>
        <v>110.5</v>
      </c>
      <c r="AC424" s="7" t="str">
        <f>IF(AG424="50I","I",VLOOKUP(C424,Hilfstabelle!$A$3:$B$6,2))</f>
        <v>IV</v>
      </c>
      <c r="AD424" s="7" t="str">
        <f>IF(U424="I","I",VLOOKUP(C424,Hilfstabelle!$A$3:$B$6,2))</f>
        <v>IV</v>
      </c>
      <c r="AE424" s="7" t="str">
        <f t="shared" si="220"/>
        <v>140IV</v>
      </c>
      <c r="AF424" s="7" t="str">
        <f t="shared" si="209"/>
        <v>140IV</v>
      </c>
      <c r="AG424" s="106" t="b">
        <f t="shared" si="210"/>
        <v>0</v>
      </c>
      <c r="AH424" s="7">
        <f>VLOOKUP('Grundgerüst Konfigurator'!AE424,Hilfstabelle!$B$14:$M$25,12,FALSE)</f>
        <v>4.4472372</v>
      </c>
      <c r="AI424" s="7">
        <f>VLOOKUP(AE424,Hilfstabelle!$B$14:$J$25,9,FALSE)</f>
        <v>81.5</v>
      </c>
      <c r="AJ424" s="7">
        <f>VLOOKUP(AE424,Hilfstabelle!$B$14:$K$25,10,FALSE)</f>
        <v>75.599999999999994</v>
      </c>
      <c r="AK424" s="7">
        <f>VLOOKUP(AE424,Hilfstabelle!$B$14:$I$25,8,FALSE)</f>
        <v>25.6</v>
      </c>
      <c r="AL424" s="7" t="str">
        <f>IF(AP424="50I","I",VLOOKUP(D424,Hilfstabelle!$A$3:$B$6,2))</f>
        <v>I</v>
      </c>
      <c r="AM424" s="7" t="str">
        <f>IF(U424="I","I",VLOOKUP(D424,Hilfstabelle!$A$3:$B$6,2))</f>
        <v>I</v>
      </c>
      <c r="AN424" s="7" t="str">
        <f t="shared" si="221"/>
        <v>40I</v>
      </c>
      <c r="AO424" s="7" t="str">
        <f t="shared" si="211"/>
        <v>40I</v>
      </c>
      <c r="AP424" s="106" t="b">
        <f t="shared" si="212"/>
        <v>0</v>
      </c>
      <c r="AQ424" s="7">
        <f>VLOOKUP('Grundgerüst Konfigurator'!AN424,Hilfstabelle!$B$14:$M$25,12,FALSE)</f>
        <v>0.33348840000000002</v>
      </c>
      <c r="AR424" s="7">
        <f>VLOOKUP(AN424,Hilfstabelle!$B$14:$J$25,9,FALSE)</f>
        <v>24.5</v>
      </c>
      <c r="AS424" s="7">
        <f>VLOOKUP(AN424,Hilfstabelle!$B$14:$K$25,10,FALSE)</f>
        <v>54</v>
      </c>
      <c r="AT424" s="7">
        <f>VLOOKUP(AN424,Hilfstabelle!$B$14:$I$25,8,FALSE)</f>
        <v>22</v>
      </c>
      <c r="AU424" s="7" t="str">
        <f>IF(AY424="50I","I",VLOOKUP(E424,Hilfstabelle!$A$3:$B$6,2))</f>
        <v>IV</v>
      </c>
      <c r="AV424" s="7" t="str">
        <f>IF(U424="I","I",VLOOKUP(E424,Hilfstabelle!$A$3:$B$6,2))</f>
        <v>IV</v>
      </c>
      <c r="AW424" s="7" t="str">
        <f t="shared" si="222"/>
        <v>125IV</v>
      </c>
      <c r="AX424" s="7" t="str">
        <f t="shared" si="213"/>
        <v>125IV</v>
      </c>
      <c r="AY424" s="106" t="b">
        <f t="shared" si="229"/>
        <v>0</v>
      </c>
      <c r="AZ424" s="7">
        <f>VLOOKUP('Grundgerüst Konfigurator'!AW424,Hilfstabelle!$B$14:$M$25,12,FALSE)</f>
        <v>3.7998072000000001</v>
      </c>
      <c r="BA424" s="7">
        <f>VLOOKUP(AW424,Hilfstabelle!$B$14:$J$25,9,FALSE)</f>
        <v>72.5</v>
      </c>
      <c r="BB424" s="7">
        <f>VLOOKUP(AW424,Hilfstabelle!$B$14:$K$25,10,FALSE)</f>
        <v>87.3</v>
      </c>
      <c r="BC424" s="7">
        <f>VLOOKUP(AW424,Hilfstabelle!$B$14:$I$25,8,FALSE)</f>
        <v>37.299999999999997</v>
      </c>
      <c r="BD424" s="7" t="str">
        <f t="shared" si="214"/>
        <v/>
      </c>
      <c r="BE424" s="7" t="str">
        <f t="shared" si="223"/>
        <v/>
      </c>
      <c r="BF424" s="7">
        <f>IFERROR(VLOOKUP(BD424,Hilfstabelle!$B$26:$M$31,12,FALSE),0)</f>
        <v>0</v>
      </c>
      <c r="BG424" s="7">
        <f>IFERROR(VLOOKUP(BD424,Hilfstabelle!$B$26:$H$31,7,FALSE),0)</f>
        <v>0</v>
      </c>
      <c r="BH424" s="7" t="str">
        <f t="shared" si="215"/>
        <v>IV-I</v>
      </c>
      <c r="BI424" s="7" t="str">
        <f t="shared" si="224"/>
        <v>IV-I</v>
      </c>
      <c r="BJ424" s="7">
        <f>IFERROR(VLOOKUP(BH424,Hilfstabelle!$B$26:$M$31,12,FALSE),0)</f>
        <v>2.205924</v>
      </c>
      <c r="BK424" s="7">
        <f>IFERROR(VLOOKUP(BH424,Hilfstabelle!$B$26:$H$31,7,FALSE),0)</f>
        <v>5</v>
      </c>
      <c r="BL424" s="7" t="str">
        <f t="shared" si="216"/>
        <v/>
      </c>
      <c r="BM424" s="7" t="str">
        <f t="shared" si="225"/>
        <v/>
      </c>
      <c r="BN424" s="7">
        <f>IFERROR(VLOOKUP(BL424,Hilfstabelle!$B$26:$M$31,12,FALSE),0)</f>
        <v>0</v>
      </c>
      <c r="BO424" s="7">
        <f>IFERROR(VLOOKUP(BL424,Hilfstabelle!$B$26:$H$31,7,FALSE),0)</f>
        <v>0</v>
      </c>
      <c r="BP424" s="162" t="s">
        <v>3902</v>
      </c>
    </row>
    <row r="425" spans="1:68" ht="15" thickBot="1" x14ac:dyDescent="0.25">
      <c r="A425" s="7">
        <v>16864441176</v>
      </c>
      <c r="B425" s="160" t="s">
        <v>98</v>
      </c>
      <c r="C425" s="8">
        <v>140</v>
      </c>
      <c r="D425" s="8">
        <v>50</v>
      </c>
      <c r="E425" s="8">
        <v>25</v>
      </c>
      <c r="F425" s="8" t="str">
        <f t="shared" si="226"/>
        <v>140 - 50 - 25</v>
      </c>
      <c r="G425" s="8" t="str">
        <f t="shared" si="227"/>
        <v>140-50-25</v>
      </c>
      <c r="H425" s="8">
        <f t="shared" si="228"/>
        <v>16864441176</v>
      </c>
      <c r="I425" s="6">
        <f t="shared" si="204"/>
        <v>19.8899148</v>
      </c>
      <c r="J425" s="6">
        <f>VLOOKUP(LEFT(A425,8)*1,Hilfstabelle!$A$35:$E$38,5,FALSE)</f>
        <v>0</v>
      </c>
      <c r="K425" s="6">
        <f t="shared" si="205"/>
        <v>342.1</v>
      </c>
      <c r="L425" s="6">
        <f t="shared" si="206"/>
        <v>258</v>
      </c>
      <c r="M425" s="6">
        <f t="shared" si="207"/>
        <v>163</v>
      </c>
      <c r="N425" s="19">
        <f t="shared" si="217"/>
        <v>136.1</v>
      </c>
      <c r="O425" s="19">
        <f t="shared" si="218"/>
        <v>137.5</v>
      </c>
      <c r="P425" s="19">
        <f t="shared" si="219"/>
        <v>134.5</v>
      </c>
      <c r="Q425" s="6" t="str">
        <f>VLOOKUP(LEFT(A425,8)*1,Hilfstabelle!$A$35:$E$38,2,FALSE)</f>
        <v>N.A.</v>
      </c>
      <c r="R425" s="6" t="str">
        <f>VLOOKUP(LEFT(A425,8)*1,Hilfstabelle!$A$35:$E$38,3,FALSE)</f>
        <v>N.A.</v>
      </c>
      <c r="S425" s="6" t="str">
        <f>VLOOKUP(LEFT(A425,8)*1,Hilfstabelle!$A$35:$E$38,4,FALSE)</f>
        <v>N.A.</v>
      </c>
      <c r="T425" s="94" t="e">
        <f>VLOOKUP(H425,Preise!A:E,4,FALSE)</f>
        <v>#N/A</v>
      </c>
      <c r="U425" s="7" t="str">
        <f>IF(V425=50,"I",VLOOKUP(V425,Hilfstabelle!$A$3:$B$6,2))</f>
        <v>IV</v>
      </c>
      <c r="V425" s="7">
        <f t="shared" si="208"/>
        <v>140</v>
      </c>
      <c r="W425" s="7" t="str">
        <f>IF(U425="I","I",VLOOKUP(V425,Hilfstabelle!$A$3:$B$6,2))</f>
        <v>IV</v>
      </c>
      <c r="X425" s="7">
        <f>VLOOKUP(W425,Hilfstabelle!$B$10:$M$13,12,FALSE)</f>
        <v>10.408540800000001</v>
      </c>
      <c r="Y425" s="7">
        <f>VLOOKUP(W425,Hilfstabelle!$B$10:$D$13,3,FALSE)</f>
        <v>80</v>
      </c>
      <c r="Z425" s="7">
        <f>VLOOKUP(W425,Hilfstabelle!$B$10:$E$13,4,FALSE)</f>
        <v>110.5</v>
      </c>
      <c r="AA425" s="7">
        <f>VLOOKUP(W425,Hilfstabelle!$B$10:$F$13,5,FALSE)</f>
        <v>110.5</v>
      </c>
      <c r="AB425" s="7">
        <f>VLOOKUP(W425,Hilfstabelle!$B$10:$G$13,6,FALSE)</f>
        <v>110.5</v>
      </c>
      <c r="AC425" s="7" t="str">
        <f>IF(AG425="50I","I",VLOOKUP(C425,Hilfstabelle!$A$3:$B$6,2))</f>
        <v>IV</v>
      </c>
      <c r="AD425" s="7" t="str">
        <f>IF(U425="I","I",VLOOKUP(C425,Hilfstabelle!$A$3:$B$6,2))</f>
        <v>IV</v>
      </c>
      <c r="AE425" s="7" t="str">
        <f t="shared" si="220"/>
        <v>140IV</v>
      </c>
      <c r="AF425" s="7" t="str">
        <f t="shared" si="209"/>
        <v>140IV</v>
      </c>
      <c r="AG425" s="106" t="b">
        <f t="shared" si="210"/>
        <v>0</v>
      </c>
      <c r="AH425" s="7">
        <f>VLOOKUP('Grundgerüst Konfigurator'!AE425,Hilfstabelle!$B$14:$M$25,12,FALSE)</f>
        <v>4.4472372</v>
      </c>
      <c r="AI425" s="7">
        <f>VLOOKUP(AE425,Hilfstabelle!$B$14:$J$25,9,FALSE)</f>
        <v>81.5</v>
      </c>
      <c r="AJ425" s="7">
        <f>VLOOKUP(AE425,Hilfstabelle!$B$14:$K$25,10,FALSE)</f>
        <v>75.599999999999994</v>
      </c>
      <c r="AK425" s="7">
        <f>VLOOKUP(AE425,Hilfstabelle!$B$14:$I$25,8,FALSE)</f>
        <v>25.6</v>
      </c>
      <c r="AL425" s="7" t="str">
        <f>IF(AP425="50I","I",VLOOKUP(D425,Hilfstabelle!$A$3:$B$6,2))</f>
        <v>I</v>
      </c>
      <c r="AM425" s="7" t="str">
        <f>IF(U425="I","I",VLOOKUP(D425,Hilfstabelle!$A$3:$B$6,2))</f>
        <v>II</v>
      </c>
      <c r="AN425" s="7" t="str">
        <f t="shared" si="221"/>
        <v>50I</v>
      </c>
      <c r="AO425" s="7" t="str">
        <f t="shared" si="211"/>
        <v>50II</v>
      </c>
      <c r="AP425" s="106" t="str">
        <f t="shared" si="212"/>
        <v>50I</v>
      </c>
      <c r="AQ425" s="7">
        <f>VLOOKUP('Grundgerüst Konfigurator'!AN425,Hilfstabelle!$B$14:$M$25,12,FALSE)</f>
        <v>0.45080280000000006</v>
      </c>
      <c r="AR425" s="7">
        <f>VLOOKUP(AN425,Hilfstabelle!$B$14:$J$25,9,FALSE)</f>
        <v>30.5</v>
      </c>
      <c r="AS425" s="7">
        <f>VLOOKUP(AN425,Hilfstabelle!$B$14:$K$25,10,FALSE)</f>
        <v>61</v>
      </c>
      <c r="AT425" s="7">
        <f>VLOOKUP(AN425,Hilfstabelle!$B$14:$I$25,8,FALSE)</f>
        <v>22</v>
      </c>
      <c r="AU425" s="7" t="str">
        <f>IF(AY425="50I","I",VLOOKUP(E425,Hilfstabelle!$A$3:$B$6,2))</f>
        <v>I</v>
      </c>
      <c r="AV425" s="7" t="str">
        <f>IF(U425="I","I",VLOOKUP(E425,Hilfstabelle!$A$3:$B$6,2))</f>
        <v>I</v>
      </c>
      <c r="AW425" s="7" t="str">
        <f t="shared" si="222"/>
        <v>25I</v>
      </c>
      <c r="AX425" s="7" t="str">
        <f t="shared" si="213"/>
        <v>25I</v>
      </c>
      <c r="AY425" s="106" t="b">
        <f t="shared" si="229"/>
        <v>0</v>
      </c>
      <c r="AZ425" s="7">
        <f>VLOOKUP('Grundgerüst Konfigurator'!AW425,Hilfstabelle!$B$14:$M$25,12,FALSE)</f>
        <v>0.171486</v>
      </c>
      <c r="BA425" s="7">
        <f>VLOOKUP(AW425,Hilfstabelle!$B$14:$J$25,9,FALSE)</f>
        <v>15.25</v>
      </c>
      <c r="BB425" s="7">
        <f>VLOOKUP(AW425,Hilfstabelle!$B$14:$K$25,10,FALSE)</f>
        <v>40.5</v>
      </c>
      <c r="BC425" s="7">
        <f>VLOOKUP(AW425,Hilfstabelle!$B$14:$I$25,8,FALSE)</f>
        <v>19</v>
      </c>
      <c r="BD425" s="7" t="str">
        <f t="shared" si="214"/>
        <v/>
      </c>
      <c r="BE425" s="7" t="str">
        <f t="shared" si="223"/>
        <v/>
      </c>
      <c r="BF425" s="7">
        <f>IFERROR(VLOOKUP(BD425,Hilfstabelle!$B$26:$M$31,12,FALSE),0)</f>
        <v>0</v>
      </c>
      <c r="BG425" s="7">
        <f>IFERROR(VLOOKUP(BD425,Hilfstabelle!$B$26:$H$31,7,FALSE),0)</f>
        <v>0</v>
      </c>
      <c r="BH425" s="7" t="str">
        <f t="shared" si="215"/>
        <v>IV-I</v>
      </c>
      <c r="BI425" s="7" t="str">
        <f t="shared" si="224"/>
        <v>IV-I</v>
      </c>
      <c r="BJ425" s="7">
        <f>IFERROR(VLOOKUP(BH425,Hilfstabelle!$B$26:$M$31,12,FALSE),0)</f>
        <v>2.205924</v>
      </c>
      <c r="BK425" s="7">
        <f>IFERROR(VLOOKUP(BH425,Hilfstabelle!$B$26:$H$31,7,FALSE),0)</f>
        <v>5</v>
      </c>
      <c r="BL425" s="7" t="str">
        <f t="shared" si="216"/>
        <v>IV-I</v>
      </c>
      <c r="BM425" s="7" t="str">
        <f t="shared" si="225"/>
        <v>IV-I</v>
      </c>
      <c r="BN425" s="7">
        <f>IFERROR(VLOOKUP(BL425,Hilfstabelle!$B$26:$M$31,12,FALSE),0)</f>
        <v>2.205924</v>
      </c>
      <c r="BO425" s="7">
        <f>IFERROR(VLOOKUP(BL425,Hilfstabelle!$B$26:$H$31,7,FALSE),0)</f>
        <v>5</v>
      </c>
      <c r="BP425" s="162" t="s">
        <v>3902</v>
      </c>
    </row>
    <row r="426" spans="1:68" ht="15" thickBot="1" x14ac:dyDescent="0.25">
      <c r="A426" s="7">
        <v>16864441177</v>
      </c>
      <c r="B426" s="160" t="s">
        <v>98</v>
      </c>
      <c r="C426" s="8">
        <v>140</v>
      </c>
      <c r="D426" s="8">
        <v>50</v>
      </c>
      <c r="E426" s="8">
        <v>32</v>
      </c>
      <c r="F426" s="8" t="str">
        <f t="shared" si="226"/>
        <v>140 - 50 - 32</v>
      </c>
      <c r="G426" s="8" t="str">
        <f t="shared" si="227"/>
        <v>140-50-32</v>
      </c>
      <c r="H426" s="8">
        <f t="shared" si="228"/>
        <v>16864441177</v>
      </c>
      <c r="I426" s="6">
        <f t="shared" si="204"/>
        <v>19.942314</v>
      </c>
      <c r="J426" s="6">
        <f>VLOOKUP(LEFT(A426,8)*1,Hilfstabelle!$A$35:$E$38,5,FALSE)</f>
        <v>0</v>
      </c>
      <c r="K426" s="6">
        <f t="shared" si="205"/>
        <v>348.6</v>
      </c>
      <c r="L426" s="6">
        <f t="shared" si="206"/>
        <v>258</v>
      </c>
      <c r="M426" s="6">
        <f t="shared" si="207"/>
        <v>163</v>
      </c>
      <c r="N426" s="19">
        <f t="shared" si="217"/>
        <v>136.1</v>
      </c>
      <c r="O426" s="19">
        <f t="shared" si="218"/>
        <v>137.5</v>
      </c>
      <c r="P426" s="19">
        <f t="shared" si="219"/>
        <v>135.5</v>
      </c>
      <c r="Q426" s="6" t="str">
        <f>VLOOKUP(LEFT(A426,8)*1,Hilfstabelle!$A$35:$E$38,2,FALSE)</f>
        <v>N.A.</v>
      </c>
      <c r="R426" s="6" t="str">
        <f>VLOOKUP(LEFT(A426,8)*1,Hilfstabelle!$A$35:$E$38,3,FALSE)</f>
        <v>N.A.</v>
      </c>
      <c r="S426" s="6" t="str">
        <f>VLOOKUP(LEFT(A426,8)*1,Hilfstabelle!$A$35:$E$38,4,FALSE)</f>
        <v>N.A.</v>
      </c>
      <c r="T426" s="94" t="e">
        <f>VLOOKUP(H426,Preise!A:E,4,FALSE)</f>
        <v>#N/A</v>
      </c>
      <c r="U426" s="7" t="str">
        <f>IF(V426=50,"I",VLOOKUP(V426,Hilfstabelle!$A$3:$B$6,2))</f>
        <v>IV</v>
      </c>
      <c r="V426" s="7">
        <f t="shared" si="208"/>
        <v>140</v>
      </c>
      <c r="W426" s="7" t="str">
        <f>IF(U426="I","I",VLOOKUP(V426,Hilfstabelle!$A$3:$B$6,2))</f>
        <v>IV</v>
      </c>
      <c r="X426" s="7">
        <f>VLOOKUP(W426,Hilfstabelle!$B$10:$M$13,12,FALSE)</f>
        <v>10.408540800000001</v>
      </c>
      <c r="Y426" s="7">
        <f>VLOOKUP(W426,Hilfstabelle!$B$10:$D$13,3,FALSE)</f>
        <v>80</v>
      </c>
      <c r="Z426" s="7">
        <f>VLOOKUP(W426,Hilfstabelle!$B$10:$E$13,4,FALSE)</f>
        <v>110.5</v>
      </c>
      <c r="AA426" s="7">
        <f>VLOOKUP(W426,Hilfstabelle!$B$10:$F$13,5,FALSE)</f>
        <v>110.5</v>
      </c>
      <c r="AB426" s="7">
        <f>VLOOKUP(W426,Hilfstabelle!$B$10:$G$13,6,FALSE)</f>
        <v>110.5</v>
      </c>
      <c r="AC426" s="7" t="str">
        <f>IF(AG426="50I","I",VLOOKUP(C426,Hilfstabelle!$A$3:$B$6,2))</f>
        <v>IV</v>
      </c>
      <c r="AD426" s="7" t="str">
        <f>IF(U426="I","I",VLOOKUP(C426,Hilfstabelle!$A$3:$B$6,2))</f>
        <v>IV</v>
      </c>
      <c r="AE426" s="7" t="str">
        <f t="shared" si="220"/>
        <v>140IV</v>
      </c>
      <c r="AF426" s="7" t="str">
        <f t="shared" si="209"/>
        <v>140IV</v>
      </c>
      <c r="AG426" s="106" t="b">
        <f t="shared" si="210"/>
        <v>0</v>
      </c>
      <c r="AH426" s="7">
        <f>VLOOKUP('Grundgerüst Konfigurator'!AE426,Hilfstabelle!$B$14:$M$25,12,FALSE)</f>
        <v>4.4472372</v>
      </c>
      <c r="AI426" s="7">
        <f>VLOOKUP(AE426,Hilfstabelle!$B$14:$J$25,9,FALSE)</f>
        <v>81.5</v>
      </c>
      <c r="AJ426" s="7">
        <f>VLOOKUP(AE426,Hilfstabelle!$B$14:$K$25,10,FALSE)</f>
        <v>75.599999999999994</v>
      </c>
      <c r="AK426" s="7">
        <f>VLOOKUP(AE426,Hilfstabelle!$B$14:$I$25,8,FALSE)</f>
        <v>25.6</v>
      </c>
      <c r="AL426" s="7" t="str">
        <f>IF(AP426="50I","I",VLOOKUP(D426,Hilfstabelle!$A$3:$B$6,2))</f>
        <v>I</v>
      </c>
      <c r="AM426" s="7" t="str">
        <f>IF(U426="I","I",VLOOKUP(D426,Hilfstabelle!$A$3:$B$6,2))</f>
        <v>II</v>
      </c>
      <c r="AN426" s="7" t="str">
        <f t="shared" si="221"/>
        <v>50I</v>
      </c>
      <c r="AO426" s="7" t="str">
        <f t="shared" si="211"/>
        <v>50II</v>
      </c>
      <c r="AP426" s="106" t="str">
        <f t="shared" si="212"/>
        <v>50I</v>
      </c>
      <c r="AQ426" s="7">
        <f>VLOOKUP('Grundgerüst Konfigurator'!AN426,Hilfstabelle!$B$14:$M$25,12,FALSE)</f>
        <v>0.45080280000000006</v>
      </c>
      <c r="AR426" s="7">
        <f>VLOOKUP(AN426,Hilfstabelle!$B$14:$J$25,9,FALSE)</f>
        <v>30.5</v>
      </c>
      <c r="AS426" s="7">
        <f>VLOOKUP(AN426,Hilfstabelle!$B$14:$K$25,10,FALSE)</f>
        <v>61</v>
      </c>
      <c r="AT426" s="7">
        <f>VLOOKUP(AN426,Hilfstabelle!$B$14:$I$25,8,FALSE)</f>
        <v>22</v>
      </c>
      <c r="AU426" s="7" t="str">
        <f>IF(AY426="50I","I",VLOOKUP(E426,Hilfstabelle!$A$3:$B$6,2))</f>
        <v>I</v>
      </c>
      <c r="AV426" s="7" t="str">
        <f>IF(U426="I","I",VLOOKUP(E426,Hilfstabelle!$A$3:$B$6,2))</f>
        <v>I</v>
      </c>
      <c r="AW426" s="7" t="str">
        <f t="shared" si="222"/>
        <v>32I</v>
      </c>
      <c r="AX426" s="7" t="str">
        <f t="shared" si="213"/>
        <v>32I</v>
      </c>
      <c r="AY426" s="106" t="b">
        <f t="shared" si="229"/>
        <v>0</v>
      </c>
      <c r="AZ426" s="7">
        <f>VLOOKUP('Grundgerüst Konfigurator'!AW426,Hilfstabelle!$B$14:$M$25,12,FALSE)</f>
        <v>0.22388520000000001</v>
      </c>
      <c r="BA426" s="7">
        <f>VLOOKUP(AW426,Hilfstabelle!$B$14:$J$25,9,FALSE)</f>
        <v>20</v>
      </c>
      <c r="BB426" s="7">
        <f>VLOOKUP(AW426,Hilfstabelle!$B$14:$K$25,10,FALSE)</f>
        <v>47</v>
      </c>
      <c r="BC426" s="7">
        <f>VLOOKUP(AW426,Hilfstabelle!$B$14:$I$25,8,FALSE)</f>
        <v>20</v>
      </c>
      <c r="BD426" s="7" t="str">
        <f t="shared" si="214"/>
        <v/>
      </c>
      <c r="BE426" s="7" t="str">
        <f t="shared" si="223"/>
        <v/>
      </c>
      <c r="BF426" s="7">
        <f>IFERROR(VLOOKUP(BD426,Hilfstabelle!$B$26:$M$31,12,FALSE),0)</f>
        <v>0</v>
      </c>
      <c r="BG426" s="7">
        <f>IFERROR(VLOOKUP(BD426,Hilfstabelle!$B$26:$H$31,7,FALSE),0)</f>
        <v>0</v>
      </c>
      <c r="BH426" s="7" t="str">
        <f t="shared" si="215"/>
        <v>IV-I</v>
      </c>
      <c r="BI426" s="7" t="str">
        <f t="shared" si="224"/>
        <v>IV-I</v>
      </c>
      <c r="BJ426" s="7">
        <f>IFERROR(VLOOKUP(BH426,Hilfstabelle!$B$26:$M$31,12,FALSE),0)</f>
        <v>2.205924</v>
      </c>
      <c r="BK426" s="7">
        <f>IFERROR(VLOOKUP(BH426,Hilfstabelle!$B$26:$H$31,7,FALSE),0)</f>
        <v>5</v>
      </c>
      <c r="BL426" s="7" t="str">
        <f t="shared" si="216"/>
        <v>IV-I</v>
      </c>
      <c r="BM426" s="7" t="str">
        <f t="shared" si="225"/>
        <v>IV-I</v>
      </c>
      <c r="BN426" s="7">
        <f>IFERROR(VLOOKUP(BL426,Hilfstabelle!$B$26:$M$31,12,FALSE),0)</f>
        <v>2.205924</v>
      </c>
      <c r="BO426" s="7">
        <f>IFERROR(VLOOKUP(BL426,Hilfstabelle!$B$26:$H$31,7,FALSE),0)</f>
        <v>5</v>
      </c>
      <c r="BP426" s="162" t="s">
        <v>3902</v>
      </c>
    </row>
    <row r="427" spans="1:68" ht="15" thickBot="1" x14ac:dyDescent="0.25">
      <c r="A427" s="7">
        <v>16864441178</v>
      </c>
      <c r="B427" s="160" t="s">
        <v>98</v>
      </c>
      <c r="C427" s="8">
        <v>140</v>
      </c>
      <c r="D427" s="8">
        <v>50</v>
      </c>
      <c r="E427" s="8">
        <v>40</v>
      </c>
      <c r="F427" s="8" t="str">
        <f t="shared" si="226"/>
        <v>140 - 50 - 40</v>
      </c>
      <c r="G427" s="8" t="str">
        <f t="shared" si="227"/>
        <v>140-50-40</v>
      </c>
      <c r="H427" s="8">
        <f t="shared" si="228"/>
        <v>16864441178</v>
      </c>
      <c r="I427" s="6">
        <f t="shared" si="204"/>
        <v>20.051917200000002</v>
      </c>
      <c r="J427" s="6">
        <f>VLOOKUP(LEFT(A427,8)*1,Hilfstabelle!$A$35:$E$38,5,FALSE)</f>
        <v>0</v>
      </c>
      <c r="K427" s="6">
        <f t="shared" si="205"/>
        <v>355.6</v>
      </c>
      <c r="L427" s="6">
        <f t="shared" si="206"/>
        <v>258</v>
      </c>
      <c r="M427" s="6">
        <f t="shared" si="207"/>
        <v>163</v>
      </c>
      <c r="N427" s="19">
        <f t="shared" si="217"/>
        <v>136.1</v>
      </c>
      <c r="O427" s="19">
        <f t="shared" si="218"/>
        <v>137.5</v>
      </c>
      <c r="P427" s="19">
        <f t="shared" si="219"/>
        <v>137.5</v>
      </c>
      <c r="Q427" s="6" t="str">
        <f>VLOOKUP(LEFT(A427,8)*1,Hilfstabelle!$A$35:$E$38,2,FALSE)</f>
        <v>N.A.</v>
      </c>
      <c r="R427" s="6" t="str">
        <f>VLOOKUP(LEFT(A427,8)*1,Hilfstabelle!$A$35:$E$38,3,FALSE)</f>
        <v>N.A.</v>
      </c>
      <c r="S427" s="6" t="str">
        <f>VLOOKUP(LEFT(A427,8)*1,Hilfstabelle!$A$35:$E$38,4,FALSE)</f>
        <v>N.A.</v>
      </c>
      <c r="T427" s="94" t="e">
        <f>VLOOKUP(H427,Preise!A:E,4,FALSE)</f>
        <v>#N/A</v>
      </c>
      <c r="U427" s="7" t="str">
        <f>IF(V427=50,"I",VLOOKUP(V427,Hilfstabelle!$A$3:$B$6,2))</f>
        <v>IV</v>
      </c>
      <c r="V427" s="7">
        <f t="shared" si="208"/>
        <v>140</v>
      </c>
      <c r="W427" s="7" t="str">
        <f>IF(U427="I","I",VLOOKUP(V427,Hilfstabelle!$A$3:$B$6,2))</f>
        <v>IV</v>
      </c>
      <c r="X427" s="7">
        <f>VLOOKUP(W427,Hilfstabelle!$B$10:$M$13,12,FALSE)</f>
        <v>10.408540800000001</v>
      </c>
      <c r="Y427" s="7">
        <f>VLOOKUP(W427,Hilfstabelle!$B$10:$D$13,3,FALSE)</f>
        <v>80</v>
      </c>
      <c r="Z427" s="7">
        <f>VLOOKUP(W427,Hilfstabelle!$B$10:$E$13,4,FALSE)</f>
        <v>110.5</v>
      </c>
      <c r="AA427" s="7">
        <f>VLOOKUP(W427,Hilfstabelle!$B$10:$F$13,5,FALSE)</f>
        <v>110.5</v>
      </c>
      <c r="AB427" s="7">
        <f>VLOOKUP(W427,Hilfstabelle!$B$10:$G$13,6,FALSE)</f>
        <v>110.5</v>
      </c>
      <c r="AC427" s="7" t="str">
        <f>IF(AG427="50I","I",VLOOKUP(C427,Hilfstabelle!$A$3:$B$6,2))</f>
        <v>IV</v>
      </c>
      <c r="AD427" s="7" t="str">
        <f>IF(U427="I","I",VLOOKUP(C427,Hilfstabelle!$A$3:$B$6,2))</f>
        <v>IV</v>
      </c>
      <c r="AE427" s="7" t="str">
        <f t="shared" si="220"/>
        <v>140IV</v>
      </c>
      <c r="AF427" s="7" t="str">
        <f t="shared" si="209"/>
        <v>140IV</v>
      </c>
      <c r="AG427" s="106" t="b">
        <f t="shared" si="210"/>
        <v>0</v>
      </c>
      <c r="AH427" s="7">
        <f>VLOOKUP('Grundgerüst Konfigurator'!AE427,Hilfstabelle!$B$14:$M$25,12,FALSE)</f>
        <v>4.4472372</v>
      </c>
      <c r="AI427" s="7">
        <f>VLOOKUP(AE427,Hilfstabelle!$B$14:$J$25,9,FALSE)</f>
        <v>81.5</v>
      </c>
      <c r="AJ427" s="7">
        <f>VLOOKUP(AE427,Hilfstabelle!$B$14:$K$25,10,FALSE)</f>
        <v>75.599999999999994</v>
      </c>
      <c r="AK427" s="7">
        <f>VLOOKUP(AE427,Hilfstabelle!$B$14:$I$25,8,FALSE)</f>
        <v>25.6</v>
      </c>
      <c r="AL427" s="7" t="str">
        <f>IF(AP427="50I","I",VLOOKUP(D427,Hilfstabelle!$A$3:$B$6,2))</f>
        <v>I</v>
      </c>
      <c r="AM427" s="7" t="str">
        <f>IF(U427="I","I",VLOOKUP(D427,Hilfstabelle!$A$3:$B$6,2))</f>
        <v>II</v>
      </c>
      <c r="AN427" s="7" t="str">
        <f t="shared" si="221"/>
        <v>50I</v>
      </c>
      <c r="AO427" s="7" t="str">
        <f t="shared" si="211"/>
        <v>50II</v>
      </c>
      <c r="AP427" s="106" t="str">
        <f t="shared" si="212"/>
        <v>50I</v>
      </c>
      <c r="AQ427" s="7">
        <f>VLOOKUP('Grundgerüst Konfigurator'!AN427,Hilfstabelle!$B$14:$M$25,12,FALSE)</f>
        <v>0.45080280000000006</v>
      </c>
      <c r="AR427" s="7">
        <f>VLOOKUP(AN427,Hilfstabelle!$B$14:$J$25,9,FALSE)</f>
        <v>30.5</v>
      </c>
      <c r="AS427" s="7">
        <f>VLOOKUP(AN427,Hilfstabelle!$B$14:$K$25,10,FALSE)</f>
        <v>61</v>
      </c>
      <c r="AT427" s="7">
        <f>VLOOKUP(AN427,Hilfstabelle!$B$14:$I$25,8,FALSE)</f>
        <v>22</v>
      </c>
      <c r="AU427" s="7" t="str">
        <f>IF(AY427="50I","I",VLOOKUP(E427,Hilfstabelle!$A$3:$B$6,2))</f>
        <v>I</v>
      </c>
      <c r="AV427" s="7" t="str">
        <f>IF(U427="I","I",VLOOKUP(E427,Hilfstabelle!$A$3:$B$6,2))</f>
        <v>I</v>
      </c>
      <c r="AW427" s="7" t="str">
        <f t="shared" si="222"/>
        <v>40I</v>
      </c>
      <c r="AX427" s="7" t="str">
        <f t="shared" si="213"/>
        <v>40I</v>
      </c>
      <c r="AY427" s="106" t="b">
        <f t="shared" si="229"/>
        <v>0</v>
      </c>
      <c r="AZ427" s="7">
        <f>VLOOKUP('Grundgerüst Konfigurator'!AW427,Hilfstabelle!$B$14:$M$25,12,FALSE)</f>
        <v>0.33348840000000002</v>
      </c>
      <c r="BA427" s="7">
        <f>VLOOKUP(AW427,Hilfstabelle!$B$14:$J$25,9,FALSE)</f>
        <v>24.5</v>
      </c>
      <c r="BB427" s="7">
        <f>VLOOKUP(AW427,Hilfstabelle!$B$14:$K$25,10,FALSE)</f>
        <v>54</v>
      </c>
      <c r="BC427" s="7">
        <f>VLOOKUP(AW427,Hilfstabelle!$B$14:$I$25,8,FALSE)</f>
        <v>22</v>
      </c>
      <c r="BD427" s="7" t="str">
        <f t="shared" si="214"/>
        <v/>
      </c>
      <c r="BE427" s="7" t="str">
        <f t="shared" si="223"/>
        <v/>
      </c>
      <c r="BF427" s="7">
        <f>IFERROR(VLOOKUP(BD427,Hilfstabelle!$B$26:$M$31,12,FALSE),0)</f>
        <v>0</v>
      </c>
      <c r="BG427" s="7">
        <f>IFERROR(VLOOKUP(BD427,Hilfstabelle!$B$26:$H$31,7,FALSE),0)</f>
        <v>0</v>
      </c>
      <c r="BH427" s="7" t="str">
        <f t="shared" si="215"/>
        <v>IV-I</v>
      </c>
      <c r="BI427" s="7" t="str">
        <f t="shared" si="224"/>
        <v>IV-I</v>
      </c>
      <c r="BJ427" s="7">
        <f>IFERROR(VLOOKUP(BH427,Hilfstabelle!$B$26:$M$31,12,FALSE),0)</f>
        <v>2.205924</v>
      </c>
      <c r="BK427" s="7">
        <f>IFERROR(VLOOKUP(BH427,Hilfstabelle!$B$26:$H$31,7,FALSE),0)</f>
        <v>5</v>
      </c>
      <c r="BL427" s="7" t="str">
        <f t="shared" si="216"/>
        <v>IV-I</v>
      </c>
      <c r="BM427" s="7" t="str">
        <f t="shared" si="225"/>
        <v>IV-I</v>
      </c>
      <c r="BN427" s="7">
        <f>IFERROR(VLOOKUP(BL427,Hilfstabelle!$B$26:$M$31,12,FALSE),0)</f>
        <v>2.205924</v>
      </c>
      <c r="BO427" s="7">
        <f>IFERROR(VLOOKUP(BL427,Hilfstabelle!$B$26:$H$31,7,FALSE),0)</f>
        <v>5</v>
      </c>
      <c r="BP427" s="162" t="s">
        <v>3902</v>
      </c>
    </row>
    <row r="428" spans="1:68" ht="15" thickBot="1" x14ac:dyDescent="0.25">
      <c r="A428" s="7">
        <v>16864441179</v>
      </c>
      <c r="B428" s="160" t="s">
        <v>98</v>
      </c>
      <c r="C428" s="8">
        <v>140</v>
      </c>
      <c r="D428" s="8">
        <v>50</v>
      </c>
      <c r="E428" s="8">
        <v>50</v>
      </c>
      <c r="F428" s="8" t="str">
        <f t="shared" si="226"/>
        <v>140 - 50 - 50</v>
      </c>
      <c r="G428" s="8" t="str">
        <f t="shared" si="227"/>
        <v>140-50-50</v>
      </c>
      <c r="H428" s="8">
        <f t="shared" si="228"/>
        <v>16864441179</v>
      </c>
      <c r="I428" s="6">
        <f t="shared" si="204"/>
        <v>20.1692316</v>
      </c>
      <c r="J428" s="6">
        <f>VLOOKUP(LEFT(A428,8)*1,Hilfstabelle!$A$35:$E$38,5,FALSE)</f>
        <v>0</v>
      </c>
      <c r="K428" s="6">
        <f t="shared" si="205"/>
        <v>362.6</v>
      </c>
      <c r="L428" s="6">
        <f t="shared" si="206"/>
        <v>258</v>
      </c>
      <c r="M428" s="6">
        <f t="shared" si="207"/>
        <v>163</v>
      </c>
      <c r="N428" s="19">
        <f t="shared" si="217"/>
        <v>136.1</v>
      </c>
      <c r="O428" s="19">
        <f t="shared" si="218"/>
        <v>137.5</v>
      </c>
      <c r="P428" s="19">
        <f t="shared" si="219"/>
        <v>137.5</v>
      </c>
      <c r="Q428" s="6" t="str">
        <f>VLOOKUP(LEFT(A428,8)*1,Hilfstabelle!$A$35:$E$38,2,FALSE)</f>
        <v>N.A.</v>
      </c>
      <c r="R428" s="6" t="str">
        <f>VLOOKUP(LEFT(A428,8)*1,Hilfstabelle!$A$35:$E$38,3,FALSE)</f>
        <v>N.A.</v>
      </c>
      <c r="S428" s="6" t="str">
        <f>VLOOKUP(LEFT(A428,8)*1,Hilfstabelle!$A$35:$E$38,4,FALSE)</f>
        <v>N.A.</v>
      </c>
      <c r="T428" s="94" t="e">
        <f>VLOOKUP(H428,Preise!A:E,4,FALSE)</f>
        <v>#N/A</v>
      </c>
      <c r="U428" s="7" t="str">
        <f>IF(V428=50,"I",VLOOKUP(V428,Hilfstabelle!$A$3:$B$6,2))</f>
        <v>IV</v>
      </c>
      <c r="V428" s="7">
        <f t="shared" si="208"/>
        <v>140</v>
      </c>
      <c r="W428" s="7" t="str">
        <f>IF(U428="I","I",VLOOKUP(V428,Hilfstabelle!$A$3:$B$6,2))</f>
        <v>IV</v>
      </c>
      <c r="X428" s="7">
        <f>VLOOKUP(W428,Hilfstabelle!$B$10:$M$13,12,FALSE)</f>
        <v>10.408540800000001</v>
      </c>
      <c r="Y428" s="7">
        <f>VLOOKUP(W428,Hilfstabelle!$B$10:$D$13,3,FALSE)</f>
        <v>80</v>
      </c>
      <c r="Z428" s="7">
        <f>VLOOKUP(W428,Hilfstabelle!$B$10:$E$13,4,FALSE)</f>
        <v>110.5</v>
      </c>
      <c r="AA428" s="7">
        <f>VLOOKUP(W428,Hilfstabelle!$B$10:$F$13,5,FALSE)</f>
        <v>110.5</v>
      </c>
      <c r="AB428" s="7">
        <f>VLOOKUP(W428,Hilfstabelle!$B$10:$G$13,6,FALSE)</f>
        <v>110.5</v>
      </c>
      <c r="AC428" s="7" t="str">
        <f>IF(AG428="50I","I",VLOOKUP(C428,Hilfstabelle!$A$3:$B$6,2))</f>
        <v>IV</v>
      </c>
      <c r="AD428" s="7" t="str">
        <f>IF(U428="I","I",VLOOKUP(C428,Hilfstabelle!$A$3:$B$6,2))</f>
        <v>IV</v>
      </c>
      <c r="AE428" s="7" t="str">
        <f t="shared" si="220"/>
        <v>140IV</v>
      </c>
      <c r="AF428" s="7" t="str">
        <f t="shared" si="209"/>
        <v>140IV</v>
      </c>
      <c r="AG428" s="106" t="b">
        <f t="shared" si="210"/>
        <v>0</v>
      </c>
      <c r="AH428" s="7">
        <f>VLOOKUP('Grundgerüst Konfigurator'!AE428,Hilfstabelle!$B$14:$M$25,12,FALSE)</f>
        <v>4.4472372</v>
      </c>
      <c r="AI428" s="7">
        <f>VLOOKUP(AE428,Hilfstabelle!$B$14:$J$25,9,FALSE)</f>
        <v>81.5</v>
      </c>
      <c r="AJ428" s="7">
        <f>VLOOKUP(AE428,Hilfstabelle!$B$14:$K$25,10,FALSE)</f>
        <v>75.599999999999994</v>
      </c>
      <c r="AK428" s="7">
        <f>VLOOKUP(AE428,Hilfstabelle!$B$14:$I$25,8,FALSE)</f>
        <v>25.6</v>
      </c>
      <c r="AL428" s="7" t="str">
        <f>IF(AP428="50I","I",VLOOKUP(D428,Hilfstabelle!$A$3:$B$6,2))</f>
        <v>I</v>
      </c>
      <c r="AM428" s="7" t="str">
        <f>IF(U428="I","I",VLOOKUP(D428,Hilfstabelle!$A$3:$B$6,2))</f>
        <v>II</v>
      </c>
      <c r="AN428" s="7" t="str">
        <f t="shared" si="221"/>
        <v>50I</v>
      </c>
      <c r="AO428" s="7" t="str">
        <f t="shared" si="211"/>
        <v>50II</v>
      </c>
      <c r="AP428" s="106" t="str">
        <f t="shared" si="212"/>
        <v>50I</v>
      </c>
      <c r="AQ428" s="7">
        <f>VLOOKUP('Grundgerüst Konfigurator'!AN428,Hilfstabelle!$B$14:$M$25,12,FALSE)</f>
        <v>0.45080280000000006</v>
      </c>
      <c r="AR428" s="7">
        <f>VLOOKUP(AN428,Hilfstabelle!$B$14:$J$25,9,FALSE)</f>
        <v>30.5</v>
      </c>
      <c r="AS428" s="7">
        <f>VLOOKUP(AN428,Hilfstabelle!$B$14:$K$25,10,FALSE)</f>
        <v>61</v>
      </c>
      <c r="AT428" s="7">
        <f>VLOOKUP(AN428,Hilfstabelle!$B$14:$I$25,8,FALSE)</f>
        <v>22</v>
      </c>
      <c r="AU428" s="7" t="str">
        <f>IF(AY428="50I","I",VLOOKUP(E428,Hilfstabelle!$A$3:$B$6,2))</f>
        <v>I</v>
      </c>
      <c r="AV428" s="7" t="str">
        <f>IF(U428="I","I",VLOOKUP(E428,Hilfstabelle!$A$3:$B$6,2))</f>
        <v>II</v>
      </c>
      <c r="AW428" s="7" t="str">
        <f t="shared" si="222"/>
        <v>50I</v>
      </c>
      <c r="AX428" s="7" t="str">
        <f t="shared" si="213"/>
        <v>50II</v>
      </c>
      <c r="AY428" s="106" t="str">
        <f t="shared" si="229"/>
        <v>50I</v>
      </c>
      <c r="AZ428" s="7">
        <f>VLOOKUP('Grundgerüst Konfigurator'!AW428,Hilfstabelle!$B$14:$M$25,12,FALSE)</f>
        <v>0.45080280000000006</v>
      </c>
      <c r="BA428" s="7">
        <f>VLOOKUP(AW428,Hilfstabelle!$B$14:$J$25,9,FALSE)</f>
        <v>30.5</v>
      </c>
      <c r="BB428" s="7">
        <f>VLOOKUP(AW428,Hilfstabelle!$B$14:$K$25,10,FALSE)</f>
        <v>61</v>
      </c>
      <c r="BC428" s="7">
        <f>VLOOKUP(AW428,Hilfstabelle!$B$14:$I$25,8,FALSE)</f>
        <v>22</v>
      </c>
      <c r="BD428" s="7" t="str">
        <f t="shared" si="214"/>
        <v/>
      </c>
      <c r="BE428" s="7" t="str">
        <f t="shared" si="223"/>
        <v/>
      </c>
      <c r="BF428" s="7">
        <f>IFERROR(VLOOKUP(BD428,Hilfstabelle!$B$26:$M$31,12,FALSE),0)</f>
        <v>0</v>
      </c>
      <c r="BG428" s="7">
        <f>IFERROR(VLOOKUP(BD428,Hilfstabelle!$B$26:$H$31,7,FALSE),0)</f>
        <v>0</v>
      </c>
      <c r="BH428" s="7" t="str">
        <f t="shared" si="215"/>
        <v>IV-I</v>
      </c>
      <c r="BI428" s="7" t="str">
        <f t="shared" si="224"/>
        <v>IV-I</v>
      </c>
      <c r="BJ428" s="7">
        <f>IFERROR(VLOOKUP(BH428,Hilfstabelle!$B$26:$M$31,12,FALSE),0)</f>
        <v>2.205924</v>
      </c>
      <c r="BK428" s="7">
        <f>IFERROR(VLOOKUP(BH428,Hilfstabelle!$B$26:$H$31,7,FALSE),0)</f>
        <v>5</v>
      </c>
      <c r="BL428" s="7" t="str">
        <f t="shared" si="216"/>
        <v>IV-I</v>
      </c>
      <c r="BM428" s="7" t="str">
        <f t="shared" si="225"/>
        <v>IV-I</v>
      </c>
      <c r="BN428" s="7">
        <f>IFERROR(VLOOKUP(BL428,Hilfstabelle!$B$26:$M$31,12,FALSE),0)</f>
        <v>2.205924</v>
      </c>
      <c r="BO428" s="7">
        <f>IFERROR(VLOOKUP(BL428,Hilfstabelle!$B$26:$H$31,7,FALSE),0)</f>
        <v>5</v>
      </c>
      <c r="BP428" s="162" t="s">
        <v>3902</v>
      </c>
    </row>
    <row r="429" spans="1:68" ht="15" thickBot="1" x14ac:dyDescent="0.25">
      <c r="A429" s="7">
        <v>16864441180</v>
      </c>
      <c r="B429" s="160" t="s">
        <v>98</v>
      </c>
      <c r="C429" s="8">
        <v>140</v>
      </c>
      <c r="D429" s="8">
        <v>50</v>
      </c>
      <c r="E429" s="8">
        <v>63</v>
      </c>
      <c r="F429" s="8" t="str">
        <f t="shared" si="226"/>
        <v>140 - 50 - 63</v>
      </c>
      <c r="G429" s="8" t="str">
        <f t="shared" si="227"/>
        <v>140-50-63</v>
      </c>
      <c r="H429" s="8">
        <f t="shared" si="228"/>
        <v>16864441180</v>
      </c>
      <c r="I429" s="6">
        <f t="shared" si="204"/>
        <v>20.750427600000002</v>
      </c>
      <c r="J429" s="6">
        <f>VLOOKUP(LEFT(A429,8)*1,Hilfstabelle!$A$35:$E$38,5,FALSE)</f>
        <v>0</v>
      </c>
      <c r="K429" s="6">
        <f t="shared" si="205"/>
        <v>395.1</v>
      </c>
      <c r="L429" s="6">
        <f t="shared" si="206"/>
        <v>258</v>
      </c>
      <c r="M429" s="6">
        <f t="shared" si="207"/>
        <v>163</v>
      </c>
      <c r="N429" s="19">
        <f t="shared" si="217"/>
        <v>136.1</v>
      </c>
      <c r="O429" s="19">
        <f t="shared" si="218"/>
        <v>137.5</v>
      </c>
      <c r="P429" s="19">
        <f t="shared" si="219"/>
        <v>163</v>
      </c>
      <c r="Q429" s="6" t="str">
        <f>VLOOKUP(LEFT(A429,8)*1,Hilfstabelle!$A$35:$E$38,2,FALSE)</f>
        <v>N.A.</v>
      </c>
      <c r="R429" s="6" t="str">
        <f>VLOOKUP(LEFT(A429,8)*1,Hilfstabelle!$A$35:$E$38,3,FALSE)</f>
        <v>N.A.</v>
      </c>
      <c r="S429" s="6" t="str">
        <f>VLOOKUP(LEFT(A429,8)*1,Hilfstabelle!$A$35:$E$38,4,FALSE)</f>
        <v>N.A.</v>
      </c>
      <c r="T429" s="94" t="e">
        <f>VLOOKUP(H429,Preise!A:E,4,FALSE)</f>
        <v>#N/A</v>
      </c>
      <c r="U429" s="7" t="str">
        <f>IF(V429=50,"I",VLOOKUP(V429,Hilfstabelle!$A$3:$B$6,2))</f>
        <v>IV</v>
      </c>
      <c r="V429" s="7">
        <f t="shared" si="208"/>
        <v>140</v>
      </c>
      <c r="W429" s="7" t="str">
        <f>IF(U429="I","I",VLOOKUP(V429,Hilfstabelle!$A$3:$B$6,2))</f>
        <v>IV</v>
      </c>
      <c r="X429" s="7">
        <f>VLOOKUP(W429,Hilfstabelle!$B$10:$M$13,12,FALSE)</f>
        <v>10.408540800000001</v>
      </c>
      <c r="Y429" s="7">
        <f>VLOOKUP(W429,Hilfstabelle!$B$10:$D$13,3,FALSE)</f>
        <v>80</v>
      </c>
      <c r="Z429" s="7">
        <f>VLOOKUP(W429,Hilfstabelle!$B$10:$E$13,4,FALSE)</f>
        <v>110.5</v>
      </c>
      <c r="AA429" s="7">
        <f>VLOOKUP(W429,Hilfstabelle!$B$10:$F$13,5,FALSE)</f>
        <v>110.5</v>
      </c>
      <c r="AB429" s="7">
        <f>VLOOKUP(W429,Hilfstabelle!$B$10:$G$13,6,FALSE)</f>
        <v>110.5</v>
      </c>
      <c r="AC429" s="7" t="str">
        <f>IF(AG429="50I","I",VLOOKUP(C429,Hilfstabelle!$A$3:$B$6,2))</f>
        <v>IV</v>
      </c>
      <c r="AD429" s="7" t="str">
        <f>IF(U429="I","I",VLOOKUP(C429,Hilfstabelle!$A$3:$B$6,2))</f>
        <v>IV</v>
      </c>
      <c r="AE429" s="7" t="str">
        <f t="shared" si="220"/>
        <v>140IV</v>
      </c>
      <c r="AF429" s="7" t="str">
        <f t="shared" si="209"/>
        <v>140IV</v>
      </c>
      <c r="AG429" s="106" t="b">
        <f t="shared" si="210"/>
        <v>0</v>
      </c>
      <c r="AH429" s="7">
        <f>VLOOKUP('Grundgerüst Konfigurator'!AE429,Hilfstabelle!$B$14:$M$25,12,FALSE)</f>
        <v>4.4472372</v>
      </c>
      <c r="AI429" s="7">
        <f>VLOOKUP(AE429,Hilfstabelle!$B$14:$J$25,9,FALSE)</f>
        <v>81.5</v>
      </c>
      <c r="AJ429" s="7">
        <f>VLOOKUP(AE429,Hilfstabelle!$B$14:$K$25,10,FALSE)</f>
        <v>75.599999999999994</v>
      </c>
      <c r="AK429" s="7">
        <f>VLOOKUP(AE429,Hilfstabelle!$B$14:$I$25,8,FALSE)</f>
        <v>25.6</v>
      </c>
      <c r="AL429" s="7" t="str">
        <f>IF(AP429="50I","I",VLOOKUP(D429,Hilfstabelle!$A$3:$B$6,2))</f>
        <v>I</v>
      </c>
      <c r="AM429" s="7" t="str">
        <f>IF(U429="I","I",VLOOKUP(D429,Hilfstabelle!$A$3:$B$6,2))</f>
        <v>II</v>
      </c>
      <c r="AN429" s="7" t="str">
        <f t="shared" si="221"/>
        <v>50I</v>
      </c>
      <c r="AO429" s="7" t="str">
        <f t="shared" si="211"/>
        <v>50II</v>
      </c>
      <c r="AP429" s="106" t="str">
        <f t="shared" si="212"/>
        <v>50I</v>
      </c>
      <c r="AQ429" s="7">
        <f>VLOOKUP('Grundgerüst Konfigurator'!AN429,Hilfstabelle!$B$14:$M$25,12,FALSE)</f>
        <v>0.45080280000000006</v>
      </c>
      <c r="AR429" s="7">
        <f>VLOOKUP(AN429,Hilfstabelle!$B$14:$J$25,9,FALSE)</f>
        <v>30.5</v>
      </c>
      <c r="AS429" s="7">
        <f>VLOOKUP(AN429,Hilfstabelle!$B$14:$K$25,10,FALSE)</f>
        <v>61</v>
      </c>
      <c r="AT429" s="7">
        <f>VLOOKUP(AN429,Hilfstabelle!$B$14:$I$25,8,FALSE)</f>
        <v>22</v>
      </c>
      <c r="AU429" s="7" t="str">
        <f>IF(AY429="50I","I",VLOOKUP(E429,Hilfstabelle!$A$3:$B$6,2))</f>
        <v>II</v>
      </c>
      <c r="AV429" s="7" t="str">
        <f>IF(U429="I","I",VLOOKUP(E429,Hilfstabelle!$A$3:$B$6,2))</f>
        <v>II</v>
      </c>
      <c r="AW429" s="7" t="str">
        <f t="shared" si="222"/>
        <v>63II</v>
      </c>
      <c r="AX429" s="7" t="str">
        <f t="shared" si="213"/>
        <v>63II</v>
      </c>
      <c r="AY429" s="106" t="b">
        <f t="shared" si="229"/>
        <v>0</v>
      </c>
      <c r="AZ429" s="7">
        <f>VLOOKUP('Grundgerüst Konfigurator'!AW429,Hilfstabelle!$B$14:$M$25,12,FALSE)</f>
        <v>0.84948360000000012</v>
      </c>
      <c r="BA429" s="7">
        <f>VLOOKUP(AW429,Hilfstabelle!$B$14:$J$25,9,FALSE)</f>
        <v>37</v>
      </c>
      <c r="BB429" s="7">
        <f>VLOOKUP(AW429,Hilfstabelle!$B$14:$K$25,10,FALSE)</f>
        <v>68.5</v>
      </c>
      <c r="BC429" s="7">
        <f>VLOOKUP(AW429,Hilfstabelle!$B$14:$I$25,8,FALSE)</f>
        <v>22.5</v>
      </c>
      <c r="BD429" s="7" t="str">
        <f t="shared" si="214"/>
        <v/>
      </c>
      <c r="BE429" s="7" t="str">
        <f t="shared" si="223"/>
        <v/>
      </c>
      <c r="BF429" s="7">
        <f>IFERROR(VLOOKUP(BD429,Hilfstabelle!$B$26:$M$31,12,FALSE),0)</f>
        <v>0</v>
      </c>
      <c r="BG429" s="7">
        <f>IFERROR(VLOOKUP(BD429,Hilfstabelle!$B$26:$H$31,7,FALSE),0)</f>
        <v>0</v>
      </c>
      <c r="BH429" s="7" t="str">
        <f t="shared" si="215"/>
        <v>IV-I</v>
      </c>
      <c r="BI429" s="7" t="str">
        <f t="shared" si="224"/>
        <v>IV-I</v>
      </c>
      <c r="BJ429" s="7">
        <f>IFERROR(VLOOKUP(BH429,Hilfstabelle!$B$26:$M$31,12,FALSE),0)</f>
        <v>2.205924</v>
      </c>
      <c r="BK429" s="7">
        <f>IFERROR(VLOOKUP(BH429,Hilfstabelle!$B$26:$H$31,7,FALSE),0)</f>
        <v>5</v>
      </c>
      <c r="BL429" s="7" t="str">
        <f t="shared" si="216"/>
        <v>IV-II</v>
      </c>
      <c r="BM429" s="7" t="str">
        <f t="shared" si="225"/>
        <v>IV-II</v>
      </c>
      <c r="BN429" s="7">
        <f>IFERROR(VLOOKUP(BL429,Hilfstabelle!$B$26:$M$31,12,FALSE),0)</f>
        <v>2.3884392000000001</v>
      </c>
      <c r="BO429" s="7">
        <f>IFERROR(VLOOKUP(BL429,Hilfstabelle!$B$26:$H$31,7,FALSE),0)</f>
        <v>30</v>
      </c>
      <c r="BP429" s="162" t="s">
        <v>3902</v>
      </c>
    </row>
    <row r="430" spans="1:68" ht="15" thickBot="1" x14ac:dyDescent="0.25">
      <c r="A430" s="7">
        <v>16864441181</v>
      </c>
      <c r="B430" s="160" t="s">
        <v>98</v>
      </c>
      <c r="C430" s="8">
        <v>140</v>
      </c>
      <c r="D430" s="8">
        <v>50</v>
      </c>
      <c r="E430" s="8">
        <v>75</v>
      </c>
      <c r="F430" s="8" t="str">
        <f t="shared" si="226"/>
        <v>140 - 50 - 75</v>
      </c>
      <c r="G430" s="8" t="str">
        <f t="shared" si="227"/>
        <v>140-50-75</v>
      </c>
      <c r="H430" s="8">
        <f t="shared" si="228"/>
        <v>16864441181</v>
      </c>
      <c r="I430" s="6">
        <f t="shared" si="204"/>
        <v>20.9698104</v>
      </c>
      <c r="J430" s="6">
        <f>VLOOKUP(LEFT(A430,8)*1,Hilfstabelle!$A$35:$E$38,5,FALSE)</f>
        <v>0</v>
      </c>
      <c r="K430" s="6">
        <f t="shared" si="205"/>
        <v>398.6</v>
      </c>
      <c r="L430" s="6">
        <f t="shared" si="206"/>
        <v>258</v>
      </c>
      <c r="M430" s="6">
        <f t="shared" si="207"/>
        <v>163</v>
      </c>
      <c r="N430" s="19">
        <f t="shared" si="217"/>
        <v>136.1</v>
      </c>
      <c r="O430" s="19">
        <f t="shared" si="218"/>
        <v>137.5</v>
      </c>
      <c r="P430" s="19">
        <f t="shared" si="219"/>
        <v>162.5</v>
      </c>
      <c r="Q430" s="6" t="str">
        <f>VLOOKUP(LEFT(A430,8)*1,Hilfstabelle!$A$35:$E$38,2,FALSE)</f>
        <v>N.A.</v>
      </c>
      <c r="R430" s="6" t="str">
        <f>VLOOKUP(LEFT(A430,8)*1,Hilfstabelle!$A$35:$E$38,3,FALSE)</f>
        <v>N.A.</v>
      </c>
      <c r="S430" s="6" t="str">
        <f>VLOOKUP(LEFT(A430,8)*1,Hilfstabelle!$A$35:$E$38,4,FALSE)</f>
        <v>N.A.</v>
      </c>
      <c r="T430" s="94" t="e">
        <f>VLOOKUP(H430,Preise!A:E,4,FALSE)</f>
        <v>#N/A</v>
      </c>
      <c r="U430" s="7" t="str">
        <f>IF(V430=50,"I",VLOOKUP(V430,Hilfstabelle!$A$3:$B$6,2))</f>
        <v>IV</v>
      </c>
      <c r="V430" s="7">
        <f t="shared" si="208"/>
        <v>140</v>
      </c>
      <c r="W430" s="7" t="str">
        <f>IF(U430="I","I",VLOOKUP(V430,Hilfstabelle!$A$3:$B$6,2))</f>
        <v>IV</v>
      </c>
      <c r="X430" s="7">
        <f>VLOOKUP(W430,Hilfstabelle!$B$10:$M$13,12,FALSE)</f>
        <v>10.408540800000001</v>
      </c>
      <c r="Y430" s="7">
        <f>VLOOKUP(W430,Hilfstabelle!$B$10:$D$13,3,FALSE)</f>
        <v>80</v>
      </c>
      <c r="Z430" s="7">
        <f>VLOOKUP(W430,Hilfstabelle!$B$10:$E$13,4,FALSE)</f>
        <v>110.5</v>
      </c>
      <c r="AA430" s="7">
        <f>VLOOKUP(W430,Hilfstabelle!$B$10:$F$13,5,FALSE)</f>
        <v>110.5</v>
      </c>
      <c r="AB430" s="7">
        <f>VLOOKUP(W430,Hilfstabelle!$B$10:$G$13,6,FALSE)</f>
        <v>110.5</v>
      </c>
      <c r="AC430" s="7" t="str">
        <f>IF(AG430="50I","I",VLOOKUP(C430,Hilfstabelle!$A$3:$B$6,2))</f>
        <v>IV</v>
      </c>
      <c r="AD430" s="7" t="str">
        <f>IF(U430="I","I",VLOOKUP(C430,Hilfstabelle!$A$3:$B$6,2))</f>
        <v>IV</v>
      </c>
      <c r="AE430" s="7" t="str">
        <f t="shared" si="220"/>
        <v>140IV</v>
      </c>
      <c r="AF430" s="7" t="str">
        <f t="shared" si="209"/>
        <v>140IV</v>
      </c>
      <c r="AG430" s="106" t="b">
        <f t="shared" si="210"/>
        <v>0</v>
      </c>
      <c r="AH430" s="7">
        <f>VLOOKUP('Grundgerüst Konfigurator'!AE430,Hilfstabelle!$B$14:$M$25,12,FALSE)</f>
        <v>4.4472372</v>
      </c>
      <c r="AI430" s="7">
        <f>VLOOKUP(AE430,Hilfstabelle!$B$14:$J$25,9,FALSE)</f>
        <v>81.5</v>
      </c>
      <c r="AJ430" s="7">
        <f>VLOOKUP(AE430,Hilfstabelle!$B$14:$K$25,10,FALSE)</f>
        <v>75.599999999999994</v>
      </c>
      <c r="AK430" s="7">
        <f>VLOOKUP(AE430,Hilfstabelle!$B$14:$I$25,8,FALSE)</f>
        <v>25.6</v>
      </c>
      <c r="AL430" s="7" t="str">
        <f>IF(AP430="50I","I",VLOOKUP(D430,Hilfstabelle!$A$3:$B$6,2))</f>
        <v>I</v>
      </c>
      <c r="AM430" s="7" t="str">
        <f>IF(U430="I","I",VLOOKUP(D430,Hilfstabelle!$A$3:$B$6,2))</f>
        <v>II</v>
      </c>
      <c r="AN430" s="7" t="str">
        <f t="shared" si="221"/>
        <v>50I</v>
      </c>
      <c r="AO430" s="7" t="str">
        <f t="shared" si="211"/>
        <v>50II</v>
      </c>
      <c r="AP430" s="106" t="str">
        <f t="shared" si="212"/>
        <v>50I</v>
      </c>
      <c r="AQ430" s="7">
        <f>VLOOKUP('Grundgerüst Konfigurator'!AN430,Hilfstabelle!$B$14:$M$25,12,FALSE)</f>
        <v>0.45080280000000006</v>
      </c>
      <c r="AR430" s="7">
        <f>VLOOKUP(AN430,Hilfstabelle!$B$14:$J$25,9,FALSE)</f>
        <v>30.5</v>
      </c>
      <c r="AS430" s="7">
        <f>VLOOKUP(AN430,Hilfstabelle!$B$14:$K$25,10,FALSE)</f>
        <v>61</v>
      </c>
      <c r="AT430" s="7">
        <f>VLOOKUP(AN430,Hilfstabelle!$B$14:$I$25,8,FALSE)</f>
        <v>22</v>
      </c>
      <c r="AU430" s="7" t="str">
        <f>IF(AY430="50I","I",VLOOKUP(E430,Hilfstabelle!$A$3:$B$6,2))</f>
        <v>II</v>
      </c>
      <c r="AV430" s="7" t="str">
        <f>IF(U430="I","I",VLOOKUP(E430,Hilfstabelle!$A$3:$B$6,2))</f>
        <v>II</v>
      </c>
      <c r="AW430" s="7" t="str">
        <f t="shared" si="222"/>
        <v>75II</v>
      </c>
      <c r="AX430" s="7" t="str">
        <f t="shared" si="213"/>
        <v>75II</v>
      </c>
      <c r="AY430" s="106" t="b">
        <f t="shared" si="229"/>
        <v>0</v>
      </c>
      <c r="AZ430" s="7">
        <f>VLOOKUP('Grundgerüst Konfigurator'!AW430,Hilfstabelle!$B$14:$M$25,12,FALSE)</f>
        <v>1.0688664000000001</v>
      </c>
      <c r="BA430" s="7">
        <f>VLOOKUP(AW430,Hilfstabelle!$B$14:$J$25,9,FALSE)</f>
        <v>45</v>
      </c>
      <c r="BB430" s="7">
        <f>VLOOKUP(AW430,Hilfstabelle!$B$14:$K$25,10,FALSE)</f>
        <v>72</v>
      </c>
      <c r="BC430" s="7">
        <f>VLOOKUP(AW430,Hilfstabelle!$B$14:$I$25,8,FALSE)</f>
        <v>22</v>
      </c>
      <c r="BD430" s="7" t="str">
        <f t="shared" si="214"/>
        <v/>
      </c>
      <c r="BE430" s="7" t="str">
        <f t="shared" si="223"/>
        <v/>
      </c>
      <c r="BF430" s="7">
        <f>IFERROR(VLOOKUP(BD430,Hilfstabelle!$B$26:$M$31,12,FALSE),0)</f>
        <v>0</v>
      </c>
      <c r="BG430" s="7">
        <f>IFERROR(VLOOKUP(BD430,Hilfstabelle!$B$26:$H$31,7,FALSE),0)</f>
        <v>0</v>
      </c>
      <c r="BH430" s="7" t="str">
        <f t="shared" si="215"/>
        <v>IV-I</v>
      </c>
      <c r="BI430" s="7" t="str">
        <f t="shared" si="224"/>
        <v>IV-I</v>
      </c>
      <c r="BJ430" s="7">
        <f>IFERROR(VLOOKUP(BH430,Hilfstabelle!$B$26:$M$31,12,FALSE),0)</f>
        <v>2.205924</v>
      </c>
      <c r="BK430" s="7">
        <f>IFERROR(VLOOKUP(BH430,Hilfstabelle!$B$26:$H$31,7,FALSE),0)</f>
        <v>5</v>
      </c>
      <c r="BL430" s="7" t="str">
        <f t="shared" si="216"/>
        <v>IV-II</v>
      </c>
      <c r="BM430" s="7" t="str">
        <f t="shared" si="225"/>
        <v>IV-II</v>
      </c>
      <c r="BN430" s="7">
        <f>IFERROR(VLOOKUP(BL430,Hilfstabelle!$B$26:$M$31,12,FALSE),0)</f>
        <v>2.3884392000000001</v>
      </c>
      <c r="BO430" s="7">
        <f>IFERROR(VLOOKUP(BL430,Hilfstabelle!$B$26:$H$31,7,FALSE),0)</f>
        <v>30</v>
      </c>
      <c r="BP430" s="162" t="s">
        <v>3902</v>
      </c>
    </row>
    <row r="431" spans="1:68" ht="15" thickBot="1" x14ac:dyDescent="0.25">
      <c r="A431" s="7">
        <v>16864441182</v>
      </c>
      <c r="B431" s="160" t="s">
        <v>98</v>
      </c>
      <c r="C431" s="8">
        <v>140</v>
      </c>
      <c r="D431" s="8">
        <v>50</v>
      </c>
      <c r="E431" s="8">
        <v>90</v>
      </c>
      <c r="F431" s="8" t="str">
        <f t="shared" si="226"/>
        <v>140 - 50 - 90</v>
      </c>
      <c r="G431" s="8" t="str">
        <f t="shared" si="227"/>
        <v>140-50-90</v>
      </c>
      <c r="H431" s="8">
        <f t="shared" si="228"/>
        <v>16864441182</v>
      </c>
      <c r="I431" s="6">
        <f t="shared" si="204"/>
        <v>20.896369200000002</v>
      </c>
      <c r="J431" s="6">
        <f>VLOOKUP(LEFT(A431,8)*1,Hilfstabelle!$A$35:$E$38,5,FALSE)</f>
        <v>0</v>
      </c>
      <c r="K431" s="6">
        <f t="shared" si="205"/>
        <v>373.6</v>
      </c>
      <c r="L431" s="6">
        <f t="shared" si="206"/>
        <v>258</v>
      </c>
      <c r="M431" s="6">
        <f t="shared" si="207"/>
        <v>163</v>
      </c>
      <c r="N431" s="19">
        <f t="shared" si="217"/>
        <v>136.1</v>
      </c>
      <c r="O431" s="19">
        <f t="shared" si="218"/>
        <v>137.5</v>
      </c>
      <c r="P431" s="19">
        <f t="shared" si="219"/>
        <v>137.5</v>
      </c>
      <c r="Q431" s="6" t="str">
        <f>VLOOKUP(LEFT(A431,8)*1,Hilfstabelle!$A$35:$E$38,2,FALSE)</f>
        <v>N.A.</v>
      </c>
      <c r="R431" s="6" t="str">
        <f>VLOOKUP(LEFT(A431,8)*1,Hilfstabelle!$A$35:$E$38,3,FALSE)</f>
        <v>N.A.</v>
      </c>
      <c r="S431" s="6" t="str">
        <f>VLOOKUP(LEFT(A431,8)*1,Hilfstabelle!$A$35:$E$38,4,FALSE)</f>
        <v>N.A.</v>
      </c>
      <c r="T431" s="94" t="e">
        <f>VLOOKUP(H431,Preise!A:E,4,FALSE)</f>
        <v>#N/A</v>
      </c>
      <c r="U431" s="7" t="str">
        <f>IF(V431=50,"I",VLOOKUP(V431,Hilfstabelle!$A$3:$B$6,2))</f>
        <v>IV</v>
      </c>
      <c r="V431" s="7">
        <f t="shared" si="208"/>
        <v>140</v>
      </c>
      <c r="W431" s="7" t="str">
        <f>IF(U431="I","I",VLOOKUP(V431,Hilfstabelle!$A$3:$B$6,2))</f>
        <v>IV</v>
      </c>
      <c r="X431" s="7">
        <f>VLOOKUP(W431,Hilfstabelle!$B$10:$M$13,12,FALSE)</f>
        <v>10.408540800000001</v>
      </c>
      <c r="Y431" s="7">
        <f>VLOOKUP(W431,Hilfstabelle!$B$10:$D$13,3,FALSE)</f>
        <v>80</v>
      </c>
      <c r="Z431" s="7">
        <f>VLOOKUP(W431,Hilfstabelle!$B$10:$E$13,4,FALSE)</f>
        <v>110.5</v>
      </c>
      <c r="AA431" s="7">
        <f>VLOOKUP(W431,Hilfstabelle!$B$10:$F$13,5,FALSE)</f>
        <v>110.5</v>
      </c>
      <c r="AB431" s="7">
        <f>VLOOKUP(W431,Hilfstabelle!$B$10:$G$13,6,FALSE)</f>
        <v>110.5</v>
      </c>
      <c r="AC431" s="7" t="str">
        <f>IF(AG431="50I","I",VLOOKUP(C431,Hilfstabelle!$A$3:$B$6,2))</f>
        <v>IV</v>
      </c>
      <c r="AD431" s="7" t="str">
        <f>IF(U431="I","I",VLOOKUP(C431,Hilfstabelle!$A$3:$B$6,2))</f>
        <v>IV</v>
      </c>
      <c r="AE431" s="7" t="str">
        <f t="shared" si="220"/>
        <v>140IV</v>
      </c>
      <c r="AF431" s="7" t="str">
        <f t="shared" si="209"/>
        <v>140IV</v>
      </c>
      <c r="AG431" s="106" t="b">
        <f t="shared" si="210"/>
        <v>0</v>
      </c>
      <c r="AH431" s="7">
        <f>VLOOKUP('Grundgerüst Konfigurator'!AE431,Hilfstabelle!$B$14:$M$25,12,FALSE)</f>
        <v>4.4472372</v>
      </c>
      <c r="AI431" s="7">
        <f>VLOOKUP(AE431,Hilfstabelle!$B$14:$J$25,9,FALSE)</f>
        <v>81.5</v>
      </c>
      <c r="AJ431" s="7">
        <f>VLOOKUP(AE431,Hilfstabelle!$B$14:$K$25,10,FALSE)</f>
        <v>75.599999999999994</v>
      </c>
      <c r="AK431" s="7">
        <f>VLOOKUP(AE431,Hilfstabelle!$B$14:$I$25,8,FALSE)</f>
        <v>25.6</v>
      </c>
      <c r="AL431" s="7" t="str">
        <f>IF(AP431="50I","I",VLOOKUP(D431,Hilfstabelle!$A$3:$B$6,2))</f>
        <v>I</v>
      </c>
      <c r="AM431" s="7" t="str">
        <f>IF(U431="I","I",VLOOKUP(D431,Hilfstabelle!$A$3:$B$6,2))</f>
        <v>II</v>
      </c>
      <c r="AN431" s="7" t="str">
        <f t="shared" si="221"/>
        <v>50I</v>
      </c>
      <c r="AO431" s="7" t="str">
        <f t="shared" si="211"/>
        <v>50II</v>
      </c>
      <c r="AP431" s="106" t="str">
        <f t="shared" si="212"/>
        <v>50I</v>
      </c>
      <c r="AQ431" s="7">
        <f>VLOOKUP('Grundgerüst Konfigurator'!AN431,Hilfstabelle!$B$14:$M$25,12,FALSE)</f>
        <v>0.45080280000000006</v>
      </c>
      <c r="AR431" s="7">
        <f>VLOOKUP(AN431,Hilfstabelle!$B$14:$J$25,9,FALSE)</f>
        <v>30.5</v>
      </c>
      <c r="AS431" s="7">
        <f>VLOOKUP(AN431,Hilfstabelle!$B$14:$K$25,10,FALSE)</f>
        <v>61</v>
      </c>
      <c r="AT431" s="7">
        <f>VLOOKUP(AN431,Hilfstabelle!$B$14:$I$25,8,FALSE)</f>
        <v>22</v>
      </c>
      <c r="AU431" s="7" t="str">
        <f>IF(AY431="50I","I",VLOOKUP(E431,Hilfstabelle!$A$3:$B$6,2))</f>
        <v>III</v>
      </c>
      <c r="AV431" s="7" t="str">
        <f>IF(U431="I","I",VLOOKUP(E431,Hilfstabelle!$A$3:$B$6,2))</f>
        <v>III</v>
      </c>
      <c r="AW431" s="7" t="str">
        <f t="shared" si="222"/>
        <v>90III</v>
      </c>
      <c r="AX431" s="7" t="str">
        <f t="shared" si="213"/>
        <v>90III</v>
      </c>
      <c r="AY431" s="106" t="b">
        <f t="shared" si="229"/>
        <v>0</v>
      </c>
      <c r="AZ431" s="7">
        <f>VLOOKUP('Grundgerüst Konfigurator'!AW431,Hilfstabelle!$B$14:$M$25,12,FALSE)</f>
        <v>1.6001664000000002</v>
      </c>
      <c r="BA431" s="7">
        <f>VLOOKUP(AW431,Hilfstabelle!$B$14:$J$25,9,FALSE)</f>
        <v>54</v>
      </c>
      <c r="BB431" s="7">
        <f>VLOOKUP(AW431,Hilfstabelle!$B$14:$K$25,10,FALSE)</f>
        <v>72</v>
      </c>
      <c r="BC431" s="7">
        <f>VLOOKUP(AW431,Hilfstabelle!$B$14:$I$25,8,FALSE)</f>
        <v>22</v>
      </c>
      <c r="BD431" s="7" t="str">
        <f t="shared" si="214"/>
        <v/>
      </c>
      <c r="BE431" s="7" t="str">
        <f t="shared" si="223"/>
        <v/>
      </c>
      <c r="BF431" s="7">
        <f>IFERROR(VLOOKUP(BD431,Hilfstabelle!$B$26:$M$31,12,FALSE),0)</f>
        <v>0</v>
      </c>
      <c r="BG431" s="7">
        <f>IFERROR(VLOOKUP(BD431,Hilfstabelle!$B$26:$H$31,7,FALSE),0)</f>
        <v>0</v>
      </c>
      <c r="BH431" s="7" t="str">
        <f t="shared" si="215"/>
        <v>IV-I</v>
      </c>
      <c r="BI431" s="7" t="str">
        <f t="shared" si="224"/>
        <v>IV-I</v>
      </c>
      <c r="BJ431" s="7">
        <f>IFERROR(VLOOKUP(BH431,Hilfstabelle!$B$26:$M$31,12,FALSE),0)</f>
        <v>2.205924</v>
      </c>
      <c r="BK431" s="7">
        <f>IFERROR(VLOOKUP(BH431,Hilfstabelle!$B$26:$H$31,7,FALSE),0)</f>
        <v>5</v>
      </c>
      <c r="BL431" s="7" t="str">
        <f t="shared" si="216"/>
        <v>IV-III</v>
      </c>
      <c r="BM431" s="7" t="str">
        <f t="shared" si="225"/>
        <v>IV-III</v>
      </c>
      <c r="BN431" s="7">
        <f>IFERROR(VLOOKUP(BL431,Hilfstabelle!$B$26:$M$31,12,FALSE),0)</f>
        <v>1.783698</v>
      </c>
      <c r="BO431" s="7">
        <f>IFERROR(VLOOKUP(BL431,Hilfstabelle!$B$26:$H$31,7,FALSE),0)</f>
        <v>5</v>
      </c>
      <c r="BP431" s="162" t="s">
        <v>3902</v>
      </c>
    </row>
    <row r="432" spans="1:68" ht="15" thickBot="1" x14ac:dyDescent="0.25">
      <c r="A432" s="7">
        <v>16864441183</v>
      </c>
      <c r="B432" s="160" t="s">
        <v>98</v>
      </c>
      <c r="C432" s="8">
        <v>140</v>
      </c>
      <c r="D432" s="8">
        <v>50</v>
      </c>
      <c r="E432" s="8">
        <v>110</v>
      </c>
      <c r="F432" s="8" t="str">
        <f t="shared" si="226"/>
        <v>140 - 50 - 110</v>
      </c>
      <c r="G432" s="8" t="str">
        <f t="shared" si="227"/>
        <v>140-50-110</v>
      </c>
      <c r="H432" s="8">
        <f t="shared" si="228"/>
        <v>16864441183</v>
      </c>
      <c r="I432" s="6">
        <f t="shared" si="204"/>
        <v>21.408912000000001</v>
      </c>
      <c r="J432" s="6">
        <f>VLOOKUP(LEFT(A432,8)*1,Hilfstabelle!$A$35:$E$38,5,FALSE)</f>
        <v>0</v>
      </c>
      <c r="K432" s="6">
        <f t="shared" si="205"/>
        <v>373.6</v>
      </c>
      <c r="L432" s="6">
        <f t="shared" si="206"/>
        <v>258</v>
      </c>
      <c r="M432" s="6">
        <f t="shared" si="207"/>
        <v>163</v>
      </c>
      <c r="N432" s="19">
        <f t="shared" si="217"/>
        <v>136.1</v>
      </c>
      <c r="O432" s="19">
        <f t="shared" si="218"/>
        <v>137.5</v>
      </c>
      <c r="P432" s="19">
        <f t="shared" si="219"/>
        <v>137.5</v>
      </c>
      <c r="Q432" s="6" t="str">
        <f>VLOOKUP(LEFT(A432,8)*1,Hilfstabelle!$A$35:$E$38,2,FALSE)</f>
        <v>N.A.</v>
      </c>
      <c r="R432" s="6" t="str">
        <f>VLOOKUP(LEFT(A432,8)*1,Hilfstabelle!$A$35:$E$38,3,FALSE)</f>
        <v>N.A.</v>
      </c>
      <c r="S432" s="6" t="str">
        <f>VLOOKUP(LEFT(A432,8)*1,Hilfstabelle!$A$35:$E$38,4,FALSE)</f>
        <v>N.A.</v>
      </c>
      <c r="T432" s="94" t="e">
        <f>VLOOKUP(H432,Preise!A:E,4,FALSE)</f>
        <v>#N/A</v>
      </c>
      <c r="U432" s="7" t="str">
        <f>IF(V432=50,"I",VLOOKUP(V432,Hilfstabelle!$A$3:$B$6,2))</f>
        <v>IV</v>
      </c>
      <c r="V432" s="7">
        <f t="shared" si="208"/>
        <v>140</v>
      </c>
      <c r="W432" s="7" t="str">
        <f>IF(U432="I","I",VLOOKUP(V432,Hilfstabelle!$A$3:$B$6,2))</f>
        <v>IV</v>
      </c>
      <c r="X432" s="7">
        <f>VLOOKUP(W432,Hilfstabelle!$B$10:$M$13,12,FALSE)</f>
        <v>10.408540800000001</v>
      </c>
      <c r="Y432" s="7">
        <f>VLOOKUP(W432,Hilfstabelle!$B$10:$D$13,3,FALSE)</f>
        <v>80</v>
      </c>
      <c r="Z432" s="7">
        <f>VLOOKUP(W432,Hilfstabelle!$B$10:$E$13,4,FALSE)</f>
        <v>110.5</v>
      </c>
      <c r="AA432" s="7">
        <f>VLOOKUP(W432,Hilfstabelle!$B$10:$F$13,5,FALSE)</f>
        <v>110.5</v>
      </c>
      <c r="AB432" s="7">
        <f>VLOOKUP(W432,Hilfstabelle!$B$10:$G$13,6,FALSE)</f>
        <v>110.5</v>
      </c>
      <c r="AC432" s="7" t="str">
        <f>IF(AG432="50I","I",VLOOKUP(C432,Hilfstabelle!$A$3:$B$6,2))</f>
        <v>IV</v>
      </c>
      <c r="AD432" s="7" t="str">
        <f>IF(U432="I","I",VLOOKUP(C432,Hilfstabelle!$A$3:$B$6,2))</f>
        <v>IV</v>
      </c>
      <c r="AE432" s="7" t="str">
        <f t="shared" si="220"/>
        <v>140IV</v>
      </c>
      <c r="AF432" s="7" t="str">
        <f t="shared" si="209"/>
        <v>140IV</v>
      </c>
      <c r="AG432" s="106" t="b">
        <f t="shared" si="210"/>
        <v>0</v>
      </c>
      <c r="AH432" s="7">
        <f>VLOOKUP('Grundgerüst Konfigurator'!AE432,Hilfstabelle!$B$14:$M$25,12,FALSE)</f>
        <v>4.4472372</v>
      </c>
      <c r="AI432" s="7">
        <f>VLOOKUP(AE432,Hilfstabelle!$B$14:$J$25,9,FALSE)</f>
        <v>81.5</v>
      </c>
      <c r="AJ432" s="7">
        <f>VLOOKUP(AE432,Hilfstabelle!$B$14:$K$25,10,FALSE)</f>
        <v>75.599999999999994</v>
      </c>
      <c r="AK432" s="7">
        <f>VLOOKUP(AE432,Hilfstabelle!$B$14:$I$25,8,FALSE)</f>
        <v>25.6</v>
      </c>
      <c r="AL432" s="7" t="str">
        <f>IF(AP432="50I","I",VLOOKUP(D432,Hilfstabelle!$A$3:$B$6,2))</f>
        <v>I</v>
      </c>
      <c r="AM432" s="7" t="str">
        <f>IF(U432="I","I",VLOOKUP(D432,Hilfstabelle!$A$3:$B$6,2))</f>
        <v>II</v>
      </c>
      <c r="AN432" s="7" t="str">
        <f t="shared" si="221"/>
        <v>50I</v>
      </c>
      <c r="AO432" s="7" t="str">
        <f t="shared" si="211"/>
        <v>50II</v>
      </c>
      <c r="AP432" s="106" t="str">
        <f t="shared" si="212"/>
        <v>50I</v>
      </c>
      <c r="AQ432" s="7">
        <f>VLOOKUP('Grundgerüst Konfigurator'!AN432,Hilfstabelle!$B$14:$M$25,12,FALSE)</f>
        <v>0.45080280000000006</v>
      </c>
      <c r="AR432" s="7">
        <f>VLOOKUP(AN432,Hilfstabelle!$B$14:$J$25,9,FALSE)</f>
        <v>30.5</v>
      </c>
      <c r="AS432" s="7">
        <f>VLOOKUP(AN432,Hilfstabelle!$B$14:$K$25,10,FALSE)</f>
        <v>61</v>
      </c>
      <c r="AT432" s="7">
        <f>VLOOKUP(AN432,Hilfstabelle!$B$14:$I$25,8,FALSE)</f>
        <v>22</v>
      </c>
      <c r="AU432" s="7" t="str">
        <f>IF(AY432="50I","I",VLOOKUP(E432,Hilfstabelle!$A$3:$B$6,2))</f>
        <v>III</v>
      </c>
      <c r="AV432" s="7" t="str">
        <f>IF(U432="I","I",VLOOKUP(E432,Hilfstabelle!$A$3:$B$6,2))</f>
        <v>III</v>
      </c>
      <c r="AW432" s="7" t="str">
        <f t="shared" si="222"/>
        <v>110III</v>
      </c>
      <c r="AX432" s="7" t="str">
        <f t="shared" si="213"/>
        <v>110III</v>
      </c>
      <c r="AY432" s="106" t="b">
        <f t="shared" si="229"/>
        <v>0</v>
      </c>
      <c r="AZ432" s="7">
        <f>VLOOKUP('Grundgerüst Konfigurator'!AW432,Hilfstabelle!$B$14:$M$25,12,FALSE)</f>
        <v>2.1127092000000003</v>
      </c>
      <c r="BA432" s="7">
        <f>VLOOKUP(AW432,Hilfstabelle!$B$14:$J$25,9,FALSE)</f>
        <v>65</v>
      </c>
      <c r="BB432" s="7">
        <f>VLOOKUP(AW432,Hilfstabelle!$B$14:$K$25,10,FALSE)</f>
        <v>72</v>
      </c>
      <c r="BC432" s="7">
        <f>VLOOKUP(AW432,Hilfstabelle!$B$14:$I$25,8,FALSE)</f>
        <v>22</v>
      </c>
      <c r="BD432" s="7" t="str">
        <f t="shared" si="214"/>
        <v/>
      </c>
      <c r="BE432" s="7" t="str">
        <f t="shared" si="223"/>
        <v/>
      </c>
      <c r="BF432" s="7">
        <f>IFERROR(VLOOKUP(BD432,Hilfstabelle!$B$26:$M$31,12,FALSE),0)</f>
        <v>0</v>
      </c>
      <c r="BG432" s="7">
        <f>IFERROR(VLOOKUP(BD432,Hilfstabelle!$B$26:$H$31,7,FALSE),0)</f>
        <v>0</v>
      </c>
      <c r="BH432" s="7" t="str">
        <f t="shared" si="215"/>
        <v>IV-I</v>
      </c>
      <c r="BI432" s="7" t="str">
        <f t="shared" si="224"/>
        <v>IV-I</v>
      </c>
      <c r="BJ432" s="7">
        <f>IFERROR(VLOOKUP(BH432,Hilfstabelle!$B$26:$M$31,12,FALSE),0)</f>
        <v>2.205924</v>
      </c>
      <c r="BK432" s="7">
        <f>IFERROR(VLOOKUP(BH432,Hilfstabelle!$B$26:$H$31,7,FALSE),0)</f>
        <v>5</v>
      </c>
      <c r="BL432" s="7" t="str">
        <f t="shared" si="216"/>
        <v>IV-III</v>
      </c>
      <c r="BM432" s="7" t="str">
        <f t="shared" si="225"/>
        <v>IV-III</v>
      </c>
      <c r="BN432" s="7">
        <f>IFERROR(VLOOKUP(BL432,Hilfstabelle!$B$26:$M$31,12,FALSE),0)</f>
        <v>1.783698</v>
      </c>
      <c r="BO432" s="7">
        <f>IFERROR(VLOOKUP(BL432,Hilfstabelle!$B$26:$H$31,7,FALSE),0)</f>
        <v>5</v>
      </c>
      <c r="BP432" s="162" t="s">
        <v>3902</v>
      </c>
    </row>
    <row r="433" spans="1:68" ht="15" thickBot="1" x14ac:dyDescent="0.25">
      <c r="A433" s="7">
        <v>16864441184</v>
      </c>
      <c r="B433" s="160" t="s">
        <v>98</v>
      </c>
      <c r="C433" s="8">
        <v>140</v>
      </c>
      <c r="D433" s="8">
        <v>50</v>
      </c>
      <c r="E433" s="8">
        <v>125</v>
      </c>
      <c r="F433" s="8" t="str">
        <f t="shared" si="226"/>
        <v>140 - 50 - 125</v>
      </c>
      <c r="G433" s="8" t="str">
        <f t="shared" si="227"/>
        <v>140-50-125</v>
      </c>
      <c r="H433" s="8">
        <f t="shared" si="228"/>
        <v>16864441184</v>
      </c>
      <c r="I433" s="6">
        <f t="shared" si="204"/>
        <v>21.312312000000002</v>
      </c>
      <c r="J433" s="6">
        <f>VLOOKUP(LEFT(A433,8)*1,Hilfstabelle!$A$35:$E$38,5,FALSE)</f>
        <v>0</v>
      </c>
      <c r="K433" s="6">
        <f t="shared" si="205"/>
        <v>383.90000000000003</v>
      </c>
      <c r="L433" s="6">
        <f t="shared" si="206"/>
        <v>258</v>
      </c>
      <c r="M433" s="6">
        <f t="shared" si="207"/>
        <v>163</v>
      </c>
      <c r="N433" s="19">
        <f t="shared" si="217"/>
        <v>136.1</v>
      </c>
      <c r="O433" s="19">
        <f t="shared" si="218"/>
        <v>137.5</v>
      </c>
      <c r="P433" s="19">
        <f t="shared" si="219"/>
        <v>147.80000000000001</v>
      </c>
      <c r="Q433" s="6" t="str">
        <f>VLOOKUP(LEFT(A433,8)*1,Hilfstabelle!$A$35:$E$38,2,FALSE)</f>
        <v>N.A.</v>
      </c>
      <c r="R433" s="6" t="str">
        <f>VLOOKUP(LEFT(A433,8)*1,Hilfstabelle!$A$35:$E$38,3,FALSE)</f>
        <v>N.A.</v>
      </c>
      <c r="S433" s="6" t="str">
        <f>VLOOKUP(LEFT(A433,8)*1,Hilfstabelle!$A$35:$E$38,4,FALSE)</f>
        <v>N.A.</v>
      </c>
      <c r="T433" s="94" t="e">
        <f>VLOOKUP(H433,Preise!A:E,4,FALSE)</f>
        <v>#N/A</v>
      </c>
      <c r="U433" s="7" t="str">
        <f>IF(V433=50,"I",VLOOKUP(V433,Hilfstabelle!$A$3:$B$6,2))</f>
        <v>IV</v>
      </c>
      <c r="V433" s="7">
        <f t="shared" si="208"/>
        <v>140</v>
      </c>
      <c r="W433" s="7" t="str">
        <f>IF(U433="I","I",VLOOKUP(V433,Hilfstabelle!$A$3:$B$6,2))</f>
        <v>IV</v>
      </c>
      <c r="X433" s="7">
        <f>VLOOKUP(W433,Hilfstabelle!$B$10:$M$13,12,FALSE)</f>
        <v>10.408540800000001</v>
      </c>
      <c r="Y433" s="7">
        <f>VLOOKUP(W433,Hilfstabelle!$B$10:$D$13,3,FALSE)</f>
        <v>80</v>
      </c>
      <c r="Z433" s="7">
        <f>VLOOKUP(W433,Hilfstabelle!$B$10:$E$13,4,FALSE)</f>
        <v>110.5</v>
      </c>
      <c r="AA433" s="7">
        <f>VLOOKUP(W433,Hilfstabelle!$B$10:$F$13,5,FALSE)</f>
        <v>110.5</v>
      </c>
      <c r="AB433" s="7">
        <f>VLOOKUP(W433,Hilfstabelle!$B$10:$G$13,6,FALSE)</f>
        <v>110.5</v>
      </c>
      <c r="AC433" s="7" t="str">
        <f>IF(AG433="50I","I",VLOOKUP(C433,Hilfstabelle!$A$3:$B$6,2))</f>
        <v>IV</v>
      </c>
      <c r="AD433" s="7" t="str">
        <f>IF(U433="I","I",VLOOKUP(C433,Hilfstabelle!$A$3:$B$6,2))</f>
        <v>IV</v>
      </c>
      <c r="AE433" s="7" t="str">
        <f t="shared" si="220"/>
        <v>140IV</v>
      </c>
      <c r="AF433" s="7" t="str">
        <f t="shared" si="209"/>
        <v>140IV</v>
      </c>
      <c r="AG433" s="106" t="b">
        <f t="shared" si="210"/>
        <v>0</v>
      </c>
      <c r="AH433" s="7">
        <f>VLOOKUP('Grundgerüst Konfigurator'!AE433,Hilfstabelle!$B$14:$M$25,12,FALSE)</f>
        <v>4.4472372</v>
      </c>
      <c r="AI433" s="7">
        <f>VLOOKUP(AE433,Hilfstabelle!$B$14:$J$25,9,FALSE)</f>
        <v>81.5</v>
      </c>
      <c r="AJ433" s="7">
        <f>VLOOKUP(AE433,Hilfstabelle!$B$14:$K$25,10,FALSE)</f>
        <v>75.599999999999994</v>
      </c>
      <c r="AK433" s="7">
        <f>VLOOKUP(AE433,Hilfstabelle!$B$14:$I$25,8,FALSE)</f>
        <v>25.6</v>
      </c>
      <c r="AL433" s="7" t="str">
        <f>IF(AP433="50I","I",VLOOKUP(D433,Hilfstabelle!$A$3:$B$6,2))</f>
        <v>I</v>
      </c>
      <c r="AM433" s="7" t="str">
        <f>IF(U433="I","I",VLOOKUP(D433,Hilfstabelle!$A$3:$B$6,2))</f>
        <v>II</v>
      </c>
      <c r="AN433" s="7" t="str">
        <f t="shared" si="221"/>
        <v>50I</v>
      </c>
      <c r="AO433" s="7" t="str">
        <f t="shared" si="211"/>
        <v>50II</v>
      </c>
      <c r="AP433" s="106" t="str">
        <f t="shared" si="212"/>
        <v>50I</v>
      </c>
      <c r="AQ433" s="7">
        <f>VLOOKUP('Grundgerüst Konfigurator'!AN433,Hilfstabelle!$B$14:$M$25,12,FALSE)</f>
        <v>0.45080280000000006</v>
      </c>
      <c r="AR433" s="7">
        <f>VLOOKUP(AN433,Hilfstabelle!$B$14:$J$25,9,FALSE)</f>
        <v>30.5</v>
      </c>
      <c r="AS433" s="7">
        <f>VLOOKUP(AN433,Hilfstabelle!$B$14:$K$25,10,FALSE)</f>
        <v>61</v>
      </c>
      <c r="AT433" s="7">
        <f>VLOOKUP(AN433,Hilfstabelle!$B$14:$I$25,8,FALSE)</f>
        <v>22</v>
      </c>
      <c r="AU433" s="7" t="str">
        <f>IF(AY433="50I","I",VLOOKUP(E433,Hilfstabelle!$A$3:$B$6,2))</f>
        <v>IV</v>
      </c>
      <c r="AV433" s="7" t="str">
        <f>IF(U433="I","I",VLOOKUP(E433,Hilfstabelle!$A$3:$B$6,2))</f>
        <v>IV</v>
      </c>
      <c r="AW433" s="7" t="str">
        <f t="shared" si="222"/>
        <v>125IV</v>
      </c>
      <c r="AX433" s="7" t="str">
        <f t="shared" si="213"/>
        <v>125IV</v>
      </c>
      <c r="AY433" s="106" t="b">
        <f t="shared" si="229"/>
        <v>0</v>
      </c>
      <c r="AZ433" s="7">
        <f>VLOOKUP('Grundgerüst Konfigurator'!AW433,Hilfstabelle!$B$14:$M$25,12,FALSE)</f>
        <v>3.7998072000000001</v>
      </c>
      <c r="BA433" s="7">
        <f>VLOOKUP(AW433,Hilfstabelle!$B$14:$J$25,9,FALSE)</f>
        <v>72.5</v>
      </c>
      <c r="BB433" s="7">
        <f>VLOOKUP(AW433,Hilfstabelle!$B$14:$K$25,10,FALSE)</f>
        <v>87.3</v>
      </c>
      <c r="BC433" s="7">
        <f>VLOOKUP(AW433,Hilfstabelle!$B$14:$I$25,8,FALSE)</f>
        <v>37.299999999999997</v>
      </c>
      <c r="BD433" s="7" t="str">
        <f t="shared" si="214"/>
        <v/>
      </c>
      <c r="BE433" s="7" t="str">
        <f t="shared" si="223"/>
        <v/>
      </c>
      <c r="BF433" s="7">
        <f>IFERROR(VLOOKUP(BD433,Hilfstabelle!$B$26:$M$31,12,FALSE),0)</f>
        <v>0</v>
      </c>
      <c r="BG433" s="7">
        <f>IFERROR(VLOOKUP(BD433,Hilfstabelle!$B$26:$H$31,7,FALSE),0)</f>
        <v>0</v>
      </c>
      <c r="BH433" s="7" t="str">
        <f t="shared" si="215"/>
        <v>IV-I</v>
      </c>
      <c r="BI433" s="7" t="str">
        <f t="shared" si="224"/>
        <v>IV-I</v>
      </c>
      <c r="BJ433" s="7">
        <f>IFERROR(VLOOKUP(BH433,Hilfstabelle!$B$26:$M$31,12,FALSE),0)</f>
        <v>2.205924</v>
      </c>
      <c r="BK433" s="7">
        <f>IFERROR(VLOOKUP(BH433,Hilfstabelle!$B$26:$H$31,7,FALSE),0)</f>
        <v>5</v>
      </c>
      <c r="BL433" s="7" t="str">
        <f t="shared" si="216"/>
        <v/>
      </c>
      <c r="BM433" s="7" t="str">
        <f t="shared" si="225"/>
        <v/>
      </c>
      <c r="BN433" s="7">
        <f>IFERROR(VLOOKUP(BL433,Hilfstabelle!$B$26:$M$31,12,FALSE),0)</f>
        <v>0</v>
      </c>
      <c r="BO433" s="7">
        <f>IFERROR(VLOOKUP(BL433,Hilfstabelle!$B$26:$H$31,7,FALSE),0)</f>
        <v>0</v>
      </c>
      <c r="BP433" s="162" t="s">
        <v>3902</v>
      </c>
    </row>
    <row r="434" spans="1:68" ht="15" thickBot="1" x14ac:dyDescent="0.25">
      <c r="A434" s="7">
        <v>16864441185</v>
      </c>
      <c r="B434" s="160" t="s">
        <v>98</v>
      </c>
      <c r="C434" s="8">
        <v>140</v>
      </c>
      <c r="D434" s="8">
        <v>63</v>
      </c>
      <c r="E434" s="8">
        <v>25</v>
      </c>
      <c r="F434" s="8" t="str">
        <f t="shared" si="226"/>
        <v>140 - 63 - 25</v>
      </c>
      <c r="G434" s="8" t="str">
        <f t="shared" si="227"/>
        <v>140-63-25</v>
      </c>
      <c r="H434" s="8">
        <f t="shared" si="228"/>
        <v>16864441185</v>
      </c>
      <c r="I434" s="6">
        <f t="shared" si="204"/>
        <v>20.471110799999998</v>
      </c>
      <c r="J434" s="6">
        <f>VLOOKUP(LEFT(A434,8)*1,Hilfstabelle!$A$35:$E$38,5,FALSE)</f>
        <v>0</v>
      </c>
      <c r="K434" s="6">
        <f t="shared" si="205"/>
        <v>342.1</v>
      </c>
      <c r="L434" s="6">
        <f t="shared" si="206"/>
        <v>290.5</v>
      </c>
      <c r="M434" s="6">
        <f t="shared" si="207"/>
        <v>163</v>
      </c>
      <c r="N434" s="19">
        <f t="shared" si="217"/>
        <v>136.1</v>
      </c>
      <c r="O434" s="19">
        <f t="shared" si="218"/>
        <v>163</v>
      </c>
      <c r="P434" s="19">
        <f t="shared" si="219"/>
        <v>134.5</v>
      </c>
      <c r="Q434" s="6" t="str">
        <f>VLOOKUP(LEFT(A434,8)*1,Hilfstabelle!$A$35:$E$38,2,FALSE)</f>
        <v>N.A.</v>
      </c>
      <c r="R434" s="6" t="str">
        <f>VLOOKUP(LEFT(A434,8)*1,Hilfstabelle!$A$35:$E$38,3,FALSE)</f>
        <v>N.A.</v>
      </c>
      <c r="S434" s="6" t="str">
        <f>VLOOKUP(LEFT(A434,8)*1,Hilfstabelle!$A$35:$E$38,4,FALSE)</f>
        <v>N.A.</v>
      </c>
      <c r="T434" s="94" t="e">
        <f>VLOOKUP(H434,Preise!A:E,4,FALSE)</f>
        <v>#N/A</v>
      </c>
      <c r="U434" s="7" t="str">
        <f>IF(V434=50,"I",VLOOKUP(V434,Hilfstabelle!$A$3:$B$6,2))</f>
        <v>IV</v>
      </c>
      <c r="V434" s="7">
        <f t="shared" si="208"/>
        <v>140</v>
      </c>
      <c r="W434" s="7" t="str">
        <f>IF(U434="I","I",VLOOKUP(V434,Hilfstabelle!$A$3:$B$6,2))</f>
        <v>IV</v>
      </c>
      <c r="X434" s="7">
        <f>VLOOKUP(W434,Hilfstabelle!$B$10:$M$13,12,FALSE)</f>
        <v>10.408540800000001</v>
      </c>
      <c r="Y434" s="7">
        <f>VLOOKUP(W434,Hilfstabelle!$B$10:$D$13,3,FALSE)</f>
        <v>80</v>
      </c>
      <c r="Z434" s="7">
        <f>VLOOKUP(W434,Hilfstabelle!$B$10:$E$13,4,FALSE)</f>
        <v>110.5</v>
      </c>
      <c r="AA434" s="7">
        <f>VLOOKUP(W434,Hilfstabelle!$B$10:$F$13,5,FALSE)</f>
        <v>110.5</v>
      </c>
      <c r="AB434" s="7">
        <f>VLOOKUP(W434,Hilfstabelle!$B$10:$G$13,6,FALSE)</f>
        <v>110.5</v>
      </c>
      <c r="AC434" s="7" t="str">
        <f>IF(AG434="50I","I",VLOOKUP(C434,Hilfstabelle!$A$3:$B$6,2))</f>
        <v>IV</v>
      </c>
      <c r="AD434" s="7" t="str">
        <f>IF(U434="I","I",VLOOKUP(C434,Hilfstabelle!$A$3:$B$6,2))</f>
        <v>IV</v>
      </c>
      <c r="AE434" s="7" t="str">
        <f t="shared" si="220"/>
        <v>140IV</v>
      </c>
      <c r="AF434" s="7" t="str">
        <f t="shared" si="209"/>
        <v>140IV</v>
      </c>
      <c r="AG434" s="106" t="b">
        <f t="shared" si="210"/>
        <v>0</v>
      </c>
      <c r="AH434" s="7">
        <f>VLOOKUP('Grundgerüst Konfigurator'!AE434,Hilfstabelle!$B$14:$M$25,12,FALSE)</f>
        <v>4.4472372</v>
      </c>
      <c r="AI434" s="7">
        <f>VLOOKUP(AE434,Hilfstabelle!$B$14:$J$25,9,FALSE)</f>
        <v>81.5</v>
      </c>
      <c r="AJ434" s="7">
        <f>VLOOKUP(AE434,Hilfstabelle!$B$14:$K$25,10,FALSE)</f>
        <v>75.599999999999994</v>
      </c>
      <c r="AK434" s="7">
        <f>VLOOKUP(AE434,Hilfstabelle!$B$14:$I$25,8,FALSE)</f>
        <v>25.6</v>
      </c>
      <c r="AL434" s="7" t="str">
        <f>IF(AP434="50I","I",VLOOKUP(D434,Hilfstabelle!$A$3:$B$6,2))</f>
        <v>II</v>
      </c>
      <c r="AM434" s="7" t="str">
        <f>IF(U434="I","I",VLOOKUP(D434,Hilfstabelle!$A$3:$B$6,2))</f>
        <v>II</v>
      </c>
      <c r="AN434" s="7" t="str">
        <f t="shared" si="221"/>
        <v>63II</v>
      </c>
      <c r="AO434" s="7" t="str">
        <f t="shared" si="211"/>
        <v>63II</v>
      </c>
      <c r="AP434" s="106" t="b">
        <f t="shared" si="212"/>
        <v>0</v>
      </c>
      <c r="AQ434" s="7">
        <f>VLOOKUP('Grundgerüst Konfigurator'!AN434,Hilfstabelle!$B$14:$M$25,12,FALSE)</f>
        <v>0.84948360000000012</v>
      </c>
      <c r="AR434" s="7">
        <f>VLOOKUP(AN434,Hilfstabelle!$B$14:$J$25,9,FALSE)</f>
        <v>37</v>
      </c>
      <c r="AS434" s="7">
        <f>VLOOKUP(AN434,Hilfstabelle!$B$14:$K$25,10,FALSE)</f>
        <v>68.5</v>
      </c>
      <c r="AT434" s="7">
        <f>VLOOKUP(AN434,Hilfstabelle!$B$14:$I$25,8,FALSE)</f>
        <v>22.5</v>
      </c>
      <c r="AU434" s="7" t="str">
        <f>IF(AY434="50I","I",VLOOKUP(E434,Hilfstabelle!$A$3:$B$6,2))</f>
        <v>I</v>
      </c>
      <c r="AV434" s="7" t="str">
        <f>IF(U434="I","I",VLOOKUP(E434,Hilfstabelle!$A$3:$B$6,2))</f>
        <v>I</v>
      </c>
      <c r="AW434" s="7" t="str">
        <f t="shared" si="222"/>
        <v>25I</v>
      </c>
      <c r="AX434" s="7" t="str">
        <f t="shared" si="213"/>
        <v>25I</v>
      </c>
      <c r="AY434" s="106" t="b">
        <f t="shared" si="229"/>
        <v>0</v>
      </c>
      <c r="AZ434" s="7">
        <f>VLOOKUP('Grundgerüst Konfigurator'!AW434,Hilfstabelle!$B$14:$M$25,12,FALSE)</f>
        <v>0.171486</v>
      </c>
      <c r="BA434" s="7">
        <f>VLOOKUP(AW434,Hilfstabelle!$B$14:$J$25,9,FALSE)</f>
        <v>15.25</v>
      </c>
      <c r="BB434" s="7">
        <f>VLOOKUP(AW434,Hilfstabelle!$B$14:$K$25,10,FALSE)</f>
        <v>40.5</v>
      </c>
      <c r="BC434" s="7">
        <f>VLOOKUP(AW434,Hilfstabelle!$B$14:$I$25,8,FALSE)</f>
        <v>19</v>
      </c>
      <c r="BD434" s="7" t="str">
        <f t="shared" si="214"/>
        <v/>
      </c>
      <c r="BE434" s="7" t="str">
        <f t="shared" si="223"/>
        <v/>
      </c>
      <c r="BF434" s="7">
        <f>IFERROR(VLOOKUP(BD434,Hilfstabelle!$B$26:$M$31,12,FALSE),0)</f>
        <v>0</v>
      </c>
      <c r="BG434" s="7">
        <f>IFERROR(VLOOKUP(BD434,Hilfstabelle!$B$26:$H$31,7,FALSE),0)</f>
        <v>0</v>
      </c>
      <c r="BH434" s="7" t="str">
        <f t="shared" si="215"/>
        <v>IV-II</v>
      </c>
      <c r="BI434" s="7" t="str">
        <f t="shared" si="224"/>
        <v>IV-II</v>
      </c>
      <c r="BJ434" s="7">
        <f>IFERROR(VLOOKUP(BH434,Hilfstabelle!$B$26:$M$31,12,FALSE),0)</f>
        <v>2.3884392000000001</v>
      </c>
      <c r="BK434" s="7">
        <f>IFERROR(VLOOKUP(BH434,Hilfstabelle!$B$26:$H$31,7,FALSE),0)</f>
        <v>30</v>
      </c>
      <c r="BL434" s="7" t="str">
        <f t="shared" si="216"/>
        <v>IV-I</v>
      </c>
      <c r="BM434" s="7" t="str">
        <f t="shared" si="225"/>
        <v>IV-I</v>
      </c>
      <c r="BN434" s="7">
        <f>IFERROR(VLOOKUP(BL434,Hilfstabelle!$B$26:$M$31,12,FALSE),0)</f>
        <v>2.205924</v>
      </c>
      <c r="BO434" s="7">
        <f>IFERROR(VLOOKUP(BL434,Hilfstabelle!$B$26:$H$31,7,FALSE),0)</f>
        <v>5</v>
      </c>
      <c r="BP434" s="162" t="s">
        <v>3902</v>
      </c>
    </row>
    <row r="435" spans="1:68" ht="15" thickBot="1" x14ac:dyDescent="0.25">
      <c r="A435" s="7">
        <v>16864441186</v>
      </c>
      <c r="B435" s="160" t="s">
        <v>98</v>
      </c>
      <c r="C435" s="8">
        <v>140</v>
      </c>
      <c r="D435" s="8">
        <v>63</v>
      </c>
      <c r="E435" s="8">
        <v>32</v>
      </c>
      <c r="F435" s="8" t="str">
        <f t="shared" si="226"/>
        <v>140 - 63 - 32</v>
      </c>
      <c r="G435" s="8" t="str">
        <f t="shared" si="227"/>
        <v>140-63-32</v>
      </c>
      <c r="H435" s="8">
        <f t="shared" si="228"/>
        <v>16864441186</v>
      </c>
      <c r="I435" s="6">
        <f t="shared" si="204"/>
        <v>20.523509999999998</v>
      </c>
      <c r="J435" s="6">
        <f>VLOOKUP(LEFT(A435,8)*1,Hilfstabelle!$A$35:$E$38,5,FALSE)</f>
        <v>0</v>
      </c>
      <c r="K435" s="6">
        <f t="shared" si="205"/>
        <v>348.6</v>
      </c>
      <c r="L435" s="6">
        <f t="shared" si="206"/>
        <v>290.5</v>
      </c>
      <c r="M435" s="6">
        <f t="shared" si="207"/>
        <v>163</v>
      </c>
      <c r="N435" s="19">
        <f t="shared" si="217"/>
        <v>136.1</v>
      </c>
      <c r="O435" s="19">
        <f t="shared" si="218"/>
        <v>163</v>
      </c>
      <c r="P435" s="19">
        <f t="shared" si="219"/>
        <v>135.5</v>
      </c>
      <c r="Q435" s="6" t="str">
        <f>VLOOKUP(LEFT(A435,8)*1,Hilfstabelle!$A$35:$E$38,2,FALSE)</f>
        <v>N.A.</v>
      </c>
      <c r="R435" s="6" t="str">
        <f>VLOOKUP(LEFT(A435,8)*1,Hilfstabelle!$A$35:$E$38,3,FALSE)</f>
        <v>N.A.</v>
      </c>
      <c r="S435" s="6" t="str">
        <f>VLOOKUP(LEFT(A435,8)*1,Hilfstabelle!$A$35:$E$38,4,FALSE)</f>
        <v>N.A.</v>
      </c>
      <c r="T435" s="94" t="e">
        <f>VLOOKUP(H435,Preise!A:E,4,FALSE)</f>
        <v>#N/A</v>
      </c>
      <c r="U435" s="7" t="str">
        <f>IF(V435=50,"I",VLOOKUP(V435,Hilfstabelle!$A$3:$B$6,2))</f>
        <v>IV</v>
      </c>
      <c r="V435" s="7">
        <f t="shared" si="208"/>
        <v>140</v>
      </c>
      <c r="W435" s="7" t="str">
        <f>IF(U435="I","I",VLOOKUP(V435,Hilfstabelle!$A$3:$B$6,2))</f>
        <v>IV</v>
      </c>
      <c r="X435" s="7">
        <f>VLOOKUP(W435,Hilfstabelle!$B$10:$M$13,12,FALSE)</f>
        <v>10.408540800000001</v>
      </c>
      <c r="Y435" s="7">
        <f>VLOOKUP(W435,Hilfstabelle!$B$10:$D$13,3,FALSE)</f>
        <v>80</v>
      </c>
      <c r="Z435" s="7">
        <f>VLOOKUP(W435,Hilfstabelle!$B$10:$E$13,4,FALSE)</f>
        <v>110.5</v>
      </c>
      <c r="AA435" s="7">
        <f>VLOOKUP(W435,Hilfstabelle!$B$10:$F$13,5,FALSE)</f>
        <v>110.5</v>
      </c>
      <c r="AB435" s="7">
        <f>VLOOKUP(W435,Hilfstabelle!$B$10:$G$13,6,FALSE)</f>
        <v>110.5</v>
      </c>
      <c r="AC435" s="7" t="str">
        <f>IF(AG435="50I","I",VLOOKUP(C435,Hilfstabelle!$A$3:$B$6,2))</f>
        <v>IV</v>
      </c>
      <c r="AD435" s="7" t="str">
        <f>IF(U435="I","I",VLOOKUP(C435,Hilfstabelle!$A$3:$B$6,2))</f>
        <v>IV</v>
      </c>
      <c r="AE435" s="7" t="str">
        <f t="shared" si="220"/>
        <v>140IV</v>
      </c>
      <c r="AF435" s="7" t="str">
        <f t="shared" si="209"/>
        <v>140IV</v>
      </c>
      <c r="AG435" s="106" t="b">
        <f t="shared" si="210"/>
        <v>0</v>
      </c>
      <c r="AH435" s="7">
        <f>VLOOKUP('Grundgerüst Konfigurator'!AE435,Hilfstabelle!$B$14:$M$25,12,FALSE)</f>
        <v>4.4472372</v>
      </c>
      <c r="AI435" s="7">
        <f>VLOOKUP(AE435,Hilfstabelle!$B$14:$J$25,9,FALSE)</f>
        <v>81.5</v>
      </c>
      <c r="AJ435" s="7">
        <f>VLOOKUP(AE435,Hilfstabelle!$B$14:$K$25,10,FALSE)</f>
        <v>75.599999999999994</v>
      </c>
      <c r="AK435" s="7">
        <f>VLOOKUP(AE435,Hilfstabelle!$B$14:$I$25,8,FALSE)</f>
        <v>25.6</v>
      </c>
      <c r="AL435" s="7" t="str">
        <f>IF(AP435="50I","I",VLOOKUP(D435,Hilfstabelle!$A$3:$B$6,2))</f>
        <v>II</v>
      </c>
      <c r="AM435" s="7" t="str">
        <f>IF(U435="I","I",VLOOKUP(D435,Hilfstabelle!$A$3:$B$6,2))</f>
        <v>II</v>
      </c>
      <c r="AN435" s="7" t="str">
        <f t="shared" si="221"/>
        <v>63II</v>
      </c>
      <c r="AO435" s="7" t="str">
        <f t="shared" si="211"/>
        <v>63II</v>
      </c>
      <c r="AP435" s="106" t="b">
        <f t="shared" si="212"/>
        <v>0</v>
      </c>
      <c r="AQ435" s="7">
        <f>VLOOKUP('Grundgerüst Konfigurator'!AN435,Hilfstabelle!$B$14:$M$25,12,FALSE)</f>
        <v>0.84948360000000012</v>
      </c>
      <c r="AR435" s="7">
        <f>VLOOKUP(AN435,Hilfstabelle!$B$14:$J$25,9,FALSE)</f>
        <v>37</v>
      </c>
      <c r="AS435" s="7">
        <f>VLOOKUP(AN435,Hilfstabelle!$B$14:$K$25,10,FALSE)</f>
        <v>68.5</v>
      </c>
      <c r="AT435" s="7">
        <f>VLOOKUP(AN435,Hilfstabelle!$B$14:$I$25,8,FALSE)</f>
        <v>22.5</v>
      </c>
      <c r="AU435" s="7" t="str">
        <f>IF(AY435="50I","I",VLOOKUP(E435,Hilfstabelle!$A$3:$B$6,2))</f>
        <v>I</v>
      </c>
      <c r="AV435" s="7" t="str">
        <f>IF(U435="I","I",VLOOKUP(E435,Hilfstabelle!$A$3:$B$6,2))</f>
        <v>I</v>
      </c>
      <c r="AW435" s="7" t="str">
        <f t="shared" si="222"/>
        <v>32I</v>
      </c>
      <c r="AX435" s="7" t="str">
        <f t="shared" si="213"/>
        <v>32I</v>
      </c>
      <c r="AY435" s="106" t="b">
        <f t="shared" si="229"/>
        <v>0</v>
      </c>
      <c r="AZ435" s="7">
        <f>VLOOKUP('Grundgerüst Konfigurator'!AW435,Hilfstabelle!$B$14:$M$25,12,FALSE)</f>
        <v>0.22388520000000001</v>
      </c>
      <c r="BA435" s="7">
        <f>VLOOKUP(AW435,Hilfstabelle!$B$14:$J$25,9,FALSE)</f>
        <v>20</v>
      </c>
      <c r="BB435" s="7">
        <f>VLOOKUP(AW435,Hilfstabelle!$B$14:$K$25,10,FALSE)</f>
        <v>47</v>
      </c>
      <c r="BC435" s="7">
        <f>VLOOKUP(AW435,Hilfstabelle!$B$14:$I$25,8,FALSE)</f>
        <v>20</v>
      </c>
      <c r="BD435" s="7" t="str">
        <f t="shared" si="214"/>
        <v/>
      </c>
      <c r="BE435" s="7" t="str">
        <f t="shared" si="223"/>
        <v/>
      </c>
      <c r="BF435" s="7">
        <f>IFERROR(VLOOKUP(BD435,Hilfstabelle!$B$26:$M$31,12,FALSE),0)</f>
        <v>0</v>
      </c>
      <c r="BG435" s="7">
        <f>IFERROR(VLOOKUP(BD435,Hilfstabelle!$B$26:$H$31,7,FALSE),0)</f>
        <v>0</v>
      </c>
      <c r="BH435" s="7" t="str">
        <f t="shared" si="215"/>
        <v>IV-II</v>
      </c>
      <c r="BI435" s="7" t="str">
        <f t="shared" si="224"/>
        <v>IV-II</v>
      </c>
      <c r="BJ435" s="7">
        <f>IFERROR(VLOOKUP(BH435,Hilfstabelle!$B$26:$M$31,12,FALSE),0)</f>
        <v>2.3884392000000001</v>
      </c>
      <c r="BK435" s="7">
        <f>IFERROR(VLOOKUP(BH435,Hilfstabelle!$B$26:$H$31,7,FALSE),0)</f>
        <v>30</v>
      </c>
      <c r="BL435" s="7" t="str">
        <f t="shared" si="216"/>
        <v>IV-I</v>
      </c>
      <c r="BM435" s="7" t="str">
        <f t="shared" si="225"/>
        <v>IV-I</v>
      </c>
      <c r="BN435" s="7">
        <f>IFERROR(VLOOKUP(BL435,Hilfstabelle!$B$26:$M$31,12,FALSE),0)</f>
        <v>2.205924</v>
      </c>
      <c r="BO435" s="7">
        <f>IFERROR(VLOOKUP(BL435,Hilfstabelle!$B$26:$H$31,7,FALSE),0)</f>
        <v>5</v>
      </c>
      <c r="BP435" s="162" t="s">
        <v>3902</v>
      </c>
    </row>
    <row r="436" spans="1:68" ht="15" thickBot="1" x14ac:dyDescent="0.25">
      <c r="A436" s="7">
        <v>16864441187</v>
      </c>
      <c r="B436" s="160" t="s">
        <v>98</v>
      </c>
      <c r="C436" s="8">
        <v>140</v>
      </c>
      <c r="D436" s="8">
        <v>63</v>
      </c>
      <c r="E436" s="8">
        <v>40</v>
      </c>
      <c r="F436" s="8" t="str">
        <f t="shared" si="226"/>
        <v>140 - 63 - 40</v>
      </c>
      <c r="G436" s="8" t="str">
        <f t="shared" si="227"/>
        <v>140-63-40</v>
      </c>
      <c r="H436" s="8">
        <f t="shared" si="228"/>
        <v>16864441187</v>
      </c>
      <c r="I436" s="6">
        <f t="shared" si="204"/>
        <v>20.6331132</v>
      </c>
      <c r="J436" s="6">
        <f>VLOOKUP(LEFT(A436,8)*1,Hilfstabelle!$A$35:$E$38,5,FALSE)</f>
        <v>0</v>
      </c>
      <c r="K436" s="6">
        <f t="shared" si="205"/>
        <v>355.6</v>
      </c>
      <c r="L436" s="6">
        <f t="shared" si="206"/>
        <v>290.5</v>
      </c>
      <c r="M436" s="6">
        <f t="shared" si="207"/>
        <v>163</v>
      </c>
      <c r="N436" s="19">
        <f t="shared" si="217"/>
        <v>136.1</v>
      </c>
      <c r="O436" s="19">
        <f t="shared" si="218"/>
        <v>163</v>
      </c>
      <c r="P436" s="19">
        <f t="shared" si="219"/>
        <v>137.5</v>
      </c>
      <c r="Q436" s="6" t="str">
        <f>VLOOKUP(LEFT(A436,8)*1,Hilfstabelle!$A$35:$E$38,2,FALSE)</f>
        <v>N.A.</v>
      </c>
      <c r="R436" s="6" t="str">
        <f>VLOOKUP(LEFT(A436,8)*1,Hilfstabelle!$A$35:$E$38,3,FALSE)</f>
        <v>N.A.</v>
      </c>
      <c r="S436" s="6" t="str">
        <f>VLOOKUP(LEFT(A436,8)*1,Hilfstabelle!$A$35:$E$38,4,FALSE)</f>
        <v>N.A.</v>
      </c>
      <c r="T436" s="94" t="e">
        <f>VLOOKUP(H436,Preise!A:E,4,FALSE)</f>
        <v>#N/A</v>
      </c>
      <c r="U436" s="7" t="str">
        <f>IF(V436=50,"I",VLOOKUP(V436,Hilfstabelle!$A$3:$B$6,2))</f>
        <v>IV</v>
      </c>
      <c r="V436" s="7">
        <f t="shared" si="208"/>
        <v>140</v>
      </c>
      <c r="W436" s="7" t="str">
        <f>IF(U436="I","I",VLOOKUP(V436,Hilfstabelle!$A$3:$B$6,2))</f>
        <v>IV</v>
      </c>
      <c r="X436" s="7">
        <f>VLOOKUP(W436,Hilfstabelle!$B$10:$M$13,12,FALSE)</f>
        <v>10.408540800000001</v>
      </c>
      <c r="Y436" s="7">
        <f>VLOOKUP(W436,Hilfstabelle!$B$10:$D$13,3,FALSE)</f>
        <v>80</v>
      </c>
      <c r="Z436" s="7">
        <f>VLOOKUP(W436,Hilfstabelle!$B$10:$E$13,4,FALSE)</f>
        <v>110.5</v>
      </c>
      <c r="AA436" s="7">
        <f>VLOOKUP(W436,Hilfstabelle!$B$10:$F$13,5,FALSE)</f>
        <v>110.5</v>
      </c>
      <c r="AB436" s="7">
        <f>VLOOKUP(W436,Hilfstabelle!$B$10:$G$13,6,FALSE)</f>
        <v>110.5</v>
      </c>
      <c r="AC436" s="7" t="str">
        <f>IF(AG436="50I","I",VLOOKUP(C436,Hilfstabelle!$A$3:$B$6,2))</f>
        <v>IV</v>
      </c>
      <c r="AD436" s="7" t="str">
        <f>IF(U436="I","I",VLOOKUP(C436,Hilfstabelle!$A$3:$B$6,2))</f>
        <v>IV</v>
      </c>
      <c r="AE436" s="7" t="str">
        <f t="shared" si="220"/>
        <v>140IV</v>
      </c>
      <c r="AF436" s="7" t="str">
        <f t="shared" si="209"/>
        <v>140IV</v>
      </c>
      <c r="AG436" s="106" t="b">
        <f t="shared" si="210"/>
        <v>0</v>
      </c>
      <c r="AH436" s="7">
        <f>VLOOKUP('Grundgerüst Konfigurator'!AE436,Hilfstabelle!$B$14:$M$25,12,FALSE)</f>
        <v>4.4472372</v>
      </c>
      <c r="AI436" s="7">
        <f>VLOOKUP(AE436,Hilfstabelle!$B$14:$J$25,9,FALSE)</f>
        <v>81.5</v>
      </c>
      <c r="AJ436" s="7">
        <f>VLOOKUP(AE436,Hilfstabelle!$B$14:$K$25,10,FALSE)</f>
        <v>75.599999999999994</v>
      </c>
      <c r="AK436" s="7">
        <f>VLOOKUP(AE436,Hilfstabelle!$B$14:$I$25,8,FALSE)</f>
        <v>25.6</v>
      </c>
      <c r="AL436" s="7" t="str">
        <f>IF(AP436="50I","I",VLOOKUP(D436,Hilfstabelle!$A$3:$B$6,2))</f>
        <v>II</v>
      </c>
      <c r="AM436" s="7" t="str">
        <f>IF(U436="I","I",VLOOKUP(D436,Hilfstabelle!$A$3:$B$6,2))</f>
        <v>II</v>
      </c>
      <c r="AN436" s="7" t="str">
        <f t="shared" si="221"/>
        <v>63II</v>
      </c>
      <c r="AO436" s="7" t="str">
        <f t="shared" si="211"/>
        <v>63II</v>
      </c>
      <c r="AP436" s="106" t="b">
        <f t="shared" si="212"/>
        <v>0</v>
      </c>
      <c r="AQ436" s="7">
        <f>VLOOKUP('Grundgerüst Konfigurator'!AN436,Hilfstabelle!$B$14:$M$25,12,FALSE)</f>
        <v>0.84948360000000012</v>
      </c>
      <c r="AR436" s="7">
        <f>VLOOKUP(AN436,Hilfstabelle!$B$14:$J$25,9,FALSE)</f>
        <v>37</v>
      </c>
      <c r="AS436" s="7">
        <f>VLOOKUP(AN436,Hilfstabelle!$B$14:$K$25,10,FALSE)</f>
        <v>68.5</v>
      </c>
      <c r="AT436" s="7">
        <f>VLOOKUP(AN436,Hilfstabelle!$B$14:$I$25,8,FALSE)</f>
        <v>22.5</v>
      </c>
      <c r="AU436" s="7" t="str">
        <f>IF(AY436="50I","I",VLOOKUP(E436,Hilfstabelle!$A$3:$B$6,2))</f>
        <v>I</v>
      </c>
      <c r="AV436" s="7" t="str">
        <f>IF(U436="I","I",VLOOKUP(E436,Hilfstabelle!$A$3:$B$6,2))</f>
        <v>I</v>
      </c>
      <c r="AW436" s="7" t="str">
        <f t="shared" si="222"/>
        <v>40I</v>
      </c>
      <c r="AX436" s="7" t="str">
        <f t="shared" si="213"/>
        <v>40I</v>
      </c>
      <c r="AY436" s="106" t="b">
        <f t="shared" si="229"/>
        <v>0</v>
      </c>
      <c r="AZ436" s="7">
        <f>VLOOKUP('Grundgerüst Konfigurator'!AW436,Hilfstabelle!$B$14:$M$25,12,FALSE)</f>
        <v>0.33348840000000002</v>
      </c>
      <c r="BA436" s="7">
        <f>VLOOKUP(AW436,Hilfstabelle!$B$14:$J$25,9,FALSE)</f>
        <v>24.5</v>
      </c>
      <c r="BB436" s="7">
        <f>VLOOKUP(AW436,Hilfstabelle!$B$14:$K$25,10,FALSE)</f>
        <v>54</v>
      </c>
      <c r="BC436" s="7">
        <f>VLOOKUP(AW436,Hilfstabelle!$B$14:$I$25,8,FALSE)</f>
        <v>22</v>
      </c>
      <c r="BD436" s="7" t="str">
        <f t="shared" si="214"/>
        <v/>
      </c>
      <c r="BE436" s="7" t="str">
        <f t="shared" si="223"/>
        <v/>
      </c>
      <c r="BF436" s="7">
        <f>IFERROR(VLOOKUP(BD436,Hilfstabelle!$B$26:$M$31,12,FALSE),0)</f>
        <v>0</v>
      </c>
      <c r="BG436" s="7">
        <f>IFERROR(VLOOKUP(BD436,Hilfstabelle!$B$26:$H$31,7,FALSE),0)</f>
        <v>0</v>
      </c>
      <c r="BH436" s="7" t="str">
        <f t="shared" si="215"/>
        <v>IV-II</v>
      </c>
      <c r="BI436" s="7" t="str">
        <f t="shared" si="224"/>
        <v>IV-II</v>
      </c>
      <c r="BJ436" s="7">
        <f>IFERROR(VLOOKUP(BH436,Hilfstabelle!$B$26:$M$31,12,FALSE),0)</f>
        <v>2.3884392000000001</v>
      </c>
      <c r="BK436" s="7">
        <f>IFERROR(VLOOKUP(BH436,Hilfstabelle!$B$26:$H$31,7,FALSE),0)</f>
        <v>30</v>
      </c>
      <c r="BL436" s="7" t="str">
        <f t="shared" si="216"/>
        <v>IV-I</v>
      </c>
      <c r="BM436" s="7" t="str">
        <f t="shared" si="225"/>
        <v>IV-I</v>
      </c>
      <c r="BN436" s="7">
        <f>IFERROR(VLOOKUP(BL436,Hilfstabelle!$B$26:$M$31,12,FALSE),0)</f>
        <v>2.205924</v>
      </c>
      <c r="BO436" s="7">
        <f>IFERROR(VLOOKUP(BL436,Hilfstabelle!$B$26:$H$31,7,FALSE),0)</f>
        <v>5</v>
      </c>
      <c r="BP436" s="162" t="s">
        <v>3902</v>
      </c>
    </row>
    <row r="437" spans="1:68" ht="15" thickBot="1" x14ac:dyDescent="0.25">
      <c r="A437" s="7">
        <v>16864441188</v>
      </c>
      <c r="B437" s="160" t="s">
        <v>98</v>
      </c>
      <c r="C437" s="8">
        <v>140</v>
      </c>
      <c r="D437" s="8">
        <v>63</v>
      </c>
      <c r="E437" s="8">
        <v>50</v>
      </c>
      <c r="F437" s="8" t="str">
        <f t="shared" si="226"/>
        <v>140 - 63 - 50</v>
      </c>
      <c r="G437" s="8" t="str">
        <f t="shared" si="227"/>
        <v>140-63-50</v>
      </c>
      <c r="H437" s="8">
        <f t="shared" si="228"/>
        <v>16864441188</v>
      </c>
      <c r="I437" s="6">
        <f t="shared" si="204"/>
        <v>20.750427600000002</v>
      </c>
      <c r="J437" s="6">
        <f>VLOOKUP(LEFT(A437,8)*1,Hilfstabelle!$A$35:$E$38,5,FALSE)</f>
        <v>0</v>
      </c>
      <c r="K437" s="6">
        <f t="shared" si="205"/>
        <v>362.6</v>
      </c>
      <c r="L437" s="6">
        <f t="shared" si="206"/>
        <v>290.5</v>
      </c>
      <c r="M437" s="6">
        <f t="shared" si="207"/>
        <v>163</v>
      </c>
      <c r="N437" s="19">
        <f t="shared" si="217"/>
        <v>136.1</v>
      </c>
      <c r="O437" s="19">
        <f t="shared" si="218"/>
        <v>163</v>
      </c>
      <c r="P437" s="19">
        <f t="shared" si="219"/>
        <v>137.5</v>
      </c>
      <c r="Q437" s="6" t="str">
        <f>VLOOKUP(LEFT(A437,8)*1,Hilfstabelle!$A$35:$E$38,2,FALSE)</f>
        <v>N.A.</v>
      </c>
      <c r="R437" s="6" t="str">
        <f>VLOOKUP(LEFT(A437,8)*1,Hilfstabelle!$A$35:$E$38,3,FALSE)</f>
        <v>N.A.</v>
      </c>
      <c r="S437" s="6" t="str">
        <f>VLOOKUP(LEFT(A437,8)*1,Hilfstabelle!$A$35:$E$38,4,FALSE)</f>
        <v>N.A.</v>
      </c>
      <c r="T437" s="94" t="e">
        <f>VLOOKUP(H437,Preise!A:E,4,FALSE)</f>
        <v>#N/A</v>
      </c>
      <c r="U437" s="7" t="str">
        <f>IF(V437=50,"I",VLOOKUP(V437,Hilfstabelle!$A$3:$B$6,2))</f>
        <v>IV</v>
      </c>
      <c r="V437" s="7">
        <f t="shared" si="208"/>
        <v>140</v>
      </c>
      <c r="W437" s="7" t="str">
        <f>IF(U437="I","I",VLOOKUP(V437,Hilfstabelle!$A$3:$B$6,2))</f>
        <v>IV</v>
      </c>
      <c r="X437" s="7">
        <f>VLOOKUP(W437,Hilfstabelle!$B$10:$M$13,12,FALSE)</f>
        <v>10.408540800000001</v>
      </c>
      <c r="Y437" s="7">
        <f>VLOOKUP(W437,Hilfstabelle!$B$10:$D$13,3,FALSE)</f>
        <v>80</v>
      </c>
      <c r="Z437" s="7">
        <f>VLOOKUP(W437,Hilfstabelle!$B$10:$E$13,4,FALSE)</f>
        <v>110.5</v>
      </c>
      <c r="AA437" s="7">
        <f>VLOOKUP(W437,Hilfstabelle!$B$10:$F$13,5,FALSE)</f>
        <v>110.5</v>
      </c>
      <c r="AB437" s="7">
        <f>VLOOKUP(W437,Hilfstabelle!$B$10:$G$13,6,FALSE)</f>
        <v>110.5</v>
      </c>
      <c r="AC437" s="7" t="str">
        <f>IF(AG437="50I","I",VLOOKUP(C437,Hilfstabelle!$A$3:$B$6,2))</f>
        <v>IV</v>
      </c>
      <c r="AD437" s="7" t="str">
        <f>IF(U437="I","I",VLOOKUP(C437,Hilfstabelle!$A$3:$B$6,2))</f>
        <v>IV</v>
      </c>
      <c r="AE437" s="7" t="str">
        <f t="shared" si="220"/>
        <v>140IV</v>
      </c>
      <c r="AF437" s="7" t="str">
        <f t="shared" si="209"/>
        <v>140IV</v>
      </c>
      <c r="AG437" s="106" t="b">
        <f t="shared" si="210"/>
        <v>0</v>
      </c>
      <c r="AH437" s="7">
        <f>VLOOKUP('Grundgerüst Konfigurator'!AE437,Hilfstabelle!$B$14:$M$25,12,FALSE)</f>
        <v>4.4472372</v>
      </c>
      <c r="AI437" s="7">
        <f>VLOOKUP(AE437,Hilfstabelle!$B$14:$J$25,9,FALSE)</f>
        <v>81.5</v>
      </c>
      <c r="AJ437" s="7">
        <f>VLOOKUP(AE437,Hilfstabelle!$B$14:$K$25,10,FALSE)</f>
        <v>75.599999999999994</v>
      </c>
      <c r="AK437" s="7">
        <f>VLOOKUP(AE437,Hilfstabelle!$B$14:$I$25,8,FALSE)</f>
        <v>25.6</v>
      </c>
      <c r="AL437" s="7" t="str">
        <f>IF(AP437="50I","I",VLOOKUP(D437,Hilfstabelle!$A$3:$B$6,2))</f>
        <v>II</v>
      </c>
      <c r="AM437" s="7" t="str">
        <f>IF(U437="I","I",VLOOKUP(D437,Hilfstabelle!$A$3:$B$6,2))</f>
        <v>II</v>
      </c>
      <c r="AN437" s="7" t="str">
        <f t="shared" si="221"/>
        <v>63II</v>
      </c>
      <c r="AO437" s="7" t="str">
        <f t="shared" si="211"/>
        <v>63II</v>
      </c>
      <c r="AP437" s="106" t="b">
        <f t="shared" si="212"/>
        <v>0</v>
      </c>
      <c r="AQ437" s="7">
        <f>VLOOKUP('Grundgerüst Konfigurator'!AN437,Hilfstabelle!$B$14:$M$25,12,FALSE)</f>
        <v>0.84948360000000012</v>
      </c>
      <c r="AR437" s="7">
        <f>VLOOKUP(AN437,Hilfstabelle!$B$14:$J$25,9,FALSE)</f>
        <v>37</v>
      </c>
      <c r="AS437" s="7">
        <f>VLOOKUP(AN437,Hilfstabelle!$B$14:$K$25,10,FALSE)</f>
        <v>68.5</v>
      </c>
      <c r="AT437" s="7">
        <f>VLOOKUP(AN437,Hilfstabelle!$B$14:$I$25,8,FALSE)</f>
        <v>22.5</v>
      </c>
      <c r="AU437" s="7" t="str">
        <f>IF(AY437="50I","I",VLOOKUP(E437,Hilfstabelle!$A$3:$B$6,2))</f>
        <v>I</v>
      </c>
      <c r="AV437" s="7" t="str">
        <f>IF(U437="I","I",VLOOKUP(E437,Hilfstabelle!$A$3:$B$6,2))</f>
        <v>II</v>
      </c>
      <c r="AW437" s="7" t="str">
        <f t="shared" si="222"/>
        <v>50I</v>
      </c>
      <c r="AX437" s="7" t="str">
        <f t="shared" si="213"/>
        <v>50II</v>
      </c>
      <c r="AY437" s="106" t="str">
        <f t="shared" si="229"/>
        <v>50I</v>
      </c>
      <c r="AZ437" s="7">
        <f>VLOOKUP('Grundgerüst Konfigurator'!AW437,Hilfstabelle!$B$14:$M$25,12,FALSE)</f>
        <v>0.45080280000000006</v>
      </c>
      <c r="BA437" s="7">
        <f>VLOOKUP(AW437,Hilfstabelle!$B$14:$J$25,9,FALSE)</f>
        <v>30.5</v>
      </c>
      <c r="BB437" s="7">
        <f>VLOOKUP(AW437,Hilfstabelle!$B$14:$K$25,10,FALSE)</f>
        <v>61</v>
      </c>
      <c r="BC437" s="7">
        <f>VLOOKUP(AW437,Hilfstabelle!$B$14:$I$25,8,FALSE)</f>
        <v>22</v>
      </c>
      <c r="BD437" s="7" t="str">
        <f t="shared" si="214"/>
        <v/>
      </c>
      <c r="BE437" s="7" t="str">
        <f t="shared" si="223"/>
        <v/>
      </c>
      <c r="BF437" s="7">
        <f>IFERROR(VLOOKUP(BD437,Hilfstabelle!$B$26:$M$31,12,FALSE),0)</f>
        <v>0</v>
      </c>
      <c r="BG437" s="7">
        <f>IFERROR(VLOOKUP(BD437,Hilfstabelle!$B$26:$H$31,7,FALSE),0)</f>
        <v>0</v>
      </c>
      <c r="BH437" s="7" t="str">
        <f t="shared" si="215"/>
        <v>IV-II</v>
      </c>
      <c r="BI437" s="7" t="str">
        <f t="shared" si="224"/>
        <v>IV-II</v>
      </c>
      <c r="BJ437" s="7">
        <f>IFERROR(VLOOKUP(BH437,Hilfstabelle!$B$26:$M$31,12,FALSE),0)</f>
        <v>2.3884392000000001</v>
      </c>
      <c r="BK437" s="7">
        <f>IFERROR(VLOOKUP(BH437,Hilfstabelle!$B$26:$H$31,7,FALSE),0)</f>
        <v>30</v>
      </c>
      <c r="BL437" s="7" t="str">
        <f t="shared" si="216"/>
        <v>IV-I</v>
      </c>
      <c r="BM437" s="7" t="str">
        <f t="shared" si="225"/>
        <v>IV-I</v>
      </c>
      <c r="BN437" s="7">
        <f>IFERROR(VLOOKUP(BL437,Hilfstabelle!$B$26:$M$31,12,FALSE),0)</f>
        <v>2.205924</v>
      </c>
      <c r="BO437" s="7">
        <f>IFERROR(VLOOKUP(BL437,Hilfstabelle!$B$26:$H$31,7,FALSE),0)</f>
        <v>5</v>
      </c>
      <c r="BP437" s="162" t="s">
        <v>3902</v>
      </c>
    </row>
    <row r="438" spans="1:68" ht="15" thickBot="1" x14ac:dyDescent="0.25">
      <c r="A438" s="7">
        <v>16864441189</v>
      </c>
      <c r="B438" s="160" t="s">
        <v>98</v>
      </c>
      <c r="C438" s="8">
        <v>140</v>
      </c>
      <c r="D438" s="8">
        <v>63</v>
      </c>
      <c r="E438" s="8">
        <v>63</v>
      </c>
      <c r="F438" s="8" t="str">
        <f t="shared" si="226"/>
        <v>140 - 63 - 63</v>
      </c>
      <c r="G438" s="8" t="str">
        <f t="shared" si="227"/>
        <v>140-63-63</v>
      </c>
      <c r="H438" s="8">
        <f t="shared" si="228"/>
        <v>16864441189</v>
      </c>
      <c r="I438" s="6">
        <f t="shared" si="204"/>
        <v>21.3316236</v>
      </c>
      <c r="J438" s="6">
        <f>VLOOKUP(LEFT(A438,8)*1,Hilfstabelle!$A$35:$E$38,5,FALSE)</f>
        <v>0</v>
      </c>
      <c r="K438" s="6">
        <f t="shared" si="205"/>
        <v>395.1</v>
      </c>
      <c r="L438" s="6">
        <f t="shared" si="206"/>
        <v>290.5</v>
      </c>
      <c r="M438" s="6">
        <f t="shared" si="207"/>
        <v>163</v>
      </c>
      <c r="N438" s="19">
        <f t="shared" si="217"/>
        <v>136.1</v>
      </c>
      <c r="O438" s="19">
        <f t="shared" si="218"/>
        <v>163</v>
      </c>
      <c r="P438" s="19">
        <f t="shared" si="219"/>
        <v>163</v>
      </c>
      <c r="Q438" s="6" t="str">
        <f>VLOOKUP(LEFT(A438,8)*1,Hilfstabelle!$A$35:$E$38,2,FALSE)</f>
        <v>N.A.</v>
      </c>
      <c r="R438" s="6" t="str">
        <f>VLOOKUP(LEFT(A438,8)*1,Hilfstabelle!$A$35:$E$38,3,FALSE)</f>
        <v>N.A.</v>
      </c>
      <c r="S438" s="6" t="str">
        <f>VLOOKUP(LEFT(A438,8)*1,Hilfstabelle!$A$35:$E$38,4,FALSE)</f>
        <v>N.A.</v>
      </c>
      <c r="T438" s="94" t="e">
        <f>VLOOKUP(H438,Preise!A:E,4,FALSE)</f>
        <v>#N/A</v>
      </c>
      <c r="U438" s="7" t="str">
        <f>IF(V438=50,"I",VLOOKUP(V438,Hilfstabelle!$A$3:$B$6,2))</f>
        <v>IV</v>
      </c>
      <c r="V438" s="7">
        <f t="shared" si="208"/>
        <v>140</v>
      </c>
      <c r="W438" s="7" t="str">
        <f>IF(U438="I","I",VLOOKUP(V438,Hilfstabelle!$A$3:$B$6,2))</f>
        <v>IV</v>
      </c>
      <c r="X438" s="7">
        <f>VLOOKUP(W438,Hilfstabelle!$B$10:$M$13,12,FALSE)</f>
        <v>10.408540800000001</v>
      </c>
      <c r="Y438" s="7">
        <f>VLOOKUP(W438,Hilfstabelle!$B$10:$D$13,3,FALSE)</f>
        <v>80</v>
      </c>
      <c r="Z438" s="7">
        <f>VLOOKUP(W438,Hilfstabelle!$B$10:$E$13,4,FALSE)</f>
        <v>110.5</v>
      </c>
      <c r="AA438" s="7">
        <f>VLOOKUP(W438,Hilfstabelle!$B$10:$F$13,5,FALSE)</f>
        <v>110.5</v>
      </c>
      <c r="AB438" s="7">
        <f>VLOOKUP(W438,Hilfstabelle!$B$10:$G$13,6,FALSE)</f>
        <v>110.5</v>
      </c>
      <c r="AC438" s="7" t="str">
        <f>IF(AG438="50I","I",VLOOKUP(C438,Hilfstabelle!$A$3:$B$6,2))</f>
        <v>IV</v>
      </c>
      <c r="AD438" s="7" t="str">
        <f>IF(U438="I","I",VLOOKUP(C438,Hilfstabelle!$A$3:$B$6,2))</f>
        <v>IV</v>
      </c>
      <c r="AE438" s="7" t="str">
        <f t="shared" si="220"/>
        <v>140IV</v>
      </c>
      <c r="AF438" s="7" t="str">
        <f t="shared" si="209"/>
        <v>140IV</v>
      </c>
      <c r="AG438" s="106" t="b">
        <f t="shared" si="210"/>
        <v>0</v>
      </c>
      <c r="AH438" s="7">
        <f>VLOOKUP('Grundgerüst Konfigurator'!AE438,Hilfstabelle!$B$14:$M$25,12,FALSE)</f>
        <v>4.4472372</v>
      </c>
      <c r="AI438" s="7">
        <f>VLOOKUP(AE438,Hilfstabelle!$B$14:$J$25,9,FALSE)</f>
        <v>81.5</v>
      </c>
      <c r="AJ438" s="7">
        <f>VLOOKUP(AE438,Hilfstabelle!$B$14:$K$25,10,FALSE)</f>
        <v>75.599999999999994</v>
      </c>
      <c r="AK438" s="7">
        <f>VLOOKUP(AE438,Hilfstabelle!$B$14:$I$25,8,FALSE)</f>
        <v>25.6</v>
      </c>
      <c r="AL438" s="7" t="str">
        <f>IF(AP438="50I","I",VLOOKUP(D438,Hilfstabelle!$A$3:$B$6,2))</f>
        <v>II</v>
      </c>
      <c r="AM438" s="7" t="str">
        <f>IF(U438="I","I",VLOOKUP(D438,Hilfstabelle!$A$3:$B$6,2))</f>
        <v>II</v>
      </c>
      <c r="AN438" s="7" t="str">
        <f t="shared" si="221"/>
        <v>63II</v>
      </c>
      <c r="AO438" s="7" t="str">
        <f t="shared" si="211"/>
        <v>63II</v>
      </c>
      <c r="AP438" s="106" t="b">
        <f t="shared" si="212"/>
        <v>0</v>
      </c>
      <c r="AQ438" s="7">
        <f>VLOOKUP('Grundgerüst Konfigurator'!AN438,Hilfstabelle!$B$14:$M$25,12,FALSE)</f>
        <v>0.84948360000000012</v>
      </c>
      <c r="AR438" s="7">
        <f>VLOOKUP(AN438,Hilfstabelle!$B$14:$J$25,9,FALSE)</f>
        <v>37</v>
      </c>
      <c r="AS438" s="7">
        <f>VLOOKUP(AN438,Hilfstabelle!$B$14:$K$25,10,FALSE)</f>
        <v>68.5</v>
      </c>
      <c r="AT438" s="7">
        <f>VLOOKUP(AN438,Hilfstabelle!$B$14:$I$25,8,FALSE)</f>
        <v>22.5</v>
      </c>
      <c r="AU438" s="7" t="str">
        <f>IF(AY438="50I","I",VLOOKUP(E438,Hilfstabelle!$A$3:$B$6,2))</f>
        <v>II</v>
      </c>
      <c r="AV438" s="7" t="str">
        <f>IF(U438="I","I",VLOOKUP(E438,Hilfstabelle!$A$3:$B$6,2))</f>
        <v>II</v>
      </c>
      <c r="AW438" s="7" t="str">
        <f t="shared" si="222"/>
        <v>63II</v>
      </c>
      <c r="AX438" s="7" t="str">
        <f t="shared" si="213"/>
        <v>63II</v>
      </c>
      <c r="AY438" s="106" t="b">
        <f t="shared" si="229"/>
        <v>0</v>
      </c>
      <c r="AZ438" s="7">
        <f>VLOOKUP('Grundgerüst Konfigurator'!AW438,Hilfstabelle!$B$14:$M$25,12,FALSE)</f>
        <v>0.84948360000000012</v>
      </c>
      <c r="BA438" s="7">
        <f>VLOOKUP(AW438,Hilfstabelle!$B$14:$J$25,9,FALSE)</f>
        <v>37</v>
      </c>
      <c r="BB438" s="7">
        <f>VLOOKUP(AW438,Hilfstabelle!$B$14:$K$25,10,FALSE)</f>
        <v>68.5</v>
      </c>
      <c r="BC438" s="7">
        <f>VLOOKUP(AW438,Hilfstabelle!$B$14:$I$25,8,FALSE)</f>
        <v>22.5</v>
      </c>
      <c r="BD438" s="7" t="str">
        <f t="shared" si="214"/>
        <v/>
      </c>
      <c r="BE438" s="7" t="str">
        <f t="shared" si="223"/>
        <v/>
      </c>
      <c r="BF438" s="7">
        <f>IFERROR(VLOOKUP(BD438,Hilfstabelle!$B$26:$M$31,12,FALSE),0)</f>
        <v>0</v>
      </c>
      <c r="BG438" s="7">
        <f>IFERROR(VLOOKUP(BD438,Hilfstabelle!$B$26:$H$31,7,FALSE),0)</f>
        <v>0</v>
      </c>
      <c r="BH438" s="7" t="str">
        <f t="shared" si="215"/>
        <v>IV-II</v>
      </c>
      <c r="BI438" s="7" t="str">
        <f t="shared" si="224"/>
        <v>IV-II</v>
      </c>
      <c r="BJ438" s="7">
        <f>IFERROR(VLOOKUP(BH438,Hilfstabelle!$B$26:$M$31,12,FALSE),0)</f>
        <v>2.3884392000000001</v>
      </c>
      <c r="BK438" s="7">
        <f>IFERROR(VLOOKUP(BH438,Hilfstabelle!$B$26:$H$31,7,FALSE),0)</f>
        <v>30</v>
      </c>
      <c r="BL438" s="7" t="str">
        <f t="shared" si="216"/>
        <v>IV-II</v>
      </c>
      <c r="BM438" s="7" t="str">
        <f t="shared" si="225"/>
        <v>IV-II</v>
      </c>
      <c r="BN438" s="7">
        <f>IFERROR(VLOOKUP(BL438,Hilfstabelle!$B$26:$M$31,12,FALSE),0)</f>
        <v>2.3884392000000001</v>
      </c>
      <c r="BO438" s="7">
        <f>IFERROR(VLOOKUP(BL438,Hilfstabelle!$B$26:$H$31,7,FALSE),0)</f>
        <v>30</v>
      </c>
      <c r="BP438" s="162" t="s">
        <v>3902</v>
      </c>
    </row>
    <row r="439" spans="1:68" ht="15" thickBot="1" x14ac:dyDescent="0.25">
      <c r="A439" s="7">
        <v>16864441190</v>
      </c>
      <c r="B439" s="160" t="s">
        <v>98</v>
      </c>
      <c r="C439" s="8">
        <v>140</v>
      </c>
      <c r="D439" s="8">
        <v>63</v>
      </c>
      <c r="E439" s="8">
        <v>75</v>
      </c>
      <c r="F439" s="8" t="str">
        <f t="shared" si="226"/>
        <v>140 - 63 - 75</v>
      </c>
      <c r="G439" s="8" t="str">
        <f t="shared" si="227"/>
        <v>140-63-75</v>
      </c>
      <c r="H439" s="8">
        <f t="shared" si="228"/>
        <v>16864441190</v>
      </c>
      <c r="I439" s="6">
        <f t="shared" si="204"/>
        <v>21.551006400000002</v>
      </c>
      <c r="J439" s="6">
        <f>VLOOKUP(LEFT(A439,8)*1,Hilfstabelle!$A$35:$E$38,5,FALSE)</f>
        <v>0</v>
      </c>
      <c r="K439" s="6">
        <f t="shared" si="205"/>
        <v>398.6</v>
      </c>
      <c r="L439" s="6">
        <f t="shared" si="206"/>
        <v>290.5</v>
      </c>
      <c r="M439" s="6">
        <f t="shared" si="207"/>
        <v>163</v>
      </c>
      <c r="N439" s="19">
        <f t="shared" si="217"/>
        <v>136.1</v>
      </c>
      <c r="O439" s="19">
        <f t="shared" si="218"/>
        <v>163</v>
      </c>
      <c r="P439" s="19">
        <f t="shared" si="219"/>
        <v>162.5</v>
      </c>
      <c r="Q439" s="6" t="str">
        <f>VLOOKUP(LEFT(A439,8)*1,Hilfstabelle!$A$35:$E$38,2,FALSE)</f>
        <v>N.A.</v>
      </c>
      <c r="R439" s="6" t="str">
        <f>VLOOKUP(LEFT(A439,8)*1,Hilfstabelle!$A$35:$E$38,3,FALSE)</f>
        <v>N.A.</v>
      </c>
      <c r="S439" s="6" t="str">
        <f>VLOOKUP(LEFT(A439,8)*1,Hilfstabelle!$A$35:$E$38,4,FALSE)</f>
        <v>N.A.</v>
      </c>
      <c r="T439" s="94" t="e">
        <f>VLOOKUP(H439,Preise!A:E,4,FALSE)</f>
        <v>#N/A</v>
      </c>
      <c r="U439" s="7" t="str">
        <f>IF(V439=50,"I",VLOOKUP(V439,Hilfstabelle!$A$3:$B$6,2))</f>
        <v>IV</v>
      </c>
      <c r="V439" s="7">
        <f t="shared" si="208"/>
        <v>140</v>
      </c>
      <c r="W439" s="7" t="str">
        <f>IF(U439="I","I",VLOOKUP(V439,Hilfstabelle!$A$3:$B$6,2))</f>
        <v>IV</v>
      </c>
      <c r="X439" s="7">
        <f>VLOOKUP(W439,Hilfstabelle!$B$10:$M$13,12,FALSE)</f>
        <v>10.408540800000001</v>
      </c>
      <c r="Y439" s="7">
        <f>VLOOKUP(W439,Hilfstabelle!$B$10:$D$13,3,FALSE)</f>
        <v>80</v>
      </c>
      <c r="Z439" s="7">
        <f>VLOOKUP(W439,Hilfstabelle!$B$10:$E$13,4,FALSE)</f>
        <v>110.5</v>
      </c>
      <c r="AA439" s="7">
        <f>VLOOKUP(W439,Hilfstabelle!$B$10:$F$13,5,FALSE)</f>
        <v>110.5</v>
      </c>
      <c r="AB439" s="7">
        <f>VLOOKUP(W439,Hilfstabelle!$B$10:$G$13,6,FALSE)</f>
        <v>110.5</v>
      </c>
      <c r="AC439" s="7" t="str">
        <f>IF(AG439="50I","I",VLOOKUP(C439,Hilfstabelle!$A$3:$B$6,2))</f>
        <v>IV</v>
      </c>
      <c r="AD439" s="7" t="str">
        <f>IF(U439="I","I",VLOOKUP(C439,Hilfstabelle!$A$3:$B$6,2))</f>
        <v>IV</v>
      </c>
      <c r="AE439" s="7" t="str">
        <f t="shared" si="220"/>
        <v>140IV</v>
      </c>
      <c r="AF439" s="7" t="str">
        <f t="shared" si="209"/>
        <v>140IV</v>
      </c>
      <c r="AG439" s="106" t="b">
        <f t="shared" si="210"/>
        <v>0</v>
      </c>
      <c r="AH439" s="7">
        <f>VLOOKUP('Grundgerüst Konfigurator'!AE439,Hilfstabelle!$B$14:$M$25,12,FALSE)</f>
        <v>4.4472372</v>
      </c>
      <c r="AI439" s="7">
        <f>VLOOKUP(AE439,Hilfstabelle!$B$14:$J$25,9,FALSE)</f>
        <v>81.5</v>
      </c>
      <c r="AJ439" s="7">
        <f>VLOOKUP(AE439,Hilfstabelle!$B$14:$K$25,10,FALSE)</f>
        <v>75.599999999999994</v>
      </c>
      <c r="AK439" s="7">
        <f>VLOOKUP(AE439,Hilfstabelle!$B$14:$I$25,8,FALSE)</f>
        <v>25.6</v>
      </c>
      <c r="AL439" s="7" t="str">
        <f>IF(AP439="50I","I",VLOOKUP(D439,Hilfstabelle!$A$3:$B$6,2))</f>
        <v>II</v>
      </c>
      <c r="AM439" s="7" t="str">
        <f>IF(U439="I","I",VLOOKUP(D439,Hilfstabelle!$A$3:$B$6,2))</f>
        <v>II</v>
      </c>
      <c r="AN439" s="7" t="str">
        <f t="shared" si="221"/>
        <v>63II</v>
      </c>
      <c r="AO439" s="7" t="str">
        <f t="shared" si="211"/>
        <v>63II</v>
      </c>
      <c r="AP439" s="106" t="b">
        <f t="shared" si="212"/>
        <v>0</v>
      </c>
      <c r="AQ439" s="7">
        <f>VLOOKUP('Grundgerüst Konfigurator'!AN439,Hilfstabelle!$B$14:$M$25,12,FALSE)</f>
        <v>0.84948360000000012</v>
      </c>
      <c r="AR439" s="7">
        <f>VLOOKUP(AN439,Hilfstabelle!$B$14:$J$25,9,FALSE)</f>
        <v>37</v>
      </c>
      <c r="AS439" s="7">
        <f>VLOOKUP(AN439,Hilfstabelle!$B$14:$K$25,10,FALSE)</f>
        <v>68.5</v>
      </c>
      <c r="AT439" s="7">
        <f>VLOOKUP(AN439,Hilfstabelle!$B$14:$I$25,8,FALSE)</f>
        <v>22.5</v>
      </c>
      <c r="AU439" s="7" t="str">
        <f>IF(AY439="50I","I",VLOOKUP(E439,Hilfstabelle!$A$3:$B$6,2))</f>
        <v>II</v>
      </c>
      <c r="AV439" s="7" t="str">
        <f>IF(U439="I","I",VLOOKUP(E439,Hilfstabelle!$A$3:$B$6,2))</f>
        <v>II</v>
      </c>
      <c r="AW439" s="7" t="str">
        <f t="shared" si="222"/>
        <v>75II</v>
      </c>
      <c r="AX439" s="7" t="str">
        <f t="shared" si="213"/>
        <v>75II</v>
      </c>
      <c r="AY439" s="106" t="b">
        <f t="shared" si="229"/>
        <v>0</v>
      </c>
      <c r="AZ439" s="7">
        <f>VLOOKUP('Grundgerüst Konfigurator'!AW439,Hilfstabelle!$B$14:$M$25,12,FALSE)</f>
        <v>1.0688664000000001</v>
      </c>
      <c r="BA439" s="7">
        <f>VLOOKUP(AW439,Hilfstabelle!$B$14:$J$25,9,FALSE)</f>
        <v>45</v>
      </c>
      <c r="BB439" s="7">
        <f>VLOOKUP(AW439,Hilfstabelle!$B$14:$K$25,10,FALSE)</f>
        <v>72</v>
      </c>
      <c r="BC439" s="7">
        <f>VLOOKUP(AW439,Hilfstabelle!$B$14:$I$25,8,FALSE)</f>
        <v>22</v>
      </c>
      <c r="BD439" s="7" t="str">
        <f t="shared" si="214"/>
        <v/>
      </c>
      <c r="BE439" s="7" t="str">
        <f t="shared" si="223"/>
        <v/>
      </c>
      <c r="BF439" s="7">
        <f>IFERROR(VLOOKUP(BD439,Hilfstabelle!$B$26:$M$31,12,FALSE),0)</f>
        <v>0</v>
      </c>
      <c r="BG439" s="7">
        <f>IFERROR(VLOOKUP(BD439,Hilfstabelle!$B$26:$H$31,7,FALSE),0)</f>
        <v>0</v>
      </c>
      <c r="BH439" s="7" t="str">
        <f t="shared" si="215"/>
        <v>IV-II</v>
      </c>
      <c r="BI439" s="7" t="str">
        <f t="shared" si="224"/>
        <v>IV-II</v>
      </c>
      <c r="BJ439" s="7">
        <f>IFERROR(VLOOKUP(BH439,Hilfstabelle!$B$26:$M$31,12,FALSE),0)</f>
        <v>2.3884392000000001</v>
      </c>
      <c r="BK439" s="7">
        <f>IFERROR(VLOOKUP(BH439,Hilfstabelle!$B$26:$H$31,7,FALSE),0)</f>
        <v>30</v>
      </c>
      <c r="BL439" s="7" t="str">
        <f t="shared" si="216"/>
        <v>IV-II</v>
      </c>
      <c r="BM439" s="7" t="str">
        <f t="shared" si="225"/>
        <v>IV-II</v>
      </c>
      <c r="BN439" s="7">
        <f>IFERROR(VLOOKUP(BL439,Hilfstabelle!$B$26:$M$31,12,FALSE),0)</f>
        <v>2.3884392000000001</v>
      </c>
      <c r="BO439" s="7">
        <f>IFERROR(VLOOKUP(BL439,Hilfstabelle!$B$26:$H$31,7,FALSE),0)</f>
        <v>30</v>
      </c>
      <c r="BP439" s="162" t="s">
        <v>3902</v>
      </c>
    </row>
    <row r="440" spans="1:68" ht="15" thickBot="1" x14ac:dyDescent="0.25">
      <c r="A440" s="7">
        <v>16864441191</v>
      </c>
      <c r="B440" s="160" t="s">
        <v>98</v>
      </c>
      <c r="C440" s="8">
        <v>140</v>
      </c>
      <c r="D440" s="8">
        <v>63</v>
      </c>
      <c r="E440" s="8">
        <v>90</v>
      </c>
      <c r="F440" s="8" t="str">
        <f t="shared" si="226"/>
        <v>140 - 63 - 90</v>
      </c>
      <c r="G440" s="8" t="str">
        <f t="shared" si="227"/>
        <v>140-63-90</v>
      </c>
      <c r="H440" s="8">
        <f t="shared" si="228"/>
        <v>16864441191</v>
      </c>
      <c r="I440" s="6">
        <f t="shared" si="204"/>
        <v>21.477565200000001</v>
      </c>
      <c r="J440" s="6">
        <f>VLOOKUP(LEFT(A440,8)*1,Hilfstabelle!$A$35:$E$38,5,FALSE)</f>
        <v>0</v>
      </c>
      <c r="K440" s="6">
        <f t="shared" si="205"/>
        <v>373.6</v>
      </c>
      <c r="L440" s="6">
        <f t="shared" si="206"/>
        <v>290.5</v>
      </c>
      <c r="M440" s="6">
        <f t="shared" si="207"/>
        <v>163</v>
      </c>
      <c r="N440" s="19">
        <f t="shared" si="217"/>
        <v>136.1</v>
      </c>
      <c r="O440" s="19">
        <f t="shared" si="218"/>
        <v>163</v>
      </c>
      <c r="P440" s="19">
        <f t="shared" si="219"/>
        <v>137.5</v>
      </c>
      <c r="Q440" s="6" t="str">
        <f>VLOOKUP(LEFT(A440,8)*1,Hilfstabelle!$A$35:$E$38,2,FALSE)</f>
        <v>N.A.</v>
      </c>
      <c r="R440" s="6" t="str">
        <f>VLOOKUP(LEFT(A440,8)*1,Hilfstabelle!$A$35:$E$38,3,FALSE)</f>
        <v>N.A.</v>
      </c>
      <c r="S440" s="6" t="str">
        <f>VLOOKUP(LEFT(A440,8)*1,Hilfstabelle!$A$35:$E$38,4,FALSE)</f>
        <v>N.A.</v>
      </c>
      <c r="T440" s="94" t="e">
        <f>VLOOKUP(H440,Preise!A:E,4,FALSE)</f>
        <v>#N/A</v>
      </c>
      <c r="U440" s="7" t="str">
        <f>IF(V440=50,"I",VLOOKUP(V440,Hilfstabelle!$A$3:$B$6,2))</f>
        <v>IV</v>
      </c>
      <c r="V440" s="7">
        <f t="shared" si="208"/>
        <v>140</v>
      </c>
      <c r="W440" s="7" t="str">
        <f>IF(U440="I","I",VLOOKUP(V440,Hilfstabelle!$A$3:$B$6,2))</f>
        <v>IV</v>
      </c>
      <c r="X440" s="7">
        <f>VLOOKUP(W440,Hilfstabelle!$B$10:$M$13,12,FALSE)</f>
        <v>10.408540800000001</v>
      </c>
      <c r="Y440" s="7">
        <f>VLOOKUP(W440,Hilfstabelle!$B$10:$D$13,3,FALSE)</f>
        <v>80</v>
      </c>
      <c r="Z440" s="7">
        <f>VLOOKUP(W440,Hilfstabelle!$B$10:$E$13,4,FALSE)</f>
        <v>110.5</v>
      </c>
      <c r="AA440" s="7">
        <f>VLOOKUP(W440,Hilfstabelle!$B$10:$F$13,5,FALSE)</f>
        <v>110.5</v>
      </c>
      <c r="AB440" s="7">
        <f>VLOOKUP(W440,Hilfstabelle!$B$10:$G$13,6,FALSE)</f>
        <v>110.5</v>
      </c>
      <c r="AC440" s="7" t="str">
        <f>IF(AG440="50I","I",VLOOKUP(C440,Hilfstabelle!$A$3:$B$6,2))</f>
        <v>IV</v>
      </c>
      <c r="AD440" s="7" t="str">
        <f>IF(U440="I","I",VLOOKUP(C440,Hilfstabelle!$A$3:$B$6,2))</f>
        <v>IV</v>
      </c>
      <c r="AE440" s="7" t="str">
        <f t="shared" si="220"/>
        <v>140IV</v>
      </c>
      <c r="AF440" s="7" t="str">
        <f t="shared" si="209"/>
        <v>140IV</v>
      </c>
      <c r="AG440" s="106" t="b">
        <f t="shared" si="210"/>
        <v>0</v>
      </c>
      <c r="AH440" s="7">
        <f>VLOOKUP('Grundgerüst Konfigurator'!AE440,Hilfstabelle!$B$14:$M$25,12,FALSE)</f>
        <v>4.4472372</v>
      </c>
      <c r="AI440" s="7">
        <f>VLOOKUP(AE440,Hilfstabelle!$B$14:$J$25,9,FALSE)</f>
        <v>81.5</v>
      </c>
      <c r="AJ440" s="7">
        <f>VLOOKUP(AE440,Hilfstabelle!$B$14:$K$25,10,FALSE)</f>
        <v>75.599999999999994</v>
      </c>
      <c r="AK440" s="7">
        <f>VLOOKUP(AE440,Hilfstabelle!$B$14:$I$25,8,FALSE)</f>
        <v>25.6</v>
      </c>
      <c r="AL440" s="7" t="str">
        <f>IF(AP440="50I","I",VLOOKUP(D440,Hilfstabelle!$A$3:$B$6,2))</f>
        <v>II</v>
      </c>
      <c r="AM440" s="7" t="str">
        <f>IF(U440="I","I",VLOOKUP(D440,Hilfstabelle!$A$3:$B$6,2))</f>
        <v>II</v>
      </c>
      <c r="AN440" s="7" t="str">
        <f t="shared" si="221"/>
        <v>63II</v>
      </c>
      <c r="AO440" s="7" t="str">
        <f t="shared" si="211"/>
        <v>63II</v>
      </c>
      <c r="AP440" s="106" t="b">
        <f t="shared" si="212"/>
        <v>0</v>
      </c>
      <c r="AQ440" s="7">
        <f>VLOOKUP('Grundgerüst Konfigurator'!AN440,Hilfstabelle!$B$14:$M$25,12,FALSE)</f>
        <v>0.84948360000000012</v>
      </c>
      <c r="AR440" s="7">
        <f>VLOOKUP(AN440,Hilfstabelle!$B$14:$J$25,9,FALSE)</f>
        <v>37</v>
      </c>
      <c r="AS440" s="7">
        <f>VLOOKUP(AN440,Hilfstabelle!$B$14:$K$25,10,FALSE)</f>
        <v>68.5</v>
      </c>
      <c r="AT440" s="7">
        <f>VLOOKUP(AN440,Hilfstabelle!$B$14:$I$25,8,FALSE)</f>
        <v>22.5</v>
      </c>
      <c r="AU440" s="7" t="str">
        <f>IF(AY440="50I","I",VLOOKUP(E440,Hilfstabelle!$A$3:$B$6,2))</f>
        <v>III</v>
      </c>
      <c r="AV440" s="7" t="str">
        <f>IF(U440="I","I",VLOOKUP(E440,Hilfstabelle!$A$3:$B$6,2))</f>
        <v>III</v>
      </c>
      <c r="AW440" s="7" t="str">
        <f t="shared" si="222"/>
        <v>90III</v>
      </c>
      <c r="AX440" s="7" t="str">
        <f t="shared" si="213"/>
        <v>90III</v>
      </c>
      <c r="AY440" s="106" t="b">
        <f t="shared" si="229"/>
        <v>0</v>
      </c>
      <c r="AZ440" s="7">
        <f>VLOOKUP('Grundgerüst Konfigurator'!AW440,Hilfstabelle!$B$14:$M$25,12,FALSE)</f>
        <v>1.6001664000000002</v>
      </c>
      <c r="BA440" s="7">
        <f>VLOOKUP(AW440,Hilfstabelle!$B$14:$J$25,9,FALSE)</f>
        <v>54</v>
      </c>
      <c r="BB440" s="7">
        <f>VLOOKUP(AW440,Hilfstabelle!$B$14:$K$25,10,FALSE)</f>
        <v>72</v>
      </c>
      <c r="BC440" s="7">
        <f>VLOOKUP(AW440,Hilfstabelle!$B$14:$I$25,8,FALSE)</f>
        <v>22</v>
      </c>
      <c r="BD440" s="7" t="str">
        <f t="shared" si="214"/>
        <v/>
      </c>
      <c r="BE440" s="7" t="str">
        <f t="shared" si="223"/>
        <v/>
      </c>
      <c r="BF440" s="7">
        <f>IFERROR(VLOOKUP(BD440,Hilfstabelle!$B$26:$M$31,12,FALSE),0)</f>
        <v>0</v>
      </c>
      <c r="BG440" s="7">
        <f>IFERROR(VLOOKUP(BD440,Hilfstabelle!$B$26:$H$31,7,FALSE),0)</f>
        <v>0</v>
      </c>
      <c r="BH440" s="7" t="str">
        <f t="shared" si="215"/>
        <v>IV-II</v>
      </c>
      <c r="BI440" s="7" t="str">
        <f t="shared" si="224"/>
        <v>IV-II</v>
      </c>
      <c r="BJ440" s="7">
        <f>IFERROR(VLOOKUP(BH440,Hilfstabelle!$B$26:$M$31,12,FALSE),0)</f>
        <v>2.3884392000000001</v>
      </c>
      <c r="BK440" s="7">
        <f>IFERROR(VLOOKUP(BH440,Hilfstabelle!$B$26:$H$31,7,FALSE),0)</f>
        <v>30</v>
      </c>
      <c r="BL440" s="7" t="str">
        <f t="shared" si="216"/>
        <v>IV-III</v>
      </c>
      <c r="BM440" s="7" t="str">
        <f t="shared" si="225"/>
        <v>IV-III</v>
      </c>
      <c r="BN440" s="7">
        <f>IFERROR(VLOOKUP(BL440,Hilfstabelle!$B$26:$M$31,12,FALSE),0)</f>
        <v>1.783698</v>
      </c>
      <c r="BO440" s="7">
        <f>IFERROR(VLOOKUP(BL440,Hilfstabelle!$B$26:$H$31,7,FALSE),0)</f>
        <v>5</v>
      </c>
      <c r="BP440" s="162" t="s">
        <v>3902</v>
      </c>
    </row>
    <row r="441" spans="1:68" ht="15" thickBot="1" x14ac:dyDescent="0.25">
      <c r="A441" s="7">
        <v>16864441192</v>
      </c>
      <c r="B441" s="160" t="s">
        <v>98</v>
      </c>
      <c r="C441" s="8">
        <v>140</v>
      </c>
      <c r="D441" s="8">
        <v>63</v>
      </c>
      <c r="E441" s="8">
        <v>110</v>
      </c>
      <c r="F441" s="8" t="str">
        <f t="shared" si="226"/>
        <v>140 - 63 - 110</v>
      </c>
      <c r="G441" s="8" t="str">
        <f t="shared" si="227"/>
        <v>140-63-110</v>
      </c>
      <c r="H441" s="8">
        <f t="shared" si="228"/>
        <v>16864441192</v>
      </c>
      <c r="I441" s="6">
        <f t="shared" si="204"/>
        <v>21.990108000000003</v>
      </c>
      <c r="J441" s="6">
        <f>VLOOKUP(LEFT(A441,8)*1,Hilfstabelle!$A$35:$E$38,5,FALSE)</f>
        <v>0</v>
      </c>
      <c r="K441" s="6">
        <f t="shared" si="205"/>
        <v>373.6</v>
      </c>
      <c r="L441" s="6">
        <f t="shared" si="206"/>
        <v>290.5</v>
      </c>
      <c r="M441" s="6">
        <f t="shared" si="207"/>
        <v>163</v>
      </c>
      <c r="N441" s="19">
        <f t="shared" si="217"/>
        <v>136.1</v>
      </c>
      <c r="O441" s="19">
        <f t="shared" si="218"/>
        <v>163</v>
      </c>
      <c r="P441" s="19">
        <f t="shared" si="219"/>
        <v>137.5</v>
      </c>
      <c r="Q441" s="6" t="str">
        <f>VLOOKUP(LEFT(A441,8)*1,Hilfstabelle!$A$35:$E$38,2,FALSE)</f>
        <v>N.A.</v>
      </c>
      <c r="R441" s="6" t="str">
        <f>VLOOKUP(LEFT(A441,8)*1,Hilfstabelle!$A$35:$E$38,3,FALSE)</f>
        <v>N.A.</v>
      </c>
      <c r="S441" s="6" t="str">
        <f>VLOOKUP(LEFT(A441,8)*1,Hilfstabelle!$A$35:$E$38,4,FALSE)</f>
        <v>N.A.</v>
      </c>
      <c r="T441" s="94" t="e">
        <f>VLOOKUP(H441,Preise!A:E,4,FALSE)</f>
        <v>#N/A</v>
      </c>
      <c r="U441" s="7" t="str">
        <f>IF(V441=50,"I",VLOOKUP(V441,Hilfstabelle!$A$3:$B$6,2))</f>
        <v>IV</v>
      </c>
      <c r="V441" s="7">
        <f t="shared" si="208"/>
        <v>140</v>
      </c>
      <c r="W441" s="7" t="str">
        <f>IF(U441="I","I",VLOOKUP(V441,Hilfstabelle!$A$3:$B$6,2))</f>
        <v>IV</v>
      </c>
      <c r="X441" s="7">
        <f>VLOOKUP(W441,Hilfstabelle!$B$10:$M$13,12,FALSE)</f>
        <v>10.408540800000001</v>
      </c>
      <c r="Y441" s="7">
        <f>VLOOKUP(W441,Hilfstabelle!$B$10:$D$13,3,FALSE)</f>
        <v>80</v>
      </c>
      <c r="Z441" s="7">
        <f>VLOOKUP(W441,Hilfstabelle!$B$10:$E$13,4,FALSE)</f>
        <v>110.5</v>
      </c>
      <c r="AA441" s="7">
        <f>VLOOKUP(W441,Hilfstabelle!$B$10:$F$13,5,FALSE)</f>
        <v>110.5</v>
      </c>
      <c r="AB441" s="7">
        <f>VLOOKUP(W441,Hilfstabelle!$B$10:$G$13,6,FALSE)</f>
        <v>110.5</v>
      </c>
      <c r="AC441" s="7" t="str">
        <f>IF(AG441="50I","I",VLOOKUP(C441,Hilfstabelle!$A$3:$B$6,2))</f>
        <v>IV</v>
      </c>
      <c r="AD441" s="7" t="str">
        <f>IF(U441="I","I",VLOOKUP(C441,Hilfstabelle!$A$3:$B$6,2))</f>
        <v>IV</v>
      </c>
      <c r="AE441" s="7" t="str">
        <f t="shared" si="220"/>
        <v>140IV</v>
      </c>
      <c r="AF441" s="7" t="str">
        <f t="shared" si="209"/>
        <v>140IV</v>
      </c>
      <c r="AG441" s="106" t="b">
        <f t="shared" si="210"/>
        <v>0</v>
      </c>
      <c r="AH441" s="7">
        <f>VLOOKUP('Grundgerüst Konfigurator'!AE441,Hilfstabelle!$B$14:$M$25,12,FALSE)</f>
        <v>4.4472372</v>
      </c>
      <c r="AI441" s="7">
        <f>VLOOKUP(AE441,Hilfstabelle!$B$14:$J$25,9,FALSE)</f>
        <v>81.5</v>
      </c>
      <c r="AJ441" s="7">
        <f>VLOOKUP(AE441,Hilfstabelle!$B$14:$K$25,10,FALSE)</f>
        <v>75.599999999999994</v>
      </c>
      <c r="AK441" s="7">
        <f>VLOOKUP(AE441,Hilfstabelle!$B$14:$I$25,8,FALSE)</f>
        <v>25.6</v>
      </c>
      <c r="AL441" s="7" t="str">
        <f>IF(AP441="50I","I",VLOOKUP(D441,Hilfstabelle!$A$3:$B$6,2))</f>
        <v>II</v>
      </c>
      <c r="AM441" s="7" t="str">
        <f>IF(U441="I","I",VLOOKUP(D441,Hilfstabelle!$A$3:$B$6,2))</f>
        <v>II</v>
      </c>
      <c r="AN441" s="7" t="str">
        <f t="shared" si="221"/>
        <v>63II</v>
      </c>
      <c r="AO441" s="7" t="str">
        <f t="shared" si="211"/>
        <v>63II</v>
      </c>
      <c r="AP441" s="106" t="b">
        <f t="shared" si="212"/>
        <v>0</v>
      </c>
      <c r="AQ441" s="7">
        <f>VLOOKUP('Grundgerüst Konfigurator'!AN441,Hilfstabelle!$B$14:$M$25,12,FALSE)</f>
        <v>0.84948360000000012</v>
      </c>
      <c r="AR441" s="7">
        <f>VLOOKUP(AN441,Hilfstabelle!$B$14:$J$25,9,FALSE)</f>
        <v>37</v>
      </c>
      <c r="AS441" s="7">
        <f>VLOOKUP(AN441,Hilfstabelle!$B$14:$K$25,10,FALSE)</f>
        <v>68.5</v>
      </c>
      <c r="AT441" s="7">
        <f>VLOOKUP(AN441,Hilfstabelle!$B$14:$I$25,8,FALSE)</f>
        <v>22.5</v>
      </c>
      <c r="AU441" s="7" t="str">
        <f>IF(AY441="50I","I",VLOOKUP(E441,Hilfstabelle!$A$3:$B$6,2))</f>
        <v>III</v>
      </c>
      <c r="AV441" s="7" t="str">
        <f>IF(U441="I","I",VLOOKUP(E441,Hilfstabelle!$A$3:$B$6,2))</f>
        <v>III</v>
      </c>
      <c r="AW441" s="7" t="str">
        <f t="shared" si="222"/>
        <v>110III</v>
      </c>
      <c r="AX441" s="7" t="str">
        <f t="shared" si="213"/>
        <v>110III</v>
      </c>
      <c r="AY441" s="106" t="b">
        <f t="shared" si="229"/>
        <v>0</v>
      </c>
      <c r="AZ441" s="7">
        <f>VLOOKUP('Grundgerüst Konfigurator'!AW441,Hilfstabelle!$B$14:$M$25,12,FALSE)</f>
        <v>2.1127092000000003</v>
      </c>
      <c r="BA441" s="7">
        <f>VLOOKUP(AW441,Hilfstabelle!$B$14:$J$25,9,FALSE)</f>
        <v>65</v>
      </c>
      <c r="BB441" s="7">
        <f>VLOOKUP(AW441,Hilfstabelle!$B$14:$K$25,10,FALSE)</f>
        <v>72</v>
      </c>
      <c r="BC441" s="7">
        <f>VLOOKUP(AW441,Hilfstabelle!$B$14:$I$25,8,FALSE)</f>
        <v>22</v>
      </c>
      <c r="BD441" s="7" t="str">
        <f t="shared" si="214"/>
        <v/>
      </c>
      <c r="BE441" s="7" t="str">
        <f t="shared" si="223"/>
        <v/>
      </c>
      <c r="BF441" s="7">
        <f>IFERROR(VLOOKUP(BD441,Hilfstabelle!$B$26:$M$31,12,FALSE),0)</f>
        <v>0</v>
      </c>
      <c r="BG441" s="7">
        <f>IFERROR(VLOOKUP(BD441,Hilfstabelle!$B$26:$H$31,7,FALSE),0)</f>
        <v>0</v>
      </c>
      <c r="BH441" s="7" t="str">
        <f t="shared" si="215"/>
        <v>IV-II</v>
      </c>
      <c r="BI441" s="7" t="str">
        <f t="shared" si="224"/>
        <v>IV-II</v>
      </c>
      <c r="BJ441" s="7">
        <f>IFERROR(VLOOKUP(BH441,Hilfstabelle!$B$26:$M$31,12,FALSE),0)</f>
        <v>2.3884392000000001</v>
      </c>
      <c r="BK441" s="7">
        <f>IFERROR(VLOOKUP(BH441,Hilfstabelle!$B$26:$H$31,7,FALSE),0)</f>
        <v>30</v>
      </c>
      <c r="BL441" s="7" t="str">
        <f t="shared" si="216"/>
        <v>IV-III</v>
      </c>
      <c r="BM441" s="7" t="str">
        <f t="shared" si="225"/>
        <v>IV-III</v>
      </c>
      <c r="BN441" s="7">
        <f>IFERROR(VLOOKUP(BL441,Hilfstabelle!$B$26:$M$31,12,FALSE),0)</f>
        <v>1.783698</v>
      </c>
      <c r="BO441" s="7">
        <f>IFERROR(VLOOKUP(BL441,Hilfstabelle!$B$26:$H$31,7,FALSE),0)</f>
        <v>5</v>
      </c>
      <c r="BP441" s="162" t="s">
        <v>3902</v>
      </c>
    </row>
    <row r="442" spans="1:68" ht="15" thickBot="1" x14ac:dyDescent="0.25">
      <c r="A442" s="7">
        <v>16864441193</v>
      </c>
      <c r="B442" s="160" t="s">
        <v>98</v>
      </c>
      <c r="C442" s="8">
        <v>140</v>
      </c>
      <c r="D442" s="8">
        <v>63</v>
      </c>
      <c r="E442" s="8">
        <v>125</v>
      </c>
      <c r="F442" s="8" t="str">
        <f t="shared" si="226"/>
        <v>140 - 63 - 125</v>
      </c>
      <c r="G442" s="8" t="str">
        <f t="shared" si="227"/>
        <v>140-63-125</v>
      </c>
      <c r="H442" s="8">
        <f t="shared" si="228"/>
        <v>16864441193</v>
      </c>
      <c r="I442" s="6">
        <f t="shared" si="204"/>
        <v>21.893508000000001</v>
      </c>
      <c r="J442" s="6">
        <f>VLOOKUP(LEFT(A442,8)*1,Hilfstabelle!$A$35:$E$38,5,FALSE)</f>
        <v>0</v>
      </c>
      <c r="K442" s="6">
        <f t="shared" si="205"/>
        <v>383.90000000000003</v>
      </c>
      <c r="L442" s="6">
        <f t="shared" si="206"/>
        <v>290.5</v>
      </c>
      <c r="M442" s="6">
        <f t="shared" si="207"/>
        <v>163</v>
      </c>
      <c r="N442" s="19">
        <f t="shared" si="217"/>
        <v>136.1</v>
      </c>
      <c r="O442" s="19">
        <f t="shared" si="218"/>
        <v>163</v>
      </c>
      <c r="P442" s="19">
        <f t="shared" si="219"/>
        <v>147.80000000000001</v>
      </c>
      <c r="Q442" s="6" t="str">
        <f>VLOOKUP(LEFT(A442,8)*1,Hilfstabelle!$A$35:$E$38,2,FALSE)</f>
        <v>N.A.</v>
      </c>
      <c r="R442" s="6" t="str">
        <f>VLOOKUP(LEFT(A442,8)*1,Hilfstabelle!$A$35:$E$38,3,FALSE)</f>
        <v>N.A.</v>
      </c>
      <c r="S442" s="6" t="str">
        <f>VLOOKUP(LEFT(A442,8)*1,Hilfstabelle!$A$35:$E$38,4,FALSE)</f>
        <v>N.A.</v>
      </c>
      <c r="T442" s="94" t="e">
        <f>VLOOKUP(H442,Preise!A:E,4,FALSE)</f>
        <v>#N/A</v>
      </c>
      <c r="U442" s="7" t="str">
        <f>IF(V442=50,"I",VLOOKUP(V442,Hilfstabelle!$A$3:$B$6,2))</f>
        <v>IV</v>
      </c>
      <c r="V442" s="7">
        <f t="shared" si="208"/>
        <v>140</v>
      </c>
      <c r="W442" s="7" t="str">
        <f>IF(U442="I","I",VLOOKUP(V442,Hilfstabelle!$A$3:$B$6,2))</f>
        <v>IV</v>
      </c>
      <c r="X442" s="7">
        <f>VLOOKUP(W442,Hilfstabelle!$B$10:$M$13,12,FALSE)</f>
        <v>10.408540800000001</v>
      </c>
      <c r="Y442" s="7">
        <f>VLOOKUP(W442,Hilfstabelle!$B$10:$D$13,3,FALSE)</f>
        <v>80</v>
      </c>
      <c r="Z442" s="7">
        <f>VLOOKUP(W442,Hilfstabelle!$B$10:$E$13,4,FALSE)</f>
        <v>110.5</v>
      </c>
      <c r="AA442" s="7">
        <f>VLOOKUP(W442,Hilfstabelle!$B$10:$F$13,5,FALSE)</f>
        <v>110.5</v>
      </c>
      <c r="AB442" s="7">
        <f>VLOOKUP(W442,Hilfstabelle!$B$10:$G$13,6,FALSE)</f>
        <v>110.5</v>
      </c>
      <c r="AC442" s="7" t="str">
        <f>IF(AG442="50I","I",VLOOKUP(C442,Hilfstabelle!$A$3:$B$6,2))</f>
        <v>IV</v>
      </c>
      <c r="AD442" s="7" t="str">
        <f>IF(U442="I","I",VLOOKUP(C442,Hilfstabelle!$A$3:$B$6,2))</f>
        <v>IV</v>
      </c>
      <c r="AE442" s="7" t="str">
        <f t="shared" si="220"/>
        <v>140IV</v>
      </c>
      <c r="AF442" s="7" t="str">
        <f t="shared" si="209"/>
        <v>140IV</v>
      </c>
      <c r="AG442" s="106" t="b">
        <f t="shared" si="210"/>
        <v>0</v>
      </c>
      <c r="AH442" s="7">
        <f>VLOOKUP('Grundgerüst Konfigurator'!AE442,Hilfstabelle!$B$14:$M$25,12,FALSE)</f>
        <v>4.4472372</v>
      </c>
      <c r="AI442" s="7">
        <f>VLOOKUP(AE442,Hilfstabelle!$B$14:$J$25,9,FALSE)</f>
        <v>81.5</v>
      </c>
      <c r="AJ442" s="7">
        <f>VLOOKUP(AE442,Hilfstabelle!$B$14:$K$25,10,FALSE)</f>
        <v>75.599999999999994</v>
      </c>
      <c r="AK442" s="7">
        <f>VLOOKUP(AE442,Hilfstabelle!$B$14:$I$25,8,FALSE)</f>
        <v>25.6</v>
      </c>
      <c r="AL442" s="7" t="str">
        <f>IF(AP442="50I","I",VLOOKUP(D442,Hilfstabelle!$A$3:$B$6,2))</f>
        <v>II</v>
      </c>
      <c r="AM442" s="7" t="str">
        <f>IF(U442="I","I",VLOOKUP(D442,Hilfstabelle!$A$3:$B$6,2))</f>
        <v>II</v>
      </c>
      <c r="AN442" s="7" t="str">
        <f t="shared" si="221"/>
        <v>63II</v>
      </c>
      <c r="AO442" s="7" t="str">
        <f t="shared" si="211"/>
        <v>63II</v>
      </c>
      <c r="AP442" s="106" t="b">
        <f t="shared" si="212"/>
        <v>0</v>
      </c>
      <c r="AQ442" s="7">
        <f>VLOOKUP('Grundgerüst Konfigurator'!AN442,Hilfstabelle!$B$14:$M$25,12,FALSE)</f>
        <v>0.84948360000000012</v>
      </c>
      <c r="AR442" s="7">
        <f>VLOOKUP(AN442,Hilfstabelle!$B$14:$J$25,9,FALSE)</f>
        <v>37</v>
      </c>
      <c r="AS442" s="7">
        <f>VLOOKUP(AN442,Hilfstabelle!$B$14:$K$25,10,FALSE)</f>
        <v>68.5</v>
      </c>
      <c r="AT442" s="7">
        <f>VLOOKUP(AN442,Hilfstabelle!$B$14:$I$25,8,FALSE)</f>
        <v>22.5</v>
      </c>
      <c r="AU442" s="7" t="str">
        <f>IF(AY442="50I","I",VLOOKUP(E442,Hilfstabelle!$A$3:$B$6,2))</f>
        <v>IV</v>
      </c>
      <c r="AV442" s="7" t="str">
        <f>IF(U442="I","I",VLOOKUP(E442,Hilfstabelle!$A$3:$B$6,2))</f>
        <v>IV</v>
      </c>
      <c r="AW442" s="7" t="str">
        <f t="shared" si="222"/>
        <v>125IV</v>
      </c>
      <c r="AX442" s="7" t="str">
        <f t="shared" si="213"/>
        <v>125IV</v>
      </c>
      <c r="AY442" s="106" t="b">
        <f t="shared" si="229"/>
        <v>0</v>
      </c>
      <c r="AZ442" s="7">
        <f>VLOOKUP('Grundgerüst Konfigurator'!AW442,Hilfstabelle!$B$14:$M$25,12,FALSE)</f>
        <v>3.7998072000000001</v>
      </c>
      <c r="BA442" s="7">
        <f>VLOOKUP(AW442,Hilfstabelle!$B$14:$J$25,9,FALSE)</f>
        <v>72.5</v>
      </c>
      <c r="BB442" s="7">
        <f>VLOOKUP(AW442,Hilfstabelle!$B$14:$K$25,10,FALSE)</f>
        <v>87.3</v>
      </c>
      <c r="BC442" s="7">
        <f>VLOOKUP(AW442,Hilfstabelle!$B$14:$I$25,8,FALSE)</f>
        <v>37.299999999999997</v>
      </c>
      <c r="BD442" s="7" t="str">
        <f t="shared" si="214"/>
        <v/>
      </c>
      <c r="BE442" s="7" t="str">
        <f t="shared" si="223"/>
        <v/>
      </c>
      <c r="BF442" s="7">
        <f>IFERROR(VLOOKUP(BD442,Hilfstabelle!$B$26:$M$31,12,FALSE),0)</f>
        <v>0</v>
      </c>
      <c r="BG442" s="7">
        <f>IFERROR(VLOOKUP(BD442,Hilfstabelle!$B$26:$H$31,7,FALSE),0)</f>
        <v>0</v>
      </c>
      <c r="BH442" s="7" t="str">
        <f t="shared" si="215"/>
        <v>IV-II</v>
      </c>
      <c r="BI442" s="7" t="str">
        <f t="shared" si="224"/>
        <v>IV-II</v>
      </c>
      <c r="BJ442" s="7">
        <f>IFERROR(VLOOKUP(BH442,Hilfstabelle!$B$26:$M$31,12,FALSE),0)</f>
        <v>2.3884392000000001</v>
      </c>
      <c r="BK442" s="7">
        <f>IFERROR(VLOOKUP(BH442,Hilfstabelle!$B$26:$H$31,7,FALSE),0)</f>
        <v>30</v>
      </c>
      <c r="BL442" s="7" t="str">
        <f t="shared" si="216"/>
        <v/>
      </c>
      <c r="BM442" s="7" t="str">
        <f t="shared" si="225"/>
        <v/>
      </c>
      <c r="BN442" s="7">
        <f>IFERROR(VLOOKUP(BL442,Hilfstabelle!$B$26:$M$31,12,FALSE),0)</f>
        <v>0</v>
      </c>
      <c r="BO442" s="7">
        <f>IFERROR(VLOOKUP(BL442,Hilfstabelle!$B$26:$H$31,7,FALSE),0)</f>
        <v>0</v>
      </c>
      <c r="BP442" s="162" t="s">
        <v>3902</v>
      </c>
    </row>
    <row r="443" spans="1:68" ht="15" thickBot="1" x14ac:dyDescent="0.25">
      <c r="A443" s="7">
        <v>16864441194</v>
      </c>
      <c r="B443" s="160" t="s">
        <v>98</v>
      </c>
      <c r="C443" s="8">
        <v>140</v>
      </c>
      <c r="D443" s="8">
        <v>75</v>
      </c>
      <c r="E443" s="8">
        <v>25</v>
      </c>
      <c r="F443" s="8" t="str">
        <f t="shared" si="226"/>
        <v>140 - 75 - 25</v>
      </c>
      <c r="G443" s="8" t="str">
        <f t="shared" si="227"/>
        <v>140-75-25</v>
      </c>
      <c r="H443" s="8">
        <f t="shared" si="228"/>
        <v>16864441194</v>
      </c>
      <c r="I443" s="6">
        <f t="shared" si="204"/>
        <v>20.690493600000003</v>
      </c>
      <c r="J443" s="6">
        <f>VLOOKUP(LEFT(A443,8)*1,Hilfstabelle!$A$35:$E$38,5,FALSE)</f>
        <v>0</v>
      </c>
      <c r="K443" s="6">
        <f t="shared" si="205"/>
        <v>342.1</v>
      </c>
      <c r="L443" s="6">
        <f t="shared" si="206"/>
        <v>294</v>
      </c>
      <c r="M443" s="6">
        <f t="shared" si="207"/>
        <v>163</v>
      </c>
      <c r="N443" s="19">
        <f t="shared" si="217"/>
        <v>136.1</v>
      </c>
      <c r="O443" s="19">
        <f t="shared" si="218"/>
        <v>162.5</v>
      </c>
      <c r="P443" s="19">
        <f t="shared" si="219"/>
        <v>134.5</v>
      </c>
      <c r="Q443" s="6" t="str">
        <f>VLOOKUP(LEFT(A443,8)*1,Hilfstabelle!$A$35:$E$38,2,FALSE)</f>
        <v>N.A.</v>
      </c>
      <c r="R443" s="6" t="str">
        <f>VLOOKUP(LEFT(A443,8)*1,Hilfstabelle!$A$35:$E$38,3,FALSE)</f>
        <v>N.A.</v>
      </c>
      <c r="S443" s="6" t="str">
        <f>VLOOKUP(LEFT(A443,8)*1,Hilfstabelle!$A$35:$E$38,4,FALSE)</f>
        <v>N.A.</v>
      </c>
      <c r="T443" s="94" t="e">
        <f>VLOOKUP(H443,Preise!A:E,4,FALSE)</f>
        <v>#N/A</v>
      </c>
      <c r="U443" s="7" t="str">
        <f>IF(V443=50,"I",VLOOKUP(V443,Hilfstabelle!$A$3:$B$6,2))</f>
        <v>IV</v>
      </c>
      <c r="V443" s="7">
        <f t="shared" si="208"/>
        <v>140</v>
      </c>
      <c r="W443" s="7" t="str">
        <f>IF(U443="I","I",VLOOKUP(V443,Hilfstabelle!$A$3:$B$6,2))</f>
        <v>IV</v>
      </c>
      <c r="X443" s="7">
        <f>VLOOKUP(W443,Hilfstabelle!$B$10:$M$13,12,FALSE)</f>
        <v>10.408540800000001</v>
      </c>
      <c r="Y443" s="7">
        <f>VLOOKUP(W443,Hilfstabelle!$B$10:$D$13,3,FALSE)</f>
        <v>80</v>
      </c>
      <c r="Z443" s="7">
        <f>VLOOKUP(W443,Hilfstabelle!$B$10:$E$13,4,FALSE)</f>
        <v>110.5</v>
      </c>
      <c r="AA443" s="7">
        <f>VLOOKUP(W443,Hilfstabelle!$B$10:$F$13,5,FALSE)</f>
        <v>110.5</v>
      </c>
      <c r="AB443" s="7">
        <f>VLOOKUP(W443,Hilfstabelle!$B$10:$G$13,6,FALSE)</f>
        <v>110.5</v>
      </c>
      <c r="AC443" s="7" t="str">
        <f>IF(AG443="50I","I",VLOOKUP(C443,Hilfstabelle!$A$3:$B$6,2))</f>
        <v>IV</v>
      </c>
      <c r="AD443" s="7" t="str">
        <f>IF(U443="I","I",VLOOKUP(C443,Hilfstabelle!$A$3:$B$6,2))</f>
        <v>IV</v>
      </c>
      <c r="AE443" s="7" t="str">
        <f t="shared" si="220"/>
        <v>140IV</v>
      </c>
      <c r="AF443" s="7" t="str">
        <f t="shared" si="209"/>
        <v>140IV</v>
      </c>
      <c r="AG443" s="106" t="b">
        <f t="shared" si="210"/>
        <v>0</v>
      </c>
      <c r="AH443" s="7">
        <f>VLOOKUP('Grundgerüst Konfigurator'!AE443,Hilfstabelle!$B$14:$M$25,12,FALSE)</f>
        <v>4.4472372</v>
      </c>
      <c r="AI443" s="7">
        <f>VLOOKUP(AE443,Hilfstabelle!$B$14:$J$25,9,FALSE)</f>
        <v>81.5</v>
      </c>
      <c r="AJ443" s="7">
        <f>VLOOKUP(AE443,Hilfstabelle!$B$14:$K$25,10,FALSE)</f>
        <v>75.599999999999994</v>
      </c>
      <c r="AK443" s="7">
        <f>VLOOKUP(AE443,Hilfstabelle!$B$14:$I$25,8,FALSE)</f>
        <v>25.6</v>
      </c>
      <c r="AL443" s="7" t="str">
        <f>IF(AP443="50I","I",VLOOKUP(D443,Hilfstabelle!$A$3:$B$6,2))</f>
        <v>II</v>
      </c>
      <c r="AM443" s="7" t="str">
        <f>IF(U443="I","I",VLOOKUP(D443,Hilfstabelle!$A$3:$B$6,2))</f>
        <v>II</v>
      </c>
      <c r="AN443" s="7" t="str">
        <f t="shared" si="221"/>
        <v>75II</v>
      </c>
      <c r="AO443" s="7" t="str">
        <f t="shared" si="211"/>
        <v>75II</v>
      </c>
      <c r="AP443" s="106" t="b">
        <f t="shared" si="212"/>
        <v>0</v>
      </c>
      <c r="AQ443" s="7">
        <f>VLOOKUP('Grundgerüst Konfigurator'!AN443,Hilfstabelle!$B$14:$M$25,12,FALSE)</f>
        <v>1.0688664000000001</v>
      </c>
      <c r="AR443" s="7">
        <f>VLOOKUP(AN443,Hilfstabelle!$B$14:$J$25,9,FALSE)</f>
        <v>45</v>
      </c>
      <c r="AS443" s="7">
        <f>VLOOKUP(AN443,Hilfstabelle!$B$14:$K$25,10,FALSE)</f>
        <v>72</v>
      </c>
      <c r="AT443" s="7">
        <f>VLOOKUP(AN443,Hilfstabelle!$B$14:$I$25,8,FALSE)</f>
        <v>22</v>
      </c>
      <c r="AU443" s="7" t="str">
        <f>IF(AY443="50I","I",VLOOKUP(E443,Hilfstabelle!$A$3:$B$6,2))</f>
        <v>I</v>
      </c>
      <c r="AV443" s="7" t="str">
        <f>IF(U443="I","I",VLOOKUP(E443,Hilfstabelle!$A$3:$B$6,2))</f>
        <v>I</v>
      </c>
      <c r="AW443" s="7" t="str">
        <f t="shared" si="222"/>
        <v>25I</v>
      </c>
      <c r="AX443" s="7" t="str">
        <f t="shared" si="213"/>
        <v>25I</v>
      </c>
      <c r="AY443" s="106" t="b">
        <f t="shared" si="229"/>
        <v>0</v>
      </c>
      <c r="AZ443" s="7">
        <f>VLOOKUP('Grundgerüst Konfigurator'!AW443,Hilfstabelle!$B$14:$M$25,12,FALSE)</f>
        <v>0.171486</v>
      </c>
      <c r="BA443" s="7">
        <f>VLOOKUP(AW443,Hilfstabelle!$B$14:$J$25,9,FALSE)</f>
        <v>15.25</v>
      </c>
      <c r="BB443" s="7">
        <f>VLOOKUP(AW443,Hilfstabelle!$B$14:$K$25,10,FALSE)</f>
        <v>40.5</v>
      </c>
      <c r="BC443" s="7">
        <f>VLOOKUP(AW443,Hilfstabelle!$B$14:$I$25,8,FALSE)</f>
        <v>19</v>
      </c>
      <c r="BD443" s="7" t="str">
        <f t="shared" si="214"/>
        <v/>
      </c>
      <c r="BE443" s="7" t="str">
        <f t="shared" si="223"/>
        <v/>
      </c>
      <c r="BF443" s="7">
        <f>IFERROR(VLOOKUP(BD443,Hilfstabelle!$B$26:$M$31,12,FALSE),0)</f>
        <v>0</v>
      </c>
      <c r="BG443" s="7">
        <f>IFERROR(VLOOKUP(BD443,Hilfstabelle!$B$26:$H$31,7,FALSE),0)</f>
        <v>0</v>
      </c>
      <c r="BH443" s="7" t="str">
        <f t="shared" si="215"/>
        <v>IV-II</v>
      </c>
      <c r="BI443" s="7" t="str">
        <f t="shared" si="224"/>
        <v>IV-II</v>
      </c>
      <c r="BJ443" s="7">
        <f>IFERROR(VLOOKUP(BH443,Hilfstabelle!$B$26:$M$31,12,FALSE),0)</f>
        <v>2.3884392000000001</v>
      </c>
      <c r="BK443" s="7">
        <f>IFERROR(VLOOKUP(BH443,Hilfstabelle!$B$26:$H$31,7,FALSE),0)</f>
        <v>30</v>
      </c>
      <c r="BL443" s="7" t="str">
        <f t="shared" si="216"/>
        <v>IV-I</v>
      </c>
      <c r="BM443" s="7" t="str">
        <f t="shared" si="225"/>
        <v>IV-I</v>
      </c>
      <c r="BN443" s="7">
        <f>IFERROR(VLOOKUP(BL443,Hilfstabelle!$B$26:$M$31,12,FALSE),0)</f>
        <v>2.205924</v>
      </c>
      <c r="BO443" s="7">
        <f>IFERROR(VLOOKUP(BL443,Hilfstabelle!$B$26:$H$31,7,FALSE),0)</f>
        <v>5</v>
      </c>
      <c r="BP443" s="162" t="s">
        <v>3902</v>
      </c>
    </row>
    <row r="444" spans="1:68" ht="15" thickBot="1" x14ac:dyDescent="0.25">
      <c r="A444" s="7">
        <v>16864441195</v>
      </c>
      <c r="B444" s="160" t="s">
        <v>98</v>
      </c>
      <c r="C444" s="8">
        <v>140</v>
      </c>
      <c r="D444" s="8">
        <v>75</v>
      </c>
      <c r="E444" s="8">
        <v>32</v>
      </c>
      <c r="F444" s="8" t="str">
        <f t="shared" si="226"/>
        <v>140 - 75 - 32</v>
      </c>
      <c r="G444" s="8" t="str">
        <f t="shared" si="227"/>
        <v>140-75-32</v>
      </c>
      <c r="H444" s="8">
        <f t="shared" si="228"/>
        <v>16864441195</v>
      </c>
      <c r="I444" s="6">
        <f t="shared" si="204"/>
        <v>20.742892800000003</v>
      </c>
      <c r="J444" s="6">
        <f>VLOOKUP(LEFT(A444,8)*1,Hilfstabelle!$A$35:$E$38,5,FALSE)</f>
        <v>0</v>
      </c>
      <c r="K444" s="6">
        <f t="shared" si="205"/>
        <v>348.6</v>
      </c>
      <c r="L444" s="6">
        <f t="shared" si="206"/>
        <v>294</v>
      </c>
      <c r="M444" s="6">
        <f t="shared" si="207"/>
        <v>163</v>
      </c>
      <c r="N444" s="19">
        <f t="shared" si="217"/>
        <v>136.1</v>
      </c>
      <c r="O444" s="19">
        <f t="shared" si="218"/>
        <v>162.5</v>
      </c>
      <c r="P444" s="19">
        <f t="shared" si="219"/>
        <v>135.5</v>
      </c>
      <c r="Q444" s="6" t="str">
        <f>VLOOKUP(LEFT(A444,8)*1,Hilfstabelle!$A$35:$E$38,2,FALSE)</f>
        <v>N.A.</v>
      </c>
      <c r="R444" s="6" t="str">
        <f>VLOOKUP(LEFT(A444,8)*1,Hilfstabelle!$A$35:$E$38,3,FALSE)</f>
        <v>N.A.</v>
      </c>
      <c r="S444" s="6" t="str">
        <f>VLOOKUP(LEFT(A444,8)*1,Hilfstabelle!$A$35:$E$38,4,FALSE)</f>
        <v>N.A.</v>
      </c>
      <c r="T444" s="94" t="e">
        <f>VLOOKUP(H444,Preise!A:E,4,FALSE)</f>
        <v>#N/A</v>
      </c>
      <c r="U444" s="7" t="str">
        <f>IF(V444=50,"I",VLOOKUP(V444,Hilfstabelle!$A$3:$B$6,2))</f>
        <v>IV</v>
      </c>
      <c r="V444" s="7">
        <f t="shared" si="208"/>
        <v>140</v>
      </c>
      <c r="W444" s="7" t="str">
        <f>IF(U444="I","I",VLOOKUP(V444,Hilfstabelle!$A$3:$B$6,2))</f>
        <v>IV</v>
      </c>
      <c r="X444" s="7">
        <f>VLOOKUP(W444,Hilfstabelle!$B$10:$M$13,12,FALSE)</f>
        <v>10.408540800000001</v>
      </c>
      <c r="Y444" s="7">
        <f>VLOOKUP(W444,Hilfstabelle!$B$10:$D$13,3,FALSE)</f>
        <v>80</v>
      </c>
      <c r="Z444" s="7">
        <f>VLOOKUP(W444,Hilfstabelle!$B$10:$E$13,4,FALSE)</f>
        <v>110.5</v>
      </c>
      <c r="AA444" s="7">
        <f>VLOOKUP(W444,Hilfstabelle!$B$10:$F$13,5,FALSE)</f>
        <v>110.5</v>
      </c>
      <c r="AB444" s="7">
        <f>VLOOKUP(W444,Hilfstabelle!$B$10:$G$13,6,FALSE)</f>
        <v>110.5</v>
      </c>
      <c r="AC444" s="7" t="str">
        <f>IF(AG444="50I","I",VLOOKUP(C444,Hilfstabelle!$A$3:$B$6,2))</f>
        <v>IV</v>
      </c>
      <c r="AD444" s="7" t="str">
        <f>IF(U444="I","I",VLOOKUP(C444,Hilfstabelle!$A$3:$B$6,2))</f>
        <v>IV</v>
      </c>
      <c r="AE444" s="7" t="str">
        <f t="shared" si="220"/>
        <v>140IV</v>
      </c>
      <c r="AF444" s="7" t="str">
        <f t="shared" si="209"/>
        <v>140IV</v>
      </c>
      <c r="AG444" s="106" t="b">
        <f t="shared" si="210"/>
        <v>0</v>
      </c>
      <c r="AH444" s="7">
        <f>VLOOKUP('Grundgerüst Konfigurator'!AE444,Hilfstabelle!$B$14:$M$25,12,FALSE)</f>
        <v>4.4472372</v>
      </c>
      <c r="AI444" s="7">
        <f>VLOOKUP(AE444,Hilfstabelle!$B$14:$J$25,9,FALSE)</f>
        <v>81.5</v>
      </c>
      <c r="AJ444" s="7">
        <f>VLOOKUP(AE444,Hilfstabelle!$B$14:$K$25,10,FALSE)</f>
        <v>75.599999999999994</v>
      </c>
      <c r="AK444" s="7">
        <f>VLOOKUP(AE444,Hilfstabelle!$B$14:$I$25,8,FALSE)</f>
        <v>25.6</v>
      </c>
      <c r="AL444" s="7" t="str">
        <f>IF(AP444="50I","I",VLOOKUP(D444,Hilfstabelle!$A$3:$B$6,2))</f>
        <v>II</v>
      </c>
      <c r="AM444" s="7" t="str">
        <f>IF(U444="I","I",VLOOKUP(D444,Hilfstabelle!$A$3:$B$6,2))</f>
        <v>II</v>
      </c>
      <c r="AN444" s="7" t="str">
        <f t="shared" si="221"/>
        <v>75II</v>
      </c>
      <c r="AO444" s="7" t="str">
        <f t="shared" si="211"/>
        <v>75II</v>
      </c>
      <c r="AP444" s="106" t="b">
        <f t="shared" si="212"/>
        <v>0</v>
      </c>
      <c r="AQ444" s="7">
        <f>VLOOKUP('Grundgerüst Konfigurator'!AN444,Hilfstabelle!$B$14:$M$25,12,FALSE)</f>
        <v>1.0688664000000001</v>
      </c>
      <c r="AR444" s="7">
        <f>VLOOKUP(AN444,Hilfstabelle!$B$14:$J$25,9,FALSE)</f>
        <v>45</v>
      </c>
      <c r="AS444" s="7">
        <f>VLOOKUP(AN444,Hilfstabelle!$B$14:$K$25,10,FALSE)</f>
        <v>72</v>
      </c>
      <c r="AT444" s="7">
        <f>VLOOKUP(AN444,Hilfstabelle!$B$14:$I$25,8,FALSE)</f>
        <v>22</v>
      </c>
      <c r="AU444" s="7" t="str">
        <f>IF(AY444="50I","I",VLOOKUP(E444,Hilfstabelle!$A$3:$B$6,2))</f>
        <v>I</v>
      </c>
      <c r="AV444" s="7" t="str">
        <f>IF(U444="I","I",VLOOKUP(E444,Hilfstabelle!$A$3:$B$6,2))</f>
        <v>I</v>
      </c>
      <c r="AW444" s="7" t="str">
        <f t="shared" si="222"/>
        <v>32I</v>
      </c>
      <c r="AX444" s="7" t="str">
        <f t="shared" si="213"/>
        <v>32I</v>
      </c>
      <c r="AY444" s="106" t="b">
        <f t="shared" si="229"/>
        <v>0</v>
      </c>
      <c r="AZ444" s="7">
        <f>VLOOKUP('Grundgerüst Konfigurator'!AW444,Hilfstabelle!$B$14:$M$25,12,FALSE)</f>
        <v>0.22388520000000001</v>
      </c>
      <c r="BA444" s="7">
        <f>VLOOKUP(AW444,Hilfstabelle!$B$14:$J$25,9,FALSE)</f>
        <v>20</v>
      </c>
      <c r="BB444" s="7">
        <f>VLOOKUP(AW444,Hilfstabelle!$B$14:$K$25,10,FALSE)</f>
        <v>47</v>
      </c>
      <c r="BC444" s="7">
        <f>VLOOKUP(AW444,Hilfstabelle!$B$14:$I$25,8,FALSE)</f>
        <v>20</v>
      </c>
      <c r="BD444" s="7" t="str">
        <f t="shared" si="214"/>
        <v/>
      </c>
      <c r="BE444" s="7" t="str">
        <f t="shared" si="223"/>
        <v/>
      </c>
      <c r="BF444" s="7">
        <f>IFERROR(VLOOKUP(BD444,Hilfstabelle!$B$26:$M$31,12,FALSE),0)</f>
        <v>0</v>
      </c>
      <c r="BG444" s="7">
        <f>IFERROR(VLOOKUP(BD444,Hilfstabelle!$B$26:$H$31,7,FALSE),0)</f>
        <v>0</v>
      </c>
      <c r="BH444" s="7" t="str">
        <f t="shared" si="215"/>
        <v>IV-II</v>
      </c>
      <c r="BI444" s="7" t="str">
        <f t="shared" si="224"/>
        <v>IV-II</v>
      </c>
      <c r="BJ444" s="7">
        <f>IFERROR(VLOOKUP(BH444,Hilfstabelle!$B$26:$M$31,12,FALSE),0)</f>
        <v>2.3884392000000001</v>
      </c>
      <c r="BK444" s="7">
        <f>IFERROR(VLOOKUP(BH444,Hilfstabelle!$B$26:$H$31,7,FALSE),0)</f>
        <v>30</v>
      </c>
      <c r="BL444" s="7" t="str">
        <f t="shared" si="216"/>
        <v>IV-I</v>
      </c>
      <c r="BM444" s="7" t="str">
        <f t="shared" si="225"/>
        <v>IV-I</v>
      </c>
      <c r="BN444" s="7">
        <f>IFERROR(VLOOKUP(BL444,Hilfstabelle!$B$26:$M$31,12,FALSE),0)</f>
        <v>2.205924</v>
      </c>
      <c r="BO444" s="7">
        <f>IFERROR(VLOOKUP(BL444,Hilfstabelle!$B$26:$H$31,7,FALSE),0)</f>
        <v>5</v>
      </c>
      <c r="BP444" s="162" t="s">
        <v>3902</v>
      </c>
    </row>
    <row r="445" spans="1:68" ht="15" thickBot="1" x14ac:dyDescent="0.25">
      <c r="A445" s="7">
        <v>16864441196</v>
      </c>
      <c r="B445" s="160" t="s">
        <v>98</v>
      </c>
      <c r="C445" s="8">
        <v>140</v>
      </c>
      <c r="D445" s="8">
        <v>75</v>
      </c>
      <c r="E445" s="8">
        <v>40</v>
      </c>
      <c r="F445" s="8" t="str">
        <f t="shared" si="226"/>
        <v>140 - 75 - 40</v>
      </c>
      <c r="G445" s="8" t="str">
        <f t="shared" si="227"/>
        <v>140-75-40</v>
      </c>
      <c r="H445" s="8">
        <f t="shared" si="228"/>
        <v>16864441196</v>
      </c>
      <c r="I445" s="6">
        <f t="shared" si="204"/>
        <v>20.852496000000002</v>
      </c>
      <c r="J445" s="6">
        <f>VLOOKUP(LEFT(A445,8)*1,Hilfstabelle!$A$35:$E$38,5,FALSE)</f>
        <v>0</v>
      </c>
      <c r="K445" s="6">
        <f t="shared" si="205"/>
        <v>355.6</v>
      </c>
      <c r="L445" s="6">
        <f t="shared" si="206"/>
        <v>294</v>
      </c>
      <c r="M445" s="6">
        <f t="shared" si="207"/>
        <v>163</v>
      </c>
      <c r="N445" s="19">
        <f t="shared" si="217"/>
        <v>136.1</v>
      </c>
      <c r="O445" s="19">
        <f t="shared" si="218"/>
        <v>162.5</v>
      </c>
      <c r="P445" s="19">
        <f t="shared" si="219"/>
        <v>137.5</v>
      </c>
      <c r="Q445" s="6" t="str">
        <f>VLOOKUP(LEFT(A445,8)*1,Hilfstabelle!$A$35:$E$38,2,FALSE)</f>
        <v>N.A.</v>
      </c>
      <c r="R445" s="6" t="str">
        <f>VLOOKUP(LEFT(A445,8)*1,Hilfstabelle!$A$35:$E$38,3,FALSE)</f>
        <v>N.A.</v>
      </c>
      <c r="S445" s="6" t="str">
        <f>VLOOKUP(LEFT(A445,8)*1,Hilfstabelle!$A$35:$E$38,4,FALSE)</f>
        <v>N.A.</v>
      </c>
      <c r="T445" s="94" t="e">
        <f>VLOOKUP(H445,Preise!A:E,4,FALSE)</f>
        <v>#N/A</v>
      </c>
      <c r="U445" s="7" t="str">
        <f>IF(V445=50,"I",VLOOKUP(V445,Hilfstabelle!$A$3:$B$6,2))</f>
        <v>IV</v>
      </c>
      <c r="V445" s="7">
        <f t="shared" si="208"/>
        <v>140</v>
      </c>
      <c r="W445" s="7" t="str">
        <f>IF(U445="I","I",VLOOKUP(V445,Hilfstabelle!$A$3:$B$6,2))</f>
        <v>IV</v>
      </c>
      <c r="X445" s="7">
        <f>VLOOKUP(W445,Hilfstabelle!$B$10:$M$13,12,FALSE)</f>
        <v>10.408540800000001</v>
      </c>
      <c r="Y445" s="7">
        <f>VLOOKUP(W445,Hilfstabelle!$B$10:$D$13,3,FALSE)</f>
        <v>80</v>
      </c>
      <c r="Z445" s="7">
        <f>VLOOKUP(W445,Hilfstabelle!$B$10:$E$13,4,FALSE)</f>
        <v>110.5</v>
      </c>
      <c r="AA445" s="7">
        <f>VLOOKUP(W445,Hilfstabelle!$B$10:$F$13,5,FALSE)</f>
        <v>110.5</v>
      </c>
      <c r="AB445" s="7">
        <f>VLOOKUP(W445,Hilfstabelle!$B$10:$G$13,6,FALSE)</f>
        <v>110.5</v>
      </c>
      <c r="AC445" s="7" t="str">
        <f>IF(AG445="50I","I",VLOOKUP(C445,Hilfstabelle!$A$3:$B$6,2))</f>
        <v>IV</v>
      </c>
      <c r="AD445" s="7" t="str">
        <f>IF(U445="I","I",VLOOKUP(C445,Hilfstabelle!$A$3:$B$6,2))</f>
        <v>IV</v>
      </c>
      <c r="AE445" s="7" t="str">
        <f t="shared" si="220"/>
        <v>140IV</v>
      </c>
      <c r="AF445" s="7" t="str">
        <f t="shared" si="209"/>
        <v>140IV</v>
      </c>
      <c r="AG445" s="106" t="b">
        <f t="shared" si="210"/>
        <v>0</v>
      </c>
      <c r="AH445" s="7">
        <f>VLOOKUP('Grundgerüst Konfigurator'!AE445,Hilfstabelle!$B$14:$M$25,12,FALSE)</f>
        <v>4.4472372</v>
      </c>
      <c r="AI445" s="7">
        <f>VLOOKUP(AE445,Hilfstabelle!$B$14:$J$25,9,FALSE)</f>
        <v>81.5</v>
      </c>
      <c r="AJ445" s="7">
        <f>VLOOKUP(AE445,Hilfstabelle!$B$14:$K$25,10,FALSE)</f>
        <v>75.599999999999994</v>
      </c>
      <c r="AK445" s="7">
        <f>VLOOKUP(AE445,Hilfstabelle!$B$14:$I$25,8,FALSE)</f>
        <v>25.6</v>
      </c>
      <c r="AL445" s="7" t="str">
        <f>IF(AP445="50I","I",VLOOKUP(D445,Hilfstabelle!$A$3:$B$6,2))</f>
        <v>II</v>
      </c>
      <c r="AM445" s="7" t="str">
        <f>IF(U445="I","I",VLOOKUP(D445,Hilfstabelle!$A$3:$B$6,2))</f>
        <v>II</v>
      </c>
      <c r="AN445" s="7" t="str">
        <f t="shared" si="221"/>
        <v>75II</v>
      </c>
      <c r="AO445" s="7" t="str">
        <f t="shared" si="211"/>
        <v>75II</v>
      </c>
      <c r="AP445" s="106" t="b">
        <f t="shared" si="212"/>
        <v>0</v>
      </c>
      <c r="AQ445" s="7">
        <f>VLOOKUP('Grundgerüst Konfigurator'!AN445,Hilfstabelle!$B$14:$M$25,12,FALSE)</f>
        <v>1.0688664000000001</v>
      </c>
      <c r="AR445" s="7">
        <f>VLOOKUP(AN445,Hilfstabelle!$B$14:$J$25,9,FALSE)</f>
        <v>45</v>
      </c>
      <c r="AS445" s="7">
        <f>VLOOKUP(AN445,Hilfstabelle!$B$14:$K$25,10,FALSE)</f>
        <v>72</v>
      </c>
      <c r="AT445" s="7">
        <f>VLOOKUP(AN445,Hilfstabelle!$B$14:$I$25,8,FALSE)</f>
        <v>22</v>
      </c>
      <c r="AU445" s="7" t="str">
        <f>IF(AY445="50I","I",VLOOKUP(E445,Hilfstabelle!$A$3:$B$6,2))</f>
        <v>I</v>
      </c>
      <c r="AV445" s="7" t="str">
        <f>IF(U445="I","I",VLOOKUP(E445,Hilfstabelle!$A$3:$B$6,2))</f>
        <v>I</v>
      </c>
      <c r="AW445" s="7" t="str">
        <f t="shared" si="222"/>
        <v>40I</v>
      </c>
      <c r="AX445" s="7" t="str">
        <f t="shared" si="213"/>
        <v>40I</v>
      </c>
      <c r="AY445" s="106" t="b">
        <f t="shared" si="229"/>
        <v>0</v>
      </c>
      <c r="AZ445" s="7">
        <f>VLOOKUP('Grundgerüst Konfigurator'!AW445,Hilfstabelle!$B$14:$M$25,12,FALSE)</f>
        <v>0.33348840000000002</v>
      </c>
      <c r="BA445" s="7">
        <f>VLOOKUP(AW445,Hilfstabelle!$B$14:$J$25,9,FALSE)</f>
        <v>24.5</v>
      </c>
      <c r="BB445" s="7">
        <f>VLOOKUP(AW445,Hilfstabelle!$B$14:$K$25,10,FALSE)</f>
        <v>54</v>
      </c>
      <c r="BC445" s="7">
        <f>VLOOKUP(AW445,Hilfstabelle!$B$14:$I$25,8,FALSE)</f>
        <v>22</v>
      </c>
      <c r="BD445" s="7" t="str">
        <f t="shared" si="214"/>
        <v/>
      </c>
      <c r="BE445" s="7" t="str">
        <f t="shared" si="223"/>
        <v/>
      </c>
      <c r="BF445" s="7">
        <f>IFERROR(VLOOKUP(BD445,Hilfstabelle!$B$26:$M$31,12,FALSE),0)</f>
        <v>0</v>
      </c>
      <c r="BG445" s="7">
        <f>IFERROR(VLOOKUP(BD445,Hilfstabelle!$B$26:$H$31,7,FALSE),0)</f>
        <v>0</v>
      </c>
      <c r="BH445" s="7" t="str">
        <f t="shared" si="215"/>
        <v>IV-II</v>
      </c>
      <c r="BI445" s="7" t="str">
        <f t="shared" si="224"/>
        <v>IV-II</v>
      </c>
      <c r="BJ445" s="7">
        <f>IFERROR(VLOOKUP(BH445,Hilfstabelle!$B$26:$M$31,12,FALSE),0)</f>
        <v>2.3884392000000001</v>
      </c>
      <c r="BK445" s="7">
        <f>IFERROR(VLOOKUP(BH445,Hilfstabelle!$B$26:$H$31,7,FALSE),0)</f>
        <v>30</v>
      </c>
      <c r="BL445" s="7" t="str">
        <f t="shared" si="216"/>
        <v>IV-I</v>
      </c>
      <c r="BM445" s="7" t="str">
        <f t="shared" si="225"/>
        <v>IV-I</v>
      </c>
      <c r="BN445" s="7">
        <f>IFERROR(VLOOKUP(BL445,Hilfstabelle!$B$26:$M$31,12,FALSE),0)</f>
        <v>2.205924</v>
      </c>
      <c r="BO445" s="7">
        <f>IFERROR(VLOOKUP(BL445,Hilfstabelle!$B$26:$H$31,7,FALSE),0)</f>
        <v>5</v>
      </c>
      <c r="BP445" s="162" t="s">
        <v>3902</v>
      </c>
    </row>
    <row r="446" spans="1:68" ht="15" thickBot="1" x14ac:dyDescent="0.25">
      <c r="A446" s="7">
        <v>16864441197</v>
      </c>
      <c r="B446" s="160" t="s">
        <v>98</v>
      </c>
      <c r="C446" s="8">
        <v>140</v>
      </c>
      <c r="D446" s="8">
        <v>75</v>
      </c>
      <c r="E446" s="8">
        <v>50</v>
      </c>
      <c r="F446" s="8" t="str">
        <f t="shared" si="226"/>
        <v>140 - 75 - 50</v>
      </c>
      <c r="G446" s="8" t="str">
        <f t="shared" si="227"/>
        <v>140-75-50</v>
      </c>
      <c r="H446" s="8">
        <f t="shared" si="228"/>
        <v>16864441197</v>
      </c>
      <c r="I446" s="6">
        <f t="shared" si="204"/>
        <v>20.969810400000004</v>
      </c>
      <c r="J446" s="6">
        <f>VLOOKUP(LEFT(A446,8)*1,Hilfstabelle!$A$35:$E$38,5,FALSE)</f>
        <v>0</v>
      </c>
      <c r="K446" s="6">
        <f t="shared" si="205"/>
        <v>362.6</v>
      </c>
      <c r="L446" s="6">
        <f t="shared" si="206"/>
        <v>294</v>
      </c>
      <c r="M446" s="6">
        <f t="shared" si="207"/>
        <v>163</v>
      </c>
      <c r="N446" s="19">
        <f t="shared" si="217"/>
        <v>136.1</v>
      </c>
      <c r="O446" s="19">
        <f t="shared" si="218"/>
        <v>162.5</v>
      </c>
      <c r="P446" s="19">
        <f t="shared" si="219"/>
        <v>137.5</v>
      </c>
      <c r="Q446" s="6" t="str">
        <f>VLOOKUP(LEFT(A446,8)*1,Hilfstabelle!$A$35:$E$38,2,FALSE)</f>
        <v>N.A.</v>
      </c>
      <c r="R446" s="6" t="str">
        <f>VLOOKUP(LEFT(A446,8)*1,Hilfstabelle!$A$35:$E$38,3,FALSE)</f>
        <v>N.A.</v>
      </c>
      <c r="S446" s="6" t="str">
        <f>VLOOKUP(LEFT(A446,8)*1,Hilfstabelle!$A$35:$E$38,4,FALSE)</f>
        <v>N.A.</v>
      </c>
      <c r="T446" s="94" t="e">
        <f>VLOOKUP(H446,Preise!A:E,4,FALSE)</f>
        <v>#N/A</v>
      </c>
      <c r="U446" s="7" t="str">
        <f>IF(V446=50,"I",VLOOKUP(V446,Hilfstabelle!$A$3:$B$6,2))</f>
        <v>IV</v>
      </c>
      <c r="V446" s="7">
        <f t="shared" si="208"/>
        <v>140</v>
      </c>
      <c r="W446" s="7" t="str">
        <f>IF(U446="I","I",VLOOKUP(V446,Hilfstabelle!$A$3:$B$6,2))</f>
        <v>IV</v>
      </c>
      <c r="X446" s="7">
        <f>VLOOKUP(W446,Hilfstabelle!$B$10:$M$13,12,FALSE)</f>
        <v>10.408540800000001</v>
      </c>
      <c r="Y446" s="7">
        <f>VLOOKUP(W446,Hilfstabelle!$B$10:$D$13,3,FALSE)</f>
        <v>80</v>
      </c>
      <c r="Z446" s="7">
        <f>VLOOKUP(W446,Hilfstabelle!$B$10:$E$13,4,FALSE)</f>
        <v>110.5</v>
      </c>
      <c r="AA446" s="7">
        <f>VLOOKUP(W446,Hilfstabelle!$B$10:$F$13,5,FALSE)</f>
        <v>110.5</v>
      </c>
      <c r="AB446" s="7">
        <f>VLOOKUP(W446,Hilfstabelle!$B$10:$G$13,6,FALSE)</f>
        <v>110.5</v>
      </c>
      <c r="AC446" s="7" t="str">
        <f>IF(AG446="50I","I",VLOOKUP(C446,Hilfstabelle!$A$3:$B$6,2))</f>
        <v>IV</v>
      </c>
      <c r="AD446" s="7" t="str">
        <f>IF(U446="I","I",VLOOKUP(C446,Hilfstabelle!$A$3:$B$6,2))</f>
        <v>IV</v>
      </c>
      <c r="AE446" s="7" t="str">
        <f t="shared" si="220"/>
        <v>140IV</v>
      </c>
      <c r="AF446" s="7" t="str">
        <f t="shared" si="209"/>
        <v>140IV</v>
      </c>
      <c r="AG446" s="106" t="b">
        <f t="shared" si="210"/>
        <v>0</v>
      </c>
      <c r="AH446" s="7">
        <f>VLOOKUP('Grundgerüst Konfigurator'!AE446,Hilfstabelle!$B$14:$M$25,12,FALSE)</f>
        <v>4.4472372</v>
      </c>
      <c r="AI446" s="7">
        <f>VLOOKUP(AE446,Hilfstabelle!$B$14:$J$25,9,FALSE)</f>
        <v>81.5</v>
      </c>
      <c r="AJ446" s="7">
        <f>VLOOKUP(AE446,Hilfstabelle!$B$14:$K$25,10,FALSE)</f>
        <v>75.599999999999994</v>
      </c>
      <c r="AK446" s="7">
        <f>VLOOKUP(AE446,Hilfstabelle!$B$14:$I$25,8,FALSE)</f>
        <v>25.6</v>
      </c>
      <c r="AL446" s="7" t="str">
        <f>IF(AP446="50I","I",VLOOKUP(D446,Hilfstabelle!$A$3:$B$6,2))</f>
        <v>II</v>
      </c>
      <c r="AM446" s="7" t="str">
        <f>IF(U446="I","I",VLOOKUP(D446,Hilfstabelle!$A$3:$B$6,2))</f>
        <v>II</v>
      </c>
      <c r="AN446" s="7" t="str">
        <f t="shared" si="221"/>
        <v>75II</v>
      </c>
      <c r="AO446" s="7" t="str">
        <f t="shared" si="211"/>
        <v>75II</v>
      </c>
      <c r="AP446" s="106" t="b">
        <f t="shared" si="212"/>
        <v>0</v>
      </c>
      <c r="AQ446" s="7">
        <f>VLOOKUP('Grundgerüst Konfigurator'!AN446,Hilfstabelle!$B$14:$M$25,12,FALSE)</f>
        <v>1.0688664000000001</v>
      </c>
      <c r="AR446" s="7">
        <f>VLOOKUP(AN446,Hilfstabelle!$B$14:$J$25,9,FALSE)</f>
        <v>45</v>
      </c>
      <c r="AS446" s="7">
        <f>VLOOKUP(AN446,Hilfstabelle!$B$14:$K$25,10,FALSE)</f>
        <v>72</v>
      </c>
      <c r="AT446" s="7">
        <f>VLOOKUP(AN446,Hilfstabelle!$B$14:$I$25,8,FALSE)</f>
        <v>22</v>
      </c>
      <c r="AU446" s="7" t="str">
        <f>IF(AY446="50I","I",VLOOKUP(E446,Hilfstabelle!$A$3:$B$6,2))</f>
        <v>I</v>
      </c>
      <c r="AV446" s="7" t="str">
        <f>IF(U446="I","I",VLOOKUP(E446,Hilfstabelle!$A$3:$B$6,2))</f>
        <v>II</v>
      </c>
      <c r="AW446" s="7" t="str">
        <f t="shared" si="222"/>
        <v>50I</v>
      </c>
      <c r="AX446" s="7" t="str">
        <f t="shared" si="213"/>
        <v>50II</v>
      </c>
      <c r="AY446" s="106" t="str">
        <f t="shared" si="229"/>
        <v>50I</v>
      </c>
      <c r="AZ446" s="7">
        <f>VLOOKUP('Grundgerüst Konfigurator'!AW446,Hilfstabelle!$B$14:$M$25,12,FALSE)</f>
        <v>0.45080280000000006</v>
      </c>
      <c r="BA446" s="7">
        <f>VLOOKUP(AW446,Hilfstabelle!$B$14:$J$25,9,FALSE)</f>
        <v>30.5</v>
      </c>
      <c r="BB446" s="7">
        <f>VLOOKUP(AW446,Hilfstabelle!$B$14:$K$25,10,FALSE)</f>
        <v>61</v>
      </c>
      <c r="BC446" s="7">
        <f>VLOOKUP(AW446,Hilfstabelle!$B$14:$I$25,8,FALSE)</f>
        <v>22</v>
      </c>
      <c r="BD446" s="7" t="str">
        <f t="shared" si="214"/>
        <v/>
      </c>
      <c r="BE446" s="7" t="str">
        <f t="shared" si="223"/>
        <v/>
      </c>
      <c r="BF446" s="7">
        <f>IFERROR(VLOOKUP(BD446,Hilfstabelle!$B$26:$M$31,12,FALSE),0)</f>
        <v>0</v>
      </c>
      <c r="BG446" s="7">
        <f>IFERROR(VLOOKUP(BD446,Hilfstabelle!$B$26:$H$31,7,FALSE),0)</f>
        <v>0</v>
      </c>
      <c r="BH446" s="7" t="str">
        <f t="shared" si="215"/>
        <v>IV-II</v>
      </c>
      <c r="BI446" s="7" t="str">
        <f t="shared" si="224"/>
        <v>IV-II</v>
      </c>
      <c r="BJ446" s="7">
        <f>IFERROR(VLOOKUP(BH446,Hilfstabelle!$B$26:$M$31,12,FALSE),0)</f>
        <v>2.3884392000000001</v>
      </c>
      <c r="BK446" s="7">
        <f>IFERROR(VLOOKUP(BH446,Hilfstabelle!$B$26:$H$31,7,FALSE),0)</f>
        <v>30</v>
      </c>
      <c r="BL446" s="7" t="str">
        <f t="shared" si="216"/>
        <v>IV-I</v>
      </c>
      <c r="BM446" s="7" t="str">
        <f t="shared" si="225"/>
        <v>IV-I</v>
      </c>
      <c r="BN446" s="7">
        <f>IFERROR(VLOOKUP(BL446,Hilfstabelle!$B$26:$M$31,12,FALSE),0)</f>
        <v>2.205924</v>
      </c>
      <c r="BO446" s="7">
        <f>IFERROR(VLOOKUP(BL446,Hilfstabelle!$B$26:$H$31,7,FALSE),0)</f>
        <v>5</v>
      </c>
      <c r="BP446" s="162" t="s">
        <v>3902</v>
      </c>
    </row>
    <row r="447" spans="1:68" ht="15" thickBot="1" x14ac:dyDescent="0.25">
      <c r="A447" s="7">
        <v>16864441198</v>
      </c>
      <c r="B447" s="160" t="s">
        <v>98</v>
      </c>
      <c r="C447" s="8">
        <v>140</v>
      </c>
      <c r="D447" s="8">
        <v>75</v>
      </c>
      <c r="E447" s="8">
        <v>63</v>
      </c>
      <c r="F447" s="8" t="str">
        <f t="shared" si="226"/>
        <v>140 - 75 - 63</v>
      </c>
      <c r="G447" s="8" t="str">
        <f t="shared" si="227"/>
        <v>140-75-63</v>
      </c>
      <c r="H447" s="8">
        <f t="shared" si="228"/>
        <v>16864441198</v>
      </c>
      <c r="I447" s="6">
        <f t="shared" si="204"/>
        <v>21.551006400000002</v>
      </c>
      <c r="J447" s="6">
        <f>VLOOKUP(LEFT(A447,8)*1,Hilfstabelle!$A$35:$E$38,5,FALSE)</f>
        <v>0</v>
      </c>
      <c r="K447" s="6">
        <f t="shared" si="205"/>
        <v>395.1</v>
      </c>
      <c r="L447" s="6">
        <f t="shared" si="206"/>
        <v>294</v>
      </c>
      <c r="M447" s="6">
        <f t="shared" si="207"/>
        <v>163</v>
      </c>
      <c r="N447" s="19">
        <f t="shared" si="217"/>
        <v>136.1</v>
      </c>
      <c r="O447" s="19">
        <f t="shared" si="218"/>
        <v>162.5</v>
      </c>
      <c r="P447" s="19">
        <f t="shared" si="219"/>
        <v>163</v>
      </c>
      <c r="Q447" s="6" t="str">
        <f>VLOOKUP(LEFT(A447,8)*1,Hilfstabelle!$A$35:$E$38,2,FALSE)</f>
        <v>N.A.</v>
      </c>
      <c r="R447" s="6" t="str">
        <f>VLOOKUP(LEFT(A447,8)*1,Hilfstabelle!$A$35:$E$38,3,FALSE)</f>
        <v>N.A.</v>
      </c>
      <c r="S447" s="6" t="str">
        <f>VLOOKUP(LEFT(A447,8)*1,Hilfstabelle!$A$35:$E$38,4,FALSE)</f>
        <v>N.A.</v>
      </c>
      <c r="T447" s="94" t="e">
        <f>VLOOKUP(H447,Preise!A:E,4,FALSE)</f>
        <v>#N/A</v>
      </c>
      <c r="U447" s="7" t="str">
        <f>IF(V447=50,"I",VLOOKUP(V447,Hilfstabelle!$A$3:$B$6,2))</f>
        <v>IV</v>
      </c>
      <c r="V447" s="7">
        <f t="shared" si="208"/>
        <v>140</v>
      </c>
      <c r="W447" s="7" t="str">
        <f>IF(U447="I","I",VLOOKUP(V447,Hilfstabelle!$A$3:$B$6,2))</f>
        <v>IV</v>
      </c>
      <c r="X447" s="7">
        <f>VLOOKUP(W447,Hilfstabelle!$B$10:$M$13,12,FALSE)</f>
        <v>10.408540800000001</v>
      </c>
      <c r="Y447" s="7">
        <f>VLOOKUP(W447,Hilfstabelle!$B$10:$D$13,3,FALSE)</f>
        <v>80</v>
      </c>
      <c r="Z447" s="7">
        <f>VLOOKUP(W447,Hilfstabelle!$B$10:$E$13,4,FALSE)</f>
        <v>110.5</v>
      </c>
      <c r="AA447" s="7">
        <f>VLOOKUP(W447,Hilfstabelle!$B$10:$F$13,5,FALSE)</f>
        <v>110.5</v>
      </c>
      <c r="AB447" s="7">
        <f>VLOOKUP(W447,Hilfstabelle!$B$10:$G$13,6,FALSE)</f>
        <v>110.5</v>
      </c>
      <c r="AC447" s="7" t="str">
        <f>IF(AG447="50I","I",VLOOKUP(C447,Hilfstabelle!$A$3:$B$6,2))</f>
        <v>IV</v>
      </c>
      <c r="AD447" s="7" t="str">
        <f>IF(U447="I","I",VLOOKUP(C447,Hilfstabelle!$A$3:$B$6,2))</f>
        <v>IV</v>
      </c>
      <c r="AE447" s="7" t="str">
        <f t="shared" si="220"/>
        <v>140IV</v>
      </c>
      <c r="AF447" s="7" t="str">
        <f t="shared" si="209"/>
        <v>140IV</v>
      </c>
      <c r="AG447" s="106" t="b">
        <f t="shared" si="210"/>
        <v>0</v>
      </c>
      <c r="AH447" s="7">
        <f>VLOOKUP('Grundgerüst Konfigurator'!AE447,Hilfstabelle!$B$14:$M$25,12,FALSE)</f>
        <v>4.4472372</v>
      </c>
      <c r="AI447" s="7">
        <f>VLOOKUP(AE447,Hilfstabelle!$B$14:$J$25,9,FALSE)</f>
        <v>81.5</v>
      </c>
      <c r="AJ447" s="7">
        <f>VLOOKUP(AE447,Hilfstabelle!$B$14:$K$25,10,FALSE)</f>
        <v>75.599999999999994</v>
      </c>
      <c r="AK447" s="7">
        <f>VLOOKUP(AE447,Hilfstabelle!$B$14:$I$25,8,FALSE)</f>
        <v>25.6</v>
      </c>
      <c r="AL447" s="7" t="str">
        <f>IF(AP447="50I","I",VLOOKUP(D447,Hilfstabelle!$A$3:$B$6,2))</f>
        <v>II</v>
      </c>
      <c r="AM447" s="7" t="str">
        <f>IF(U447="I","I",VLOOKUP(D447,Hilfstabelle!$A$3:$B$6,2))</f>
        <v>II</v>
      </c>
      <c r="AN447" s="7" t="str">
        <f t="shared" si="221"/>
        <v>75II</v>
      </c>
      <c r="AO447" s="7" t="str">
        <f t="shared" si="211"/>
        <v>75II</v>
      </c>
      <c r="AP447" s="106" t="b">
        <f t="shared" si="212"/>
        <v>0</v>
      </c>
      <c r="AQ447" s="7">
        <f>VLOOKUP('Grundgerüst Konfigurator'!AN447,Hilfstabelle!$B$14:$M$25,12,FALSE)</f>
        <v>1.0688664000000001</v>
      </c>
      <c r="AR447" s="7">
        <f>VLOOKUP(AN447,Hilfstabelle!$B$14:$J$25,9,FALSE)</f>
        <v>45</v>
      </c>
      <c r="AS447" s="7">
        <f>VLOOKUP(AN447,Hilfstabelle!$B$14:$K$25,10,FALSE)</f>
        <v>72</v>
      </c>
      <c r="AT447" s="7">
        <f>VLOOKUP(AN447,Hilfstabelle!$B$14:$I$25,8,FALSE)</f>
        <v>22</v>
      </c>
      <c r="AU447" s="7" t="str">
        <f>IF(AY447="50I","I",VLOOKUP(E447,Hilfstabelle!$A$3:$B$6,2))</f>
        <v>II</v>
      </c>
      <c r="AV447" s="7" t="str">
        <f>IF(U447="I","I",VLOOKUP(E447,Hilfstabelle!$A$3:$B$6,2))</f>
        <v>II</v>
      </c>
      <c r="AW447" s="7" t="str">
        <f t="shared" si="222"/>
        <v>63II</v>
      </c>
      <c r="AX447" s="7" t="str">
        <f t="shared" si="213"/>
        <v>63II</v>
      </c>
      <c r="AY447" s="106" t="b">
        <f t="shared" si="229"/>
        <v>0</v>
      </c>
      <c r="AZ447" s="7">
        <f>VLOOKUP('Grundgerüst Konfigurator'!AW447,Hilfstabelle!$B$14:$M$25,12,FALSE)</f>
        <v>0.84948360000000012</v>
      </c>
      <c r="BA447" s="7">
        <f>VLOOKUP(AW447,Hilfstabelle!$B$14:$J$25,9,FALSE)</f>
        <v>37</v>
      </c>
      <c r="BB447" s="7">
        <f>VLOOKUP(AW447,Hilfstabelle!$B$14:$K$25,10,FALSE)</f>
        <v>68.5</v>
      </c>
      <c r="BC447" s="7">
        <f>VLOOKUP(AW447,Hilfstabelle!$B$14:$I$25,8,FALSE)</f>
        <v>22.5</v>
      </c>
      <c r="BD447" s="7" t="str">
        <f t="shared" si="214"/>
        <v/>
      </c>
      <c r="BE447" s="7" t="str">
        <f t="shared" si="223"/>
        <v/>
      </c>
      <c r="BF447" s="7">
        <f>IFERROR(VLOOKUP(BD447,Hilfstabelle!$B$26:$M$31,12,FALSE),0)</f>
        <v>0</v>
      </c>
      <c r="BG447" s="7">
        <f>IFERROR(VLOOKUP(BD447,Hilfstabelle!$B$26:$H$31,7,FALSE),0)</f>
        <v>0</v>
      </c>
      <c r="BH447" s="7" t="str">
        <f t="shared" si="215"/>
        <v>IV-II</v>
      </c>
      <c r="BI447" s="7" t="str">
        <f t="shared" si="224"/>
        <v>IV-II</v>
      </c>
      <c r="BJ447" s="7">
        <f>IFERROR(VLOOKUP(BH447,Hilfstabelle!$B$26:$M$31,12,FALSE),0)</f>
        <v>2.3884392000000001</v>
      </c>
      <c r="BK447" s="7">
        <f>IFERROR(VLOOKUP(BH447,Hilfstabelle!$B$26:$H$31,7,FALSE),0)</f>
        <v>30</v>
      </c>
      <c r="BL447" s="7" t="str">
        <f t="shared" si="216"/>
        <v>IV-II</v>
      </c>
      <c r="BM447" s="7" t="str">
        <f t="shared" si="225"/>
        <v>IV-II</v>
      </c>
      <c r="BN447" s="7">
        <f>IFERROR(VLOOKUP(BL447,Hilfstabelle!$B$26:$M$31,12,FALSE),0)</f>
        <v>2.3884392000000001</v>
      </c>
      <c r="BO447" s="7">
        <f>IFERROR(VLOOKUP(BL447,Hilfstabelle!$B$26:$H$31,7,FALSE),0)</f>
        <v>30</v>
      </c>
      <c r="BP447" s="162" t="s">
        <v>3902</v>
      </c>
    </row>
    <row r="448" spans="1:68" ht="15" thickBot="1" x14ac:dyDescent="0.25">
      <c r="A448" s="7">
        <v>16864441199</v>
      </c>
      <c r="B448" s="160" t="s">
        <v>98</v>
      </c>
      <c r="C448" s="8">
        <v>140</v>
      </c>
      <c r="D448" s="8">
        <v>75</v>
      </c>
      <c r="E448" s="8">
        <v>75</v>
      </c>
      <c r="F448" s="8" t="str">
        <f t="shared" si="226"/>
        <v>140 - 75 - 75</v>
      </c>
      <c r="G448" s="8" t="str">
        <f t="shared" si="227"/>
        <v>140-75-75</v>
      </c>
      <c r="H448" s="8">
        <f t="shared" si="228"/>
        <v>16864441199</v>
      </c>
      <c r="I448" s="6">
        <f t="shared" si="204"/>
        <v>21.770389200000004</v>
      </c>
      <c r="J448" s="6">
        <f>VLOOKUP(LEFT(A448,8)*1,Hilfstabelle!$A$35:$E$38,5,FALSE)</f>
        <v>0</v>
      </c>
      <c r="K448" s="6">
        <f t="shared" si="205"/>
        <v>398.6</v>
      </c>
      <c r="L448" s="6">
        <f t="shared" si="206"/>
        <v>294</v>
      </c>
      <c r="M448" s="6">
        <f t="shared" si="207"/>
        <v>163</v>
      </c>
      <c r="N448" s="19">
        <f t="shared" si="217"/>
        <v>136.1</v>
      </c>
      <c r="O448" s="19">
        <f t="shared" si="218"/>
        <v>162.5</v>
      </c>
      <c r="P448" s="19">
        <f t="shared" si="219"/>
        <v>162.5</v>
      </c>
      <c r="Q448" s="6" t="str">
        <f>VLOOKUP(LEFT(A448,8)*1,Hilfstabelle!$A$35:$E$38,2,FALSE)</f>
        <v>N.A.</v>
      </c>
      <c r="R448" s="6" t="str">
        <f>VLOOKUP(LEFT(A448,8)*1,Hilfstabelle!$A$35:$E$38,3,FALSE)</f>
        <v>N.A.</v>
      </c>
      <c r="S448" s="6" t="str">
        <f>VLOOKUP(LEFT(A448,8)*1,Hilfstabelle!$A$35:$E$38,4,FALSE)</f>
        <v>N.A.</v>
      </c>
      <c r="T448" s="94" t="e">
        <f>VLOOKUP(H448,Preise!A:E,4,FALSE)</f>
        <v>#N/A</v>
      </c>
      <c r="U448" s="7" t="str">
        <f>IF(V448=50,"I",VLOOKUP(V448,Hilfstabelle!$A$3:$B$6,2))</f>
        <v>IV</v>
      </c>
      <c r="V448" s="7">
        <f t="shared" si="208"/>
        <v>140</v>
      </c>
      <c r="W448" s="7" t="str">
        <f>IF(U448="I","I",VLOOKUP(V448,Hilfstabelle!$A$3:$B$6,2))</f>
        <v>IV</v>
      </c>
      <c r="X448" s="7">
        <f>VLOOKUP(W448,Hilfstabelle!$B$10:$M$13,12,FALSE)</f>
        <v>10.408540800000001</v>
      </c>
      <c r="Y448" s="7">
        <f>VLOOKUP(W448,Hilfstabelle!$B$10:$D$13,3,FALSE)</f>
        <v>80</v>
      </c>
      <c r="Z448" s="7">
        <f>VLOOKUP(W448,Hilfstabelle!$B$10:$E$13,4,FALSE)</f>
        <v>110.5</v>
      </c>
      <c r="AA448" s="7">
        <f>VLOOKUP(W448,Hilfstabelle!$B$10:$F$13,5,FALSE)</f>
        <v>110.5</v>
      </c>
      <c r="AB448" s="7">
        <f>VLOOKUP(W448,Hilfstabelle!$B$10:$G$13,6,FALSE)</f>
        <v>110.5</v>
      </c>
      <c r="AC448" s="7" t="str">
        <f>IF(AG448="50I","I",VLOOKUP(C448,Hilfstabelle!$A$3:$B$6,2))</f>
        <v>IV</v>
      </c>
      <c r="AD448" s="7" t="str">
        <f>IF(U448="I","I",VLOOKUP(C448,Hilfstabelle!$A$3:$B$6,2))</f>
        <v>IV</v>
      </c>
      <c r="AE448" s="7" t="str">
        <f t="shared" si="220"/>
        <v>140IV</v>
      </c>
      <c r="AF448" s="7" t="str">
        <f t="shared" si="209"/>
        <v>140IV</v>
      </c>
      <c r="AG448" s="106" t="b">
        <f t="shared" si="210"/>
        <v>0</v>
      </c>
      <c r="AH448" s="7">
        <f>VLOOKUP('Grundgerüst Konfigurator'!AE448,Hilfstabelle!$B$14:$M$25,12,FALSE)</f>
        <v>4.4472372</v>
      </c>
      <c r="AI448" s="7">
        <f>VLOOKUP(AE448,Hilfstabelle!$B$14:$J$25,9,FALSE)</f>
        <v>81.5</v>
      </c>
      <c r="AJ448" s="7">
        <f>VLOOKUP(AE448,Hilfstabelle!$B$14:$K$25,10,FALSE)</f>
        <v>75.599999999999994</v>
      </c>
      <c r="AK448" s="7">
        <f>VLOOKUP(AE448,Hilfstabelle!$B$14:$I$25,8,FALSE)</f>
        <v>25.6</v>
      </c>
      <c r="AL448" s="7" t="str">
        <f>IF(AP448="50I","I",VLOOKUP(D448,Hilfstabelle!$A$3:$B$6,2))</f>
        <v>II</v>
      </c>
      <c r="AM448" s="7" t="str">
        <f>IF(U448="I","I",VLOOKUP(D448,Hilfstabelle!$A$3:$B$6,2))</f>
        <v>II</v>
      </c>
      <c r="AN448" s="7" t="str">
        <f t="shared" si="221"/>
        <v>75II</v>
      </c>
      <c r="AO448" s="7" t="str">
        <f t="shared" si="211"/>
        <v>75II</v>
      </c>
      <c r="AP448" s="106" t="b">
        <f t="shared" si="212"/>
        <v>0</v>
      </c>
      <c r="AQ448" s="7">
        <f>VLOOKUP('Grundgerüst Konfigurator'!AN448,Hilfstabelle!$B$14:$M$25,12,FALSE)</f>
        <v>1.0688664000000001</v>
      </c>
      <c r="AR448" s="7">
        <f>VLOOKUP(AN448,Hilfstabelle!$B$14:$J$25,9,FALSE)</f>
        <v>45</v>
      </c>
      <c r="AS448" s="7">
        <f>VLOOKUP(AN448,Hilfstabelle!$B$14:$K$25,10,FALSE)</f>
        <v>72</v>
      </c>
      <c r="AT448" s="7">
        <f>VLOOKUP(AN448,Hilfstabelle!$B$14:$I$25,8,FALSE)</f>
        <v>22</v>
      </c>
      <c r="AU448" s="7" t="str">
        <f>IF(AY448="50I","I",VLOOKUP(E448,Hilfstabelle!$A$3:$B$6,2))</f>
        <v>II</v>
      </c>
      <c r="AV448" s="7" t="str">
        <f>IF(U448="I","I",VLOOKUP(E448,Hilfstabelle!$A$3:$B$6,2))</f>
        <v>II</v>
      </c>
      <c r="AW448" s="7" t="str">
        <f t="shared" si="222"/>
        <v>75II</v>
      </c>
      <c r="AX448" s="7" t="str">
        <f t="shared" si="213"/>
        <v>75II</v>
      </c>
      <c r="AY448" s="106" t="b">
        <f t="shared" si="229"/>
        <v>0</v>
      </c>
      <c r="AZ448" s="7">
        <f>VLOOKUP('Grundgerüst Konfigurator'!AW448,Hilfstabelle!$B$14:$M$25,12,FALSE)</f>
        <v>1.0688664000000001</v>
      </c>
      <c r="BA448" s="7">
        <f>VLOOKUP(AW448,Hilfstabelle!$B$14:$J$25,9,FALSE)</f>
        <v>45</v>
      </c>
      <c r="BB448" s="7">
        <f>VLOOKUP(AW448,Hilfstabelle!$B$14:$K$25,10,FALSE)</f>
        <v>72</v>
      </c>
      <c r="BC448" s="7">
        <f>VLOOKUP(AW448,Hilfstabelle!$B$14:$I$25,8,FALSE)</f>
        <v>22</v>
      </c>
      <c r="BD448" s="7" t="str">
        <f t="shared" si="214"/>
        <v/>
      </c>
      <c r="BE448" s="7" t="str">
        <f t="shared" si="223"/>
        <v/>
      </c>
      <c r="BF448" s="7">
        <f>IFERROR(VLOOKUP(BD448,Hilfstabelle!$B$26:$M$31,12,FALSE),0)</f>
        <v>0</v>
      </c>
      <c r="BG448" s="7">
        <f>IFERROR(VLOOKUP(BD448,Hilfstabelle!$B$26:$H$31,7,FALSE),0)</f>
        <v>0</v>
      </c>
      <c r="BH448" s="7" t="str">
        <f t="shared" si="215"/>
        <v>IV-II</v>
      </c>
      <c r="BI448" s="7" t="str">
        <f t="shared" si="224"/>
        <v>IV-II</v>
      </c>
      <c r="BJ448" s="7">
        <f>IFERROR(VLOOKUP(BH448,Hilfstabelle!$B$26:$M$31,12,FALSE),0)</f>
        <v>2.3884392000000001</v>
      </c>
      <c r="BK448" s="7">
        <f>IFERROR(VLOOKUP(BH448,Hilfstabelle!$B$26:$H$31,7,FALSE),0)</f>
        <v>30</v>
      </c>
      <c r="BL448" s="7" t="str">
        <f t="shared" si="216"/>
        <v>IV-II</v>
      </c>
      <c r="BM448" s="7" t="str">
        <f t="shared" si="225"/>
        <v>IV-II</v>
      </c>
      <c r="BN448" s="7">
        <f>IFERROR(VLOOKUP(BL448,Hilfstabelle!$B$26:$M$31,12,FALSE),0)</f>
        <v>2.3884392000000001</v>
      </c>
      <c r="BO448" s="7">
        <f>IFERROR(VLOOKUP(BL448,Hilfstabelle!$B$26:$H$31,7,FALSE),0)</f>
        <v>30</v>
      </c>
      <c r="BP448" s="162" t="s">
        <v>3902</v>
      </c>
    </row>
    <row r="449" spans="1:68" ht="15" thickBot="1" x14ac:dyDescent="0.25">
      <c r="A449" s="7">
        <v>16864441200</v>
      </c>
      <c r="B449" s="160" t="s">
        <v>98</v>
      </c>
      <c r="C449" s="8">
        <v>140</v>
      </c>
      <c r="D449" s="8">
        <v>75</v>
      </c>
      <c r="E449" s="8">
        <v>90</v>
      </c>
      <c r="F449" s="8" t="str">
        <f t="shared" si="226"/>
        <v>140 - 75 - 90</v>
      </c>
      <c r="G449" s="8" t="str">
        <f t="shared" si="227"/>
        <v>140-75-90</v>
      </c>
      <c r="H449" s="8">
        <f t="shared" si="228"/>
        <v>16864441200</v>
      </c>
      <c r="I449" s="6">
        <f t="shared" si="204"/>
        <v>21.696948000000003</v>
      </c>
      <c r="J449" s="6">
        <f>VLOOKUP(LEFT(A449,8)*1,Hilfstabelle!$A$35:$E$38,5,FALSE)</f>
        <v>0</v>
      </c>
      <c r="K449" s="6">
        <f t="shared" si="205"/>
        <v>373.6</v>
      </c>
      <c r="L449" s="6">
        <f t="shared" si="206"/>
        <v>294</v>
      </c>
      <c r="M449" s="6">
        <f t="shared" si="207"/>
        <v>163</v>
      </c>
      <c r="N449" s="19">
        <f t="shared" si="217"/>
        <v>136.1</v>
      </c>
      <c r="O449" s="19">
        <f t="shared" si="218"/>
        <v>162.5</v>
      </c>
      <c r="P449" s="19">
        <f t="shared" si="219"/>
        <v>137.5</v>
      </c>
      <c r="Q449" s="6" t="str">
        <f>VLOOKUP(LEFT(A449,8)*1,Hilfstabelle!$A$35:$E$38,2,FALSE)</f>
        <v>N.A.</v>
      </c>
      <c r="R449" s="6" t="str">
        <f>VLOOKUP(LEFT(A449,8)*1,Hilfstabelle!$A$35:$E$38,3,FALSE)</f>
        <v>N.A.</v>
      </c>
      <c r="S449" s="6" t="str">
        <f>VLOOKUP(LEFT(A449,8)*1,Hilfstabelle!$A$35:$E$38,4,FALSE)</f>
        <v>N.A.</v>
      </c>
      <c r="T449" s="94" t="e">
        <f>VLOOKUP(H449,Preise!A:E,4,FALSE)</f>
        <v>#N/A</v>
      </c>
      <c r="U449" s="7" t="str">
        <f>IF(V449=50,"I",VLOOKUP(V449,Hilfstabelle!$A$3:$B$6,2))</f>
        <v>IV</v>
      </c>
      <c r="V449" s="7">
        <f t="shared" si="208"/>
        <v>140</v>
      </c>
      <c r="W449" s="7" t="str">
        <f>IF(U449="I","I",VLOOKUP(V449,Hilfstabelle!$A$3:$B$6,2))</f>
        <v>IV</v>
      </c>
      <c r="X449" s="7">
        <f>VLOOKUP(W449,Hilfstabelle!$B$10:$M$13,12,FALSE)</f>
        <v>10.408540800000001</v>
      </c>
      <c r="Y449" s="7">
        <f>VLOOKUP(W449,Hilfstabelle!$B$10:$D$13,3,FALSE)</f>
        <v>80</v>
      </c>
      <c r="Z449" s="7">
        <f>VLOOKUP(W449,Hilfstabelle!$B$10:$E$13,4,FALSE)</f>
        <v>110.5</v>
      </c>
      <c r="AA449" s="7">
        <f>VLOOKUP(W449,Hilfstabelle!$B$10:$F$13,5,FALSE)</f>
        <v>110.5</v>
      </c>
      <c r="AB449" s="7">
        <f>VLOOKUP(W449,Hilfstabelle!$B$10:$G$13,6,FALSE)</f>
        <v>110.5</v>
      </c>
      <c r="AC449" s="7" t="str">
        <f>IF(AG449="50I","I",VLOOKUP(C449,Hilfstabelle!$A$3:$B$6,2))</f>
        <v>IV</v>
      </c>
      <c r="AD449" s="7" t="str">
        <f>IF(U449="I","I",VLOOKUP(C449,Hilfstabelle!$A$3:$B$6,2))</f>
        <v>IV</v>
      </c>
      <c r="AE449" s="7" t="str">
        <f t="shared" si="220"/>
        <v>140IV</v>
      </c>
      <c r="AF449" s="7" t="str">
        <f t="shared" si="209"/>
        <v>140IV</v>
      </c>
      <c r="AG449" s="106" t="b">
        <f t="shared" si="210"/>
        <v>0</v>
      </c>
      <c r="AH449" s="7">
        <f>VLOOKUP('Grundgerüst Konfigurator'!AE449,Hilfstabelle!$B$14:$M$25,12,FALSE)</f>
        <v>4.4472372</v>
      </c>
      <c r="AI449" s="7">
        <f>VLOOKUP(AE449,Hilfstabelle!$B$14:$J$25,9,FALSE)</f>
        <v>81.5</v>
      </c>
      <c r="AJ449" s="7">
        <f>VLOOKUP(AE449,Hilfstabelle!$B$14:$K$25,10,FALSE)</f>
        <v>75.599999999999994</v>
      </c>
      <c r="AK449" s="7">
        <f>VLOOKUP(AE449,Hilfstabelle!$B$14:$I$25,8,FALSE)</f>
        <v>25.6</v>
      </c>
      <c r="AL449" s="7" t="str">
        <f>IF(AP449="50I","I",VLOOKUP(D449,Hilfstabelle!$A$3:$B$6,2))</f>
        <v>II</v>
      </c>
      <c r="AM449" s="7" t="str">
        <f>IF(U449="I","I",VLOOKUP(D449,Hilfstabelle!$A$3:$B$6,2))</f>
        <v>II</v>
      </c>
      <c r="AN449" s="7" t="str">
        <f t="shared" si="221"/>
        <v>75II</v>
      </c>
      <c r="AO449" s="7" t="str">
        <f t="shared" si="211"/>
        <v>75II</v>
      </c>
      <c r="AP449" s="106" t="b">
        <f t="shared" si="212"/>
        <v>0</v>
      </c>
      <c r="AQ449" s="7">
        <f>VLOOKUP('Grundgerüst Konfigurator'!AN449,Hilfstabelle!$B$14:$M$25,12,FALSE)</f>
        <v>1.0688664000000001</v>
      </c>
      <c r="AR449" s="7">
        <f>VLOOKUP(AN449,Hilfstabelle!$B$14:$J$25,9,FALSE)</f>
        <v>45</v>
      </c>
      <c r="AS449" s="7">
        <f>VLOOKUP(AN449,Hilfstabelle!$B$14:$K$25,10,FALSE)</f>
        <v>72</v>
      </c>
      <c r="AT449" s="7">
        <f>VLOOKUP(AN449,Hilfstabelle!$B$14:$I$25,8,FALSE)</f>
        <v>22</v>
      </c>
      <c r="AU449" s="7" t="str">
        <f>IF(AY449="50I","I",VLOOKUP(E449,Hilfstabelle!$A$3:$B$6,2))</f>
        <v>III</v>
      </c>
      <c r="AV449" s="7" t="str">
        <f>IF(U449="I","I",VLOOKUP(E449,Hilfstabelle!$A$3:$B$6,2))</f>
        <v>III</v>
      </c>
      <c r="AW449" s="7" t="str">
        <f t="shared" si="222"/>
        <v>90III</v>
      </c>
      <c r="AX449" s="7" t="str">
        <f t="shared" si="213"/>
        <v>90III</v>
      </c>
      <c r="AY449" s="106" t="b">
        <f t="shared" si="229"/>
        <v>0</v>
      </c>
      <c r="AZ449" s="7">
        <f>VLOOKUP('Grundgerüst Konfigurator'!AW449,Hilfstabelle!$B$14:$M$25,12,FALSE)</f>
        <v>1.6001664000000002</v>
      </c>
      <c r="BA449" s="7">
        <f>VLOOKUP(AW449,Hilfstabelle!$B$14:$J$25,9,FALSE)</f>
        <v>54</v>
      </c>
      <c r="BB449" s="7">
        <f>VLOOKUP(AW449,Hilfstabelle!$B$14:$K$25,10,FALSE)</f>
        <v>72</v>
      </c>
      <c r="BC449" s="7">
        <f>VLOOKUP(AW449,Hilfstabelle!$B$14:$I$25,8,FALSE)</f>
        <v>22</v>
      </c>
      <c r="BD449" s="7" t="str">
        <f t="shared" si="214"/>
        <v/>
      </c>
      <c r="BE449" s="7" t="str">
        <f t="shared" si="223"/>
        <v/>
      </c>
      <c r="BF449" s="7">
        <f>IFERROR(VLOOKUP(BD449,Hilfstabelle!$B$26:$M$31,12,FALSE),0)</f>
        <v>0</v>
      </c>
      <c r="BG449" s="7">
        <f>IFERROR(VLOOKUP(BD449,Hilfstabelle!$B$26:$H$31,7,FALSE),0)</f>
        <v>0</v>
      </c>
      <c r="BH449" s="7" t="str">
        <f t="shared" si="215"/>
        <v>IV-II</v>
      </c>
      <c r="BI449" s="7" t="str">
        <f t="shared" si="224"/>
        <v>IV-II</v>
      </c>
      <c r="BJ449" s="7">
        <f>IFERROR(VLOOKUP(BH449,Hilfstabelle!$B$26:$M$31,12,FALSE),0)</f>
        <v>2.3884392000000001</v>
      </c>
      <c r="BK449" s="7">
        <f>IFERROR(VLOOKUP(BH449,Hilfstabelle!$B$26:$H$31,7,FALSE),0)</f>
        <v>30</v>
      </c>
      <c r="BL449" s="7" t="str">
        <f t="shared" si="216"/>
        <v>IV-III</v>
      </c>
      <c r="BM449" s="7" t="str">
        <f t="shared" si="225"/>
        <v>IV-III</v>
      </c>
      <c r="BN449" s="7">
        <f>IFERROR(VLOOKUP(BL449,Hilfstabelle!$B$26:$M$31,12,FALSE),0)</f>
        <v>1.783698</v>
      </c>
      <c r="BO449" s="7">
        <f>IFERROR(VLOOKUP(BL449,Hilfstabelle!$B$26:$H$31,7,FALSE),0)</f>
        <v>5</v>
      </c>
      <c r="BP449" s="162" t="s">
        <v>3902</v>
      </c>
    </row>
    <row r="450" spans="1:68" ht="15" thickBot="1" x14ac:dyDescent="0.25">
      <c r="A450" s="7">
        <v>16864441201</v>
      </c>
      <c r="B450" s="160" t="s">
        <v>98</v>
      </c>
      <c r="C450" s="8">
        <v>140</v>
      </c>
      <c r="D450" s="8">
        <v>75</v>
      </c>
      <c r="E450" s="8">
        <v>110</v>
      </c>
      <c r="F450" s="8" t="str">
        <f t="shared" si="226"/>
        <v>140 - 75 - 110</v>
      </c>
      <c r="G450" s="8" t="str">
        <f t="shared" si="227"/>
        <v>140-75-110</v>
      </c>
      <c r="H450" s="8">
        <f t="shared" si="228"/>
        <v>16864441201</v>
      </c>
      <c r="I450" s="6">
        <f t="shared" ref="I450:I513" si="230">SUM(X450,AH450,AQ450,AZ450,BF450,BJ450,BN450)</f>
        <v>22.209490800000005</v>
      </c>
      <c r="J450" s="6">
        <f>VLOOKUP(LEFT(A450,8)*1,Hilfstabelle!$A$35:$E$38,5,FALSE)</f>
        <v>0</v>
      </c>
      <c r="K450" s="6">
        <f t="shared" ref="K450:K513" si="231">SUM(Z450,AA450,AJ450,BB450,BG450,BO450)</f>
        <v>373.6</v>
      </c>
      <c r="L450" s="6">
        <f t="shared" ref="L450:L513" si="232">MAX(Y450,AI450,BA450)+SUM(AB450,AS450,BK450)</f>
        <v>294</v>
      </c>
      <c r="M450" s="6">
        <f t="shared" ref="M450:M513" si="233">MAX(Y450,AI450,AR450,BA450)*2</f>
        <v>163</v>
      </c>
      <c r="N450" s="19">
        <f t="shared" si="217"/>
        <v>136.1</v>
      </c>
      <c r="O450" s="19">
        <f t="shared" si="218"/>
        <v>162.5</v>
      </c>
      <c r="P450" s="19">
        <f t="shared" si="219"/>
        <v>137.5</v>
      </c>
      <c r="Q450" s="6" t="str">
        <f>VLOOKUP(LEFT(A450,8)*1,Hilfstabelle!$A$35:$E$38,2,FALSE)</f>
        <v>N.A.</v>
      </c>
      <c r="R450" s="6" t="str">
        <f>VLOOKUP(LEFT(A450,8)*1,Hilfstabelle!$A$35:$E$38,3,FALSE)</f>
        <v>N.A.</v>
      </c>
      <c r="S450" s="6" t="str">
        <f>VLOOKUP(LEFT(A450,8)*1,Hilfstabelle!$A$35:$E$38,4,FALSE)</f>
        <v>N.A.</v>
      </c>
      <c r="T450" s="94" t="e">
        <f>VLOOKUP(H450,Preise!A:E,4,FALSE)</f>
        <v>#N/A</v>
      </c>
      <c r="U450" s="7" t="str">
        <f>IF(V450=50,"I",VLOOKUP(V450,Hilfstabelle!$A$3:$B$6,2))</f>
        <v>IV</v>
      </c>
      <c r="V450" s="7">
        <f t="shared" ref="V450:V513" si="234">MAX(C450,D450,E450)</f>
        <v>140</v>
      </c>
      <c r="W450" s="7" t="str">
        <f>IF(U450="I","I",VLOOKUP(V450,Hilfstabelle!$A$3:$B$6,2))</f>
        <v>IV</v>
      </c>
      <c r="X450" s="7">
        <f>VLOOKUP(W450,Hilfstabelle!$B$10:$M$13,12,FALSE)</f>
        <v>10.408540800000001</v>
      </c>
      <c r="Y450" s="7">
        <f>VLOOKUP(W450,Hilfstabelle!$B$10:$D$13,3,FALSE)</f>
        <v>80</v>
      </c>
      <c r="Z450" s="7">
        <f>VLOOKUP(W450,Hilfstabelle!$B$10:$E$13,4,FALSE)</f>
        <v>110.5</v>
      </c>
      <c r="AA450" s="7">
        <f>VLOOKUP(W450,Hilfstabelle!$B$10:$F$13,5,FALSE)</f>
        <v>110.5</v>
      </c>
      <c r="AB450" s="7">
        <f>VLOOKUP(W450,Hilfstabelle!$B$10:$G$13,6,FALSE)</f>
        <v>110.5</v>
      </c>
      <c r="AC450" s="7" t="str">
        <f>IF(AG450="50I","I",VLOOKUP(C450,Hilfstabelle!$A$3:$B$6,2))</f>
        <v>IV</v>
      </c>
      <c r="AD450" s="7" t="str">
        <f>IF(U450="I","I",VLOOKUP(C450,Hilfstabelle!$A$3:$B$6,2))</f>
        <v>IV</v>
      </c>
      <c r="AE450" s="7" t="str">
        <f t="shared" si="220"/>
        <v>140IV</v>
      </c>
      <c r="AF450" s="7" t="str">
        <f t="shared" ref="AF450:AF513" si="235">CONCATENATE(C450,AD450)</f>
        <v>140IV</v>
      </c>
      <c r="AG450" s="106" t="b">
        <f t="shared" ref="AG450:AG513" si="236">IF(AF450="50II",IF(U450&lt;&gt;"II","50I","50II"))</f>
        <v>0</v>
      </c>
      <c r="AH450" s="7">
        <f>VLOOKUP('Grundgerüst Konfigurator'!AE450,Hilfstabelle!$B$14:$M$25,12,FALSE)</f>
        <v>4.4472372</v>
      </c>
      <c r="AI450" s="7">
        <f>VLOOKUP(AE450,Hilfstabelle!$B$14:$J$25,9,FALSE)</f>
        <v>81.5</v>
      </c>
      <c r="AJ450" s="7">
        <f>VLOOKUP(AE450,Hilfstabelle!$B$14:$K$25,10,FALSE)</f>
        <v>75.599999999999994</v>
      </c>
      <c r="AK450" s="7">
        <f>VLOOKUP(AE450,Hilfstabelle!$B$14:$I$25,8,FALSE)</f>
        <v>25.6</v>
      </c>
      <c r="AL450" s="7" t="str">
        <f>IF(AP450="50I","I",VLOOKUP(D450,Hilfstabelle!$A$3:$B$6,2))</f>
        <v>II</v>
      </c>
      <c r="AM450" s="7" t="str">
        <f>IF(U450="I","I",VLOOKUP(D450,Hilfstabelle!$A$3:$B$6,2))</f>
        <v>II</v>
      </c>
      <c r="AN450" s="7" t="str">
        <f t="shared" si="221"/>
        <v>75II</v>
      </c>
      <c r="AO450" s="7" t="str">
        <f t="shared" ref="AO450:AO513" si="237">CONCATENATE(D450,AM450)</f>
        <v>75II</v>
      </c>
      <c r="AP450" s="106" t="b">
        <f t="shared" ref="AP450:AP513" si="238">IF(AO450="50II",IF(U450&lt;&gt;"II","50I","50II"))</f>
        <v>0</v>
      </c>
      <c r="AQ450" s="7">
        <f>VLOOKUP('Grundgerüst Konfigurator'!AN450,Hilfstabelle!$B$14:$M$25,12,FALSE)</f>
        <v>1.0688664000000001</v>
      </c>
      <c r="AR450" s="7">
        <f>VLOOKUP(AN450,Hilfstabelle!$B$14:$J$25,9,FALSE)</f>
        <v>45</v>
      </c>
      <c r="AS450" s="7">
        <f>VLOOKUP(AN450,Hilfstabelle!$B$14:$K$25,10,FALSE)</f>
        <v>72</v>
      </c>
      <c r="AT450" s="7">
        <f>VLOOKUP(AN450,Hilfstabelle!$B$14:$I$25,8,FALSE)</f>
        <v>22</v>
      </c>
      <c r="AU450" s="7" t="str">
        <f>IF(AY450="50I","I",VLOOKUP(E450,Hilfstabelle!$A$3:$B$6,2))</f>
        <v>III</v>
      </c>
      <c r="AV450" s="7" t="str">
        <f>IF(U450="I","I",VLOOKUP(E450,Hilfstabelle!$A$3:$B$6,2))</f>
        <v>III</v>
      </c>
      <c r="AW450" s="7" t="str">
        <f t="shared" si="222"/>
        <v>110III</v>
      </c>
      <c r="AX450" s="7" t="str">
        <f t="shared" ref="AX450:AX513" si="239">CONCATENATE(E450,AV450)</f>
        <v>110III</v>
      </c>
      <c r="AY450" s="106" t="b">
        <f t="shared" si="229"/>
        <v>0</v>
      </c>
      <c r="AZ450" s="7">
        <f>VLOOKUP('Grundgerüst Konfigurator'!AW450,Hilfstabelle!$B$14:$M$25,12,FALSE)</f>
        <v>2.1127092000000003</v>
      </c>
      <c r="BA450" s="7">
        <f>VLOOKUP(AW450,Hilfstabelle!$B$14:$J$25,9,FALSE)</f>
        <v>65</v>
      </c>
      <c r="BB450" s="7">
        <f>VLOOKUP(AW450,Hilfstabelle!$B$14:$K$25,10,FALSE)</f>
        <v>72</v>
      </c>
      <c r="BC450" s="7">
        <f>VLOOKUP(AW450,Hilfstabelle!$B$14:$I$25,8,FALSE)</f>
        <v>22</v>
      </c>
      <c r="BD450" s="7" t="str">
        <f t="shared" ref="BD450:BD513" si="240">IF(W450=AC450,"",CONCATENATE(W450,"-",AC450))</f>
        <v/>
      </c>
      <c r="BE450" s="7" t="str">
        <f t="shared" si="223"/>
        <v/>
      </c>
      <c r="BF450" s="7">
        <f>IFERROR(VLOOKUP(BD450,Hilfstabelle!$B$26:$M$31,12,FALSE),0)</f>
        <v>0</v>
      </c>
      <c r="BG450" s="7">
        <f>IFERROR(VLOOKUP(BD450,Hilfstabelle!$B$26:$H$31,7,FALSE),0)</f>
        <v>0</v>
      </c>
      <c r="BH450" s="7" t="str">
        <f t="shared" ref="BH450:BH513" si="241">IF(W450=AL450,"",CONCATENATE(W450,"-",AL450))</f>
        <v>IV-II</v>
      </c>
      <c r="BI450" s="7" t="str">
        <f t="shared" si="224"/>
        <v>IV-II</v>
      </c>
      <c r="BJ450" s="7">
        <f>IFERROR(VLOOKUP(BH450,Hilfstabelle!$B$26:$M$31,12,FALSE),0)</f>
        <v>2.3884392000000001</v>
      </c>
      <c r="BK450" s="7">
        <f>IFERROR(VLOOKUP(BH450,Hilfstabelle!$B$26:$H$31,7,FALSE),0)</f>
        <v>30</v>
      </c>
      <c r="BL450" s="7" t="str">
        <f t="shared" ref="BL450:BL513" si="242">IF(W450=AU450,"",CONCATENATE(W450,"-",AU450))</f>
        <v>IV-III</v>
      </c>
      <c r="BM450" s="7" t="str">
        <f t="shared" si="225"/>
        <v>IV-III</v>
      </c>
      <c r="BN450" s="7">
        <f>IFERROR(VLOOKUP(BL450,Hilfstabelle!$B$26:$M$31,12,FALSE),0)</f>
        <v>1.783698</v>
      </c>
      <c r="BO450" s="7">
        <f>IFERROR(VLOOKUP(BL450,Hilfstabelle!$B$26:$H$31,7,FALSE),0)</f>
        <v>5</v>
      </c>
      <c r="BP450" s="162" t="s">
        <v>3902</v>
      </c>
    </row>
    <row r="451" spans="1:68" ht="15" thickBot="1" x14ac:dyDescent="0.25">
      <c r="A451" s="7">
        <v>16864441202</v>
      </c>
      <c r="B451" s="160" t="s">
        <v>98</v>
      </c>
      <c r="C451" s="8">
        <v>140</v>
      </c>
      <c r="D451" s="8">
        <v>75</v>
      </c>
      <c r="E451" s="8">
        <v>125</v>
      </c>
      <c r="F451" s="8" t="str">
        <f t="shared" si="226"/>
        <v>140 - 75 - 125</v>
      </c>
      <c r="G451" s="8" t="str">
        <f t="shared" si="227"/>
        <v>140-75-125</v>
      </c>
      <c r="H451" s="8">
        <f t="shared" si="228"/>
        <v>16864441202</v>
      </c>
      <c r="I451" s="6">
        <f t="shared" si="230"/>
        <v>22.112890800000002</v>
      </c>
      <c r="J451" s="6">
        <f>VLOOKUP(LEFT(A451,8)*1,Hilfstabelle!$A$35:$E$38,5,FALSE)</f>
        <v>0</v>
      </c>
      <c r="K451" s="6">
        <f t="shared" si="231"/>
        <v>383.90000000000003</v>
      </c>
      <c r="L451" s="6">
        <f t="shared" si="232"/>
        <v>294</v>
      </c>
      <c r="M451" s="6">
        <f t="shared" si="233"/>
        <v>163</v>
      </c>
      <c r="N451" s="19">
        <f t="shared" ref="N451:N514" si="243">SUM(Z451,AK451,BG451)</f>
        <v>136.1</v>
      </c>
      <c r="O451" s="19">
        <f t="shared" ref="O451:O514" si="244">SUM(AB451,AT451,BK451)</f>
        <v>162.5</v>
      </c>
      <c r="P451" s="19">
        <f t="shared" ref="P451:P514" si="245">SUM(AA451,BC451,BO451)</f>
        <v>147.80000000000001</v>
      </c>
      <c r="Q451" s="6" t="str">
        <f>VLOOKUP(LEFT(A451,8)*1,Hilfstabelle!$A$35:$E$38,2,FALSE)</f>
        <v>N.A.</v>
      </c>
      <c r="R451" s="6" t="str">
        <f>VLOOKUP(LEFT(A451,8)*1,Hilfstabelle!$A$35:$E$38,3,FALSE)</f>
        <v>N.A.</v>
      </c>
      <c r="S451" s="6" t="str">
        <f>VLOOKUP(LEFT(A451,8)*1,Hilfstabelle!$A$35:$E$38,4,FALSE)</f>
        <v>N.A.</v>
      </c>
      <c r="T451" s="94" t="e">
        <f>VLOOKUP(H451,Preise!A:E,4,FALSE)</f>
        <v>#N/A</v>
      </c>
      <c r="U451" s="7" t="str">
        <f>IF(V451=50,"I",VLOOKUP(V451,Hilfstabelle!$A$3:$B$6,2))</f>
        <v>IV</v>
      </c>
      <c r="V451" s="7">
        <f t="shared" si="234"/>
        <v>140</v>
      </c>
      <c r="W451" s="7" t="str">
        <f>IF(U451="I","I",VLOOKUP(V451,Hilfstabelle!$A$3:$B$6,2))</f>
        <v>IV</v>
      </c>
      <c r="X451" s="7">
        <f>VLOOKUP(W451,Hilfstabelle!$B$10:$M$13,12,FALSE)</f>
        <v>10.408540800000001</v>
      </c>
      <c r="Y451" s="7">
        <f>VLOOKUP(W451,Hilfstabelle!$B$10:$D$13,3,FALSE)</f>
        <v>80</v>
      </c>
      <c r="Z451" s="7">
        <f>VLOOKUP(W451,Hilfstabelle!$B$10:$E$13,4,FALSE)</f>
        <v>110.5</v>
      </c>
      <c r="AA451" s="7">
        <f>VLOOKUP(W451,Hilfstabelle!$B$10:$F$13,5,FALSE)</f>
        <v>110.5</v>
      </c>
      <c r="AB451" s="7">
        <f>VLOOKUP(W451,Hilfstabelle!$B$10:$G$13,6,FALSE)</f>
        <v>110.5</v>
      </c>
      <c r="AC451" s="7" t="str">
        <f>IF(AG451="50I","I",VLOOKUP(C451,Hilfstabelle!$A$3:$B$6,2))</f>
        <v>IV</v>
      </c>
      <c r="AD451" s="7" t="str">
        <f>IF(U451="I","I",VLOOKUP(C451,Hilfstabelle!$A$3:$B$6,2))</f>
        <v>IV</v>
      </c>
      <c r="AE451" s="7" t="str">
        <f t="shared" ref="AE451:AE514" si="246">IF(AG451="50I","50I",AF451)</f>
        <v>140IV</v>
      </c>
      <c r="AF451" s="7" t="str">
        <f t="shared" si="235"/>
        <v>140IV</v>
      </c>
      <c r="AG451" s="106" t="b">
        <f t="shared" si="236"/>
        <v>0</v>
      </c>
      <c r="AH451" s="7">
        <f>VLOOKUP('Grundgerüst Konfigurator'!AE451,Hilfstabelle!$B$14:$M$25,12,FALSE)</f>
        <v>4.4472372</v>
      </c>
      <c r="AI451" s="7">
        <f>VLOOKUP(AE451,Hilfstabelle!$B$14:$J$25,9,FALSE)</f>
        <v>81.5</v>
      </c>
      <c r="AJ451" s="7">
        <f>VLOOKUP(AE451,Hilfstabelle!$B$14:$K$25,10,FALSE)</f>
        <v>75.599999999999994</v>
      </c>
      <c r="AK451" s="7">
        <f>VLOOKUP(AE451,Hilfstabelle!$B$14:$I$25,8,FALSE)</f>
        <v>25.6</v>
      </c>
      <c r="AL451" s="7" t="str">
        <f>IF(AP451="50I","I",VLOOKUP(D451,Hilfstabelle!$A$3:$B$6,2))</f>
        <v>II</v>
      </c>
      <c r="AM451" s="7" t="str">
        <f>IF(U451="I","I",VLOOKUP(D451,Hilfstabelle!$A$3:$B$6,2))</f>
        <v>II</v>
      </c>
      <c r="AN451" s="7" t="str">
        <f t="shared" ref="AN451:AN514" si="247">IF(AP451="50I","50I",AO451)</f>
        <v>75II</v>
      </c>
      <c r="AO451" s="7" t="str">
        <f t="shared" si="237"/>
        <v>75II</v>
      </c>
      <c r="AP451" s="106" t="b">
        <f t="shared" si="238"/>
        <v>0</v>
      </c>
      <c r="AQ451" s="7">
        <f>VLOOKUP('Grundgerüst Konfigurator'!AN451,Hilfstabelle!$B$14:$M$25,12,FALSE)</f>
        <v>1.0688664000000001</v>
      </c>
      <c r="AR451" s="7">
        <f>VLOOKUP(AN451,Hilfstabelle!$B$14:$J$25,9,FALSE)</f>
        <v>45</v>
      </c>
      <c r="AS451" s="7">
        <f>VLOOKUP(AN451,Hilfstabelle!$B$14:$K$25,10,FALSE)</f>
        <v>72</v>
      </c>
      <c r="AT451" s="7">
        <f>VLOOKUP(AN451,Hilfstabelle!$B$14:$I$25,8,FALSE)</f>
        <v>22</v>
      </c>
      <c r="AU451" s="7" t="str">
        <f>IF(AY451="50I","I",VLOOKUP(E451,Hilfstabelle!$A$3:$B$6,2))</f>
        <v>IV</v>
      </c>
      <c r="AV451" s="7" t="str">
        <f>IF(U451="I","I",VLOOKUP(E451,Hilfstabelle!$A$3:$B$6,2))</f>
        <v>IV</v>
      </c>
      <c r="AW451" s="7" t="str">
        <f t="shared" ref="AW451:AW514" si="248">IF(AY451="50I","50I",AX451)</f>
        <v>125IV</v>
      </c>
      <c r="AX451" s="7" t="str">
        <f t="shared" si="239"/>
        <v>125IV</v>
      </c>
      <c r="AY451" s="106" t="b">
        <f t="shared" si="229"/>
        <v>0</v>
      </c>
      <c r="AZ451" s="7">
        <f>VLOOKUP('Grundgerüst Konfigurator'!AW451,Hilfstabelle!$B$14:$M$25,12,FALSE)</f>
        <v>3.7998072000000001</v>
      </c>
      <c r="BA451" s="7">
        <f>VLOOKUP(AW451,Hilfstabelle!$B$14:$J$25,9,FALSE)</f>
        <v>72.5</v>
      </c>
      <c r="BB451" s="7">
        <f>VLOOKUP(AW451,Hilfstabelle!$B$14:$K$25,10,FALSE)</f>
        <v>87.3</v>
      </c>
      <c r="BC451" s="7">
        <f>VLOOKUP(AW451,Hilfstabelle!$B$14:$I$25,8,FALSE)</f>
        <v>37.299999999999997</v>
      </c>
      <c r="BD451" s="7" t="str">
        <f t="shared" si="240"/>
        <v/>
      </c>
      <c r="BE451" s="7" t="str">
        <f t="shared" ref="BE451:BE514" si="249">IF(BD451="I-II","",BD451)</f>
        <v/>
      </c>
      <c r="BF451" s="7">
        <f>IFERROR(VLOOKUP(BD451,Hilfstabelle!$B$26:$M$31,12,FALSE),0)</f>
        <v>0</v>
      </c>
      <c r="BG451" s="7">
        <f>IFERROR(VLOOKUP(BD451,Hilfstabelle!$B$26:$H$31,7,FALSE),0)</f>
        <v>0</v>
      </c>
      <c r="BH451" s="7" t="str">
        <f t="shared" si="241"/>
        <v>IV-II</v>
      </c>
      <c r="BI451" s="7" t="str">
        <f t="shared" ref="BI451:BI514" si="250">IF(BH451="I-II","",BH451)</f>
        <v>IV-II</v>
      </c>
      <c r="BJ451" s="7">
        <f>IFERROR(VLOOKUP(BH451,Hilfstabelle!$B$26:$M$31,12,FALSE),0)</f>
        <v>2.3884392000000001</v>
      </c>
      <c r="BK451" s="7">
        <f>IFERROR(VLOOKUP(BH451,Hilfstabelle!$B$26:$H$31,7,FALSE),0)</f>
        <v>30</v>
      </c>
      <c r="BL451" s="7" t="str">
        <f t="shared" si="242"/>
        <v/>
      </c>
      <c r="BM451" s="7" t="str">
        <f t="shared" ref="BM451:BM514" si="251">IF(BL451="I-II","",BL451)</f>
        <v/>
      </c>
      <c r="BN451" s="7">
        <f>IFERROR(VLOOKUP(BL451,Hilfstabelle!$B$26:$M$31,12,FALSE),0)</f>
        <v>0</v>
      </c>
      <c r="BO451" s="7">
        <f>IFERROR(VLOOKUP(BL451,Hilfstabelle!$B$26:$H$31,7,FALSE),0)</f>
        <v>0</v>
      </c>
      <c r="BP451" s="162" t="s">
        <v>3902</v>
      </c>
    </row>
    <row r="452" spans="1:68" ht="15" thickBot="1" x14ac:dyDescent="0.25">
      <c r="A452" s="7">
        <v>16864441203</v>
      </c>
      <c r="B452" s="160" t="s">
        <v>98</v>
      </c>
      <c r="C452" s="8">
        <v>140</v>
      </c>
      <c r="D452" s="8">
        <v>90</v>
      </c>
      <c r="E452" s="8">
        <v>25</v>
      </c>
      <c r="F452" s="8" t="str">
        <f t="shared" si="226"/>
        <v>140 - 90 - 25</v>
      </c>
      <c r="G452" s="8" t="str">
        <f t="shared" si="227"/>
        <v>140-90-25</v>
      </c>
      <c r="H452" s="8">
        <f t="shared" si="228"/>
        <v>16864441203</v>
      </c>
      <c r="I452" s="6">
        <f t="shared" si="230"/>
        <v>20.617052400000002</v>
      </c>
      <c r="J452" s="6">
        <f>VLOOKUP(LEFT(A452,8)*1,Hilfstabelle!$A$35:$E$38,5,FALSE)</f>
        <v>0</v>
      </c>
      <c r="K452" s="6">
        <f t="shared" si="231"/>
        <v>342.1</v>
      </c>
      <c r="L452" s="6">
        <f t="shared" si="232"/>
        <v>269</v>
      </c>
      <c r="M452" s="6">
        <f t="shared" si="233"/>
        <v>163</v>
      </c>
      <c r="N452" s="19">
        <f t="shared" si="243"/>
        <v>136.1</v>
      </c>
      <c r="O452" s="19">
        <f t="shared" si="244"/>
        <v>137.5</v>
      </c>
      <c r="P452" s="19">
        <f t="shared" si="245"/>
        <v>134.5</v>
      </c>
      <c r="Q452" s="6" t="str">
        <f>VLOOKUP(LEFT(A452,8)*1,Hilfstabelle!$A$35:$E$38,2,FALSE)</f>
        <v>N.A.</v>
      </c>
      <c r="R452" s="6" t="str">
        <f>VLOOKUP(LEFT(A452,8)*1,Hilfstabelle!$A$35:$E$38,3,FALSE)</f>
        <v>N.A.</v>
      </c>
      <c r="S452" s="6" t="str">
        <f>VLOOKUP(LEFT(A452,8)*1,Hilfstabelle!$A$35:$E$38,4,FALSE)</f>
        <v>N.A.</v>
      </c>
      <c r="T452" s="94" t="e">
        <f>VLOOKUP(H452,Preise!A:E,4,FALSE)</f>
        <v>#N/A</v>
      </c>
      <c r="U452" s="7" t="str">
        <f>IF(V452=50,"I",VLOOKUP(V452,Hilfstabelle!$A$3:$B$6,2))</f>
        <v>IV</v>
      </c>
      <c r="V452" s="7">
        <f t="shared" si="234"/>
        <v>140</v>
      </c>
      <c r="W452" s="7" t="str">
        <f>IF(U452="I","I",VLOOKUP(V452,Hilfstabelle!$A$3:$B$6,2))</f>
        <v>IV</v>
      </c>
      <c r="X452" s="7">
        <f>VLOOKUP(W452,Hilfstabelle!$B$10:$M$13,12,FALSE)</f>
        <v>10.408540800000001</v>
      </c>
      <c r="Y452" s="7">
        <f>VLOOKUP(W452,Hilfstabelle!$B$10:$D$13,3,FALSE)</f>
        <v>80</v>
      </c>
      <c r="Z452" s="7">
        <f>VLOOKUP(W452,Hilfstabelle!$B$10:$E$13,4,FALSE)</f>
        <v>110.5</v>
      </c>
      <c r="AA452" s="7">
        <f>VLOOKUP(W452,Hilfstabelle!$B$10:$F$13,5,FALSE)</f>
        <v>110.5</v>
      </c>
      <c r="AB452" s="7">
        <f>VLOOKUP(W452,Hilfstabelle!$B$10:$G$13,6,FALSE)</f>
        <v>110.5</v>
      </c>
      <c r="AC452" s="7" t="str">
        <f>IF(AG452="50I","I",VLOOKUP(C452,Hilfstabelle!$A$3:$B$6,2))</f>
        <v>IV</v>
      </c>
      <c r="AD452" s="7" t="str">
        <f>IF(U452="I","I",VLOOKUP(C452,Hilfstabelle!$A$3:$B$6,2))</f>
        <v>IV</v>
      </c>
      <c r="AE452" s="7" t="str">
        <f t="shared" si="246"/>
        <v>140IV</v>
      </c>
      <c r="AF452" s="7" t="str">
        <f t="shared" si="235"/>
        <v>140IV</v>
      </c>
      <c r="AG452" s="106" t="b">
        <f t="shared" si="236"/>
        <v>0</v>
      </c>
      <c r="AH452" s="7">
        <f>VLOOKUP('Grundgerüst Konfigurator'!AE452,Hilfstabelle!$B$14:$M$25,12,FALSE)</f>
        <v>4.4472372</v>
      </c>
      <c r="AI452" s="7">
        <f>VLOOKUP(AE452,Hilfstabelle!$B$14:$J$25,9,FALSE)</f>
        <v>81.5</v>
      </c>
      <c r="AJ452" s="7">
        <f>VLOOKUP(AE452,Hilfstabelle!$B$14:$K$25,10,FALSE)</f>
        <v>75.599999999999994</v>
      </c>
      <c r="AK452" s="7">
        <f>VLOOKUP(AE452,Hilfstabelle!$B$14:$I$25,8,FALSE)</f>
        <v>25.6</v>
      </c>
      <c r="AL452" s="7" t="str">
        <f>IF(AP452="50I","I",VLOOKUP(D452,Hilfstabelle!$A$3:$B$6,2))</f>
        <v>III</v>
      </c>
      <c r="AM452" s="7" t="str">
        <f>IF(U452="I","I",VLOOKUP(D452,Hilfstabelle!$A$3:$B$6,2))</f>
        <v>III</v>
      </c>
      <c r="AN452" s="7" t="str">
        <f t="shared" si="247"/>
        <v>90III</v>
      </c>
      <c r="AO452" s="7" t="str">
        <f t="shared" si="237"/>
        <v>90III</v>
      </c>
      <c r="AP452" s="106" t="b">
        <f t="shared" si="238"/>
        <v>0</v>
      </c>
      <c r="AQ452" s="7">
        <f>VLOOKUP('Grundgerüst Konfigurator'!AN452,Hilfstabelle!$B$14:$M$25,12,FALSE)</f>
        <v>1.6001664000000002</v>
      </c>
      <c r="AR452" s="7">
        <f>VLOOKUP(AN452,Hilfstabelle!$B$14:$J$25,9,FALSE)</f>
        <v>54</v>
      </c>
      <c r="AS452" s="7">
        <f>VLOOKUP(AN452,Hilfstabelle!$B$14:$K$25,10,FALSE)</f>
        <v>72</v>
      </c>
      <c r="AT452" s="7">
        <f>VLOOKUP(AN452,Hilfstabelle!$B$14:$I$25,8,FALSE)</f>
        <v>22</v>
      </c>
      <c r="AU452" s="7" t="str">
        <f>IF(AY452="50I","I",VLOOKUP(E452,Hilfstabelle!$A$3:$B$6,2))</f>
        <v>I</v>
      </c>
      <c r="AV452" s="7" t="str">
        <f>IF(U452="I","I",VLOOKUP(E452,Hilfstabelle!$A$3:$B$6,2))</f>
        <v>I</v>
      </c>
      <c r="AW452" s="7" t="str">
        <f t="shared" si="248"/>
        <v>25I</v>
      </c>
      <c r="AX452" s="7" t="str">
        <f t="shared" si="239"/>
        <v>25I</v>
      </c>
      <c r="AY452" s="106" t="b">
        <f t="shared" si="229"/>
        <v>0</v>
      </c>
      <c r="AZ452" s="7">
        <f>VLOOKUP('Grundgerüst Konfigurator'!AW452,Hilfstabelle!$B$14:$M$25,12,FALSE)</f>
        <v>0.171486</v>
      </c>
      <c r="BA452" s="7">
        <f>VLOOKUP(AW452,Hilfstabelle!$B$14:$J$25,9,FALSE)</f>
        <v>15.25</v>
      </c>
      <c r="BB452" s="7">
        <f>VLOOKUP(AW452,Hilfstabelle!$B$14:$K$25,10,FALSE)</f>
        <v>40.5</v>
      </c>
      <c r="BC452" s="7">
        <f>VLOOKUP(AW452,Hilfstabelle!$B$14:$I$25,8,FALSE)</f>
        <v>19</v>
      </c>
      <c r="BD452" s="7" t="str">
        <f t="shared" si="240"/>
        <v/>
      </c>
      <c r="BE452" s="7" t="str">
        <f t="shared" si="249"/>
        <v/>
      </c>
      <c r="BF452" s="7">
        <f>IFERROR(VLOOKUP(BD452,Hilfstabelle!$B$26:$M$31,12,FALSE),0)</f>
        <v>0</v>
      </c>
      <c r="BG452" s="7">
        <f>IFERROR(VLOOKUP(BD452,Hilfstabelle!$B$26:$H$31,7,FALSE),0)</f>
        <v>0</v>
      </c>
      <c r="BH452" s="7" t="str">
        <f t="shared" si="241"/>
        <v>IV-III</v>
      </c>
      <c r="BI452" s="7" t="str">
        <f t="shared" si="250"/>
        <v>IV-III</v>
      </c>
      <c r="BJ452" s="7">
        <f>IFERROR(VLOOKUP(BH452,Hilfstabelle!$B$26:$M$31,12,FALSE),0)</f>
        <v>1.783698</v>
      </c>
      <c r="BK452" s="7">
        <f>IFERROR(VLOOKUP(BH452,Hilfstabelle!$B$26:$H$31,7,FALSE),0)</f>
        <v>5</v>
      </c>
      <c r="BL452" s="7" t="str">
        <f t="shared" si="242"/>
        <v>IV-I</v>
      </c>
      <c r="BM452" s="7" t="str">
        <f t="shared" si="251"/>
        <v>IV-I</v>
      </c>
      <c r="BN452" s="7">
        <f>IFERROR(VLOOKUP(BL452,Hilfstabelle!$B$26:$M$31,12,FALSE),0)</f>
        <v>2.205924</v>
      </c>
      <c r="BO452" s="7">
        <f>IFERROR(VLOOKUP(BL452,Hilfstabelle!$B$26:$H$31,7,FALSE),0)</f>
        <v>5</v>
      </c>
      <c r="BP452" s="162" t="s">
        <v>3902</v>
      </c>
    </row>
    <row r="453" spans="1:68" ht="15" thickBot="1" x14ac:dyDescent="0.25">
      <c r="A453" s="7">
        <v>16864441204</v>
      </c>
      <c r="B453" s="160" t="s">
        <v>98</v>
      </c>
      <c r="C453" s="8">
        <v>140</v>
      </c>
      <c r="D453" s="8">
        <v>90</v>
      </c>
      <c r="E453" s="8">
        <v>32</v>
      </c>
      <c r="F453" s="8" t="str">
        <f t="shared" si="226"/>
        <v>140 - 90 - 32</v>
      </c>
      <c r="G453" s="8" t="str">
        <f t="shared" si="227"/>
        <v>140-90-32</v>
      </c>
      <c r="H453" s="8">
        <f t="shared" si="228"/>
        <v>16864441204</v>
      </c>
      <c r="I453" s="6">
        <f t="shared" si="230"/>
        <v>20.669451600000002</v>
      </c>
      <c r="J453" s="6">
        <f>VLOOKUP(LEFT(A453,8)*1,Hilfstabelle!$A$35:$E$38,5,FALSE)</f>
        <v>0</v>
      </c>
      <c r="K453" s="6">
        <f t="shared" si="231"/>
        <v>348.6</v>
      </c>
      <c r="L453" s="6">
        <f t="shared" si="232"/>
        <v>269</v>
      </c>
      <c r="M453" s="6">
        <f t="shared" si="233"/>
        <v>163</v>
      </c>
      <c r="N453" s="19">
        <f t="shared" si="243"/>
        <v>136.1</v>
      </c>
      <c r="O453" s="19">
        <f t="shared" si="244"/>
        <v>137.5</v>
      </c>
      <c r="P453" s="19">
        <f t="shared" si="245"/>
        <v>135.5</v>
      </c>
      <c r="Q453" s="6" t="str">
        <f>VLOOKUP(LEFT(A453,8)*1,Hilfstabelle!$A$35:$E$38,2,FALSE)</f>
        <v>N.A.</v>
      </c>
      <c r="R453" s="6" t="str">
        <f>VLOOKUP(LEFT(A453,8)*1,Hilfstabelle!$A$35:$E$38,3,FALSE)</f>
        <v>N.A.</v>
      </c>
      <c r="S453" s="6" t="str">
        <f>VLOOKUP(LEFT(A453,8)*1,Hilfstabelle!$A$35:$E$38,4,FALSE)</f>
        <v>N.A.</v>
      </c>
      <c r="T453" s="94" t="e">
        <f>VLOOKUP(H453,Preise!A:E,4,FALSE)</f>
        <v>#N/A</v>
      </c>
      <c r="U453" s="7" t="str">
        <f>IF(V453=50,"I",VLOOKUP(V453,Hilfstabelle!$A$3:$B$6,2))</f>
        <v>IV</v>
      </c>
      <c r="V453" s="7">
        <f t="shared" si="234"/>
        <v>140</v>
      </c>
      <c r="W453" s="7" t="str">
        <f>IF(U453="I","I",VLOOKUP(V453,Hilfstabelle!$A$3:$B$6,2))</f>
        <v>IV</v>
      </c>
      <c r="X453" s="7">
        <f>VLOOKUP(W453,Hilfstabelle!$B$10:$M$13,12,FALSE)</f>
        <v>10.408540800000001</v>
      </c>
      <c r="Y453" s="7">
        <f>VLOOKUP(W453,Hilfstabelle!$B$10:$D$13,3,FALSE)</f>
        <v>80</v>
      </c>
      <c r="Z453" s="7">
        <f>VLOOKUP(W453,Hilfstabelle!$B$10:$E$13,4,FALSE)</f>
        <v>110.5</v>
      </c>
      <c r="AA453" s="7">
        <f>VLOOKUP(W453,Hilfstabelle!$B$10:$F$13,5,FALSE)</f>
        <v>110.5</v>
      </c>
      <c r="AB453" s="7">
        <f>VLOOKUP(W453,Hilfstabelle!$B$10:$G$13,6,FALSE)</f>
        <v>110.5</v>
      </c>
      <c r="AC453" s="7" t="str">
        <f>IF(AG453="50I","I",VLOOKUP(C453,Hilfstabelle!$A$3:$B$6,2))</f>
        <v>IV</v>
      </c>
      <c r="AD453" s="7" t="str">
        <f>IF(U453="I","I",VLOOKUP(C453,Hilfstabelle!$A$3:$B$6,2))</f>
        <v>IV</v>
      </c>
      <c r="AE453" s="7" t="str">
        <f t="shared" si="246"/>
        <v>140IV</v>
      </c>
      <c r="AF453" s="7" t="str">
        <f t="shared" si="235"/>
        <v>140IV</v>
      </c>
      <c r="AG453" s="106" t="b">
        <f t="shared" si="236"/>
        <v>0</v>
      </c>
      <c r="AH453" s="7">
        <f>VLOOKUP('Grundgerüst Konfigurator'!AE453,Hilfstabelle!$B$14:$M$25,12,FALSE)</f>
        <v>4.4472372</v>
      </c>
      <c r="AI453" s="7">
        <f>VLOOKUP(AE453,Hilfstabelle!$B$14:$J$25,9,FALSE)</f>
        <v>81.5</v>
      </c>
      <c r="AJ453" s="7">
        <f>VLOOKUP(AE453,Hilfstabelle!$B$14:$K$25,10,FALSE)</f>
        <v>75.599999999999994</v>
      </c>
      <c r="AK453" s="7">
        <f>VLOOKUP(AE453,Hilfstabelle!$B$14:$I$25,8,FALSE)</f>
        <v>25.6</v>
      </c>
      <c r="AL453" s="7" t="str">
        <f>IF(AP453="50I","I",VLOOKUP(D453,Hilfstabelle!$A$3:$B$6,2))</f>
        <v>III</v>
      </c>
      <c r="AM453" s="7" t="str">
        <f>IF(U453="I","I",VLOOKUP(D453,Hilfstabelle!$A$3:$B$6,2))</f>
        <v>III</v>
      </c>
      <c r="AN453" s="7" t="str">
        <f t="shared" si="247"/>
        <v>90III</v>
      </c>
      <c r="AO453" s="7" t="str">
        <f t="shared" si="237"/>
        <v>90III</v>
      </c>
      <c r="AP453" s="106" t="b">
        <f t="shared" si="238"/>
        <v>0</v>
      </c>
      <c r="AQ453" s="7">
        <f>VLOOKUP('Grundgerüst Konfigurator'!AN453,Hilfstabelle!$B$14:$M$25,12,FALSE)</f>
        <v>1.6001664000000002</v>
      </c>
      <c r="AR453" s="7">
        <f>VLOOKUP(AN453,Hilfstabelle!$B$14:$J$25,9,FALSE)</f>
        <v>54</v>
      </c>
      <c r="AS453" s="7">
        <f>VLOOKUP(AN453,Hilfstabelle!$B$14:$K$25,10,FALSE)</f>
        <v>72</v>
      </c>
      <c r="AT453" s="7">
        <f>VLOOKUP(AN453,Hilfstabelle!$B$14:$I$25,8,FALSE)</f>
        <v>22</v>
      </c>
      <c r="AU453" s="7" t="str">
        <f>IF(AY453="50I","I",VLOOKUP(E453,Hilfstabelle!$A$3:$B$6,2))</f>
        <v>I</v>
      </c>
      <c r="AV453" s="7" t="str">
        <f>IF(U453="I","I",VLOOKUP(E453,Hilfstabelle!$A$3:$B$6,2))</f>
        <v>I</v>
      </c>
      <c r="AW453" s="7" t="str">
        <f t="shared" si="248"/>
        <v>32I</v>
      </c>
      <c r="AX453" s="7" t="str">
        <f t="shared" si="239"/>
        <v>32I</v>
      </c>
      <c r="AY453" s="106" t="b">
        <f t="shared" si="229"/>
        <v>0</v>
      </c>
      <c r="AZ453" s="7">
        <f>VLOOKUP('Grundgerüst Konfigurator'!AW453,Hilfstabelle!$B$14:$M$25,12,FALSE)</f>
        <v>0.22388520000000001</v>
      </c>
      <c r="BA453" s="7">
        <f>VLOOKUP(AW453,Hilfstabelle!$B$14:$J$25,9,FALSE)</f>
        <v>20</v>
      </c>
      <c r="BB453" s="7">
        <f>VLOOKUP(AW453,Hilfstabelle!$B$14:$K$25,10,FALSE)</f>
        <v>47</v>
      </c>
      <c r="BC453" s="7">
        <f>VLOOKUP(AW453,Hilfstabelle!$B$14:$I$25,8,FALSE)</f>
        <v>20</v>
      </c>
      <c r="BD453" s="7" t="str">
        <f t="shared" si="240"/>
        <v/>
      </c>
      <c r="BE453" s="7" t="str">
        <f t="shared" si="249"/>
        <v/>
      </c>
      <c r="BF453" s="7">
        <f>IFERROR(VLOOKUP(BD453,Hilfstabelle!$B$26:$M$31,12,FALSE),0)</f>
        <v>0</v>
      </c>
      <c r="BG453" s="7">
        <f>IFERROR(VLOOKUP(BD453,Hilfstabelle!$B$26:$H$31,7,FALSE),0)</f>
        <v>0</v>
      </c>
      <c r="BH453" s="7" t="str">
        <f t="shared" si="241"/>
        <v>IV-III</v>
      </c>
      <c r="BI453" s="7" t="str">
        <f t="shared" si="250"/>
        <v>IV-III</v>
      </c>
      <c r="BJ453" s="7">
        <f>IFERROR(VLOOKUP(BH453,Hilfstabelle!$B$26:$M$31,12,FALSE),0)</f>
        <v>1.783698</v>
      </c>
      <c r="BK453" s="7">
        <f>IFERROR(VLOOKUP(BH453,Hilfstabelle!$B$26:$H$31,7,FALSE),0)</f>
        <v>5</v>
      </c>
      <c r="BL453" s="7" t="str">
        <f t="shared" si="242"/>
        <v>IV-I</v>
      </c>
      <c r="BM453" s="7" t="str">
        <f t="shared" si="251"/>
        <v>IV-I</v>
      </c>
      <c r="BN453" s="7">
        <f>IFERROR(VLOOKUP(BL453,Hilfstabelle!$B$26:$M$31,12,FALSE),0)</f>
        <v>2.205924</v>
      </c>
      <c r="BO453" s="7">
        <f>IFERROR(VLOOKUP(BL453,Hilfstabelle!$B$26:$H$31,7,FALSE),0)</f>
        <v>5</v>
      </c>
      <c r="BP453" s="162" t="s">
        <v>3902</v>
      </c>
    </row>
    <row r="454" spans="1:68" ht="15" thickBot="1" x14ac:dyDescent="0.25">
      <c r="A454" s="7">
        <v>16864441205</v>
      </c>
      <c r="B454" s="160" t="s">
        <v>98</v>
      </c>
      <c r="C454" s="8">
        <v>140</v>
      </c>
      <c r="D454" s="8">
        <v>90</v>
      </c>
      <c r="E454" s="8">
        <v>40</v>
      </c>
      <c r="F454" s="8" t="str">
        <f t="shared" si="226"/>
        <v>140 - 90 - 40</v>
      </c>
      <c r="G454" s="8" t="str">
        <f t="shared" si="227"/>
        <v>140-90-40</v>
      </c>
      <c r="H454" s="8">
        <f t="shared" si="228"/>
        <v>16864441205</v>
      </c>
      <c r="I454" s="6">
        <f t="shared" si="230"/>
        <v>20.779054800000001</v>
      </c>
      <c r="J454" s="6">
        <f>VLOOKUP(LEFT(A454,8)*1,Hilfstabelle!$A$35:$E$38,5,FALSE)</f>
        <v>0</v>
      </c>
      <c r="K454" s="6">
        <f t="shared" si="231"/>
        <v>355.6</v>
      </c>
      <c r="L454" s="6">
        <f t="shared" si="232"/>
        <v>269</v>
      </c>
      <c r="M454" s="6">
        <f t="shared" si="233"/>
        <v>163</v>
      </c>
      <c r="N454" s="19">
        <f t="shared" si="243"/>
        <v>136.1</v>
      </c>
      <c r="O454" s="19">
        <f t="shared" si="244"/>
        <v>137.5</v>
      </c>
      <c r="P454" s="19">
        <f t="shared" si="245"/>
        <v>137.5</v>
      </c>
      <c r="Q454" s="6" t="str">
        <f>VLOOKUP(LEFT(A454,8)*1,Hilfstabelle!$A$35:$E$38,2,FALSE)</f>
        <v>N.A.</v>
      </c>
      <c r="R454" s="6" t="str">
        <f>VLOOKUP(LEFT(A454,8)*1,Hilfstabelle!$A$35:$E$38,3,FALSE)</f>
        <v>N.A.</v>
      </c>
      <c r="S454" s="6" t="str">
        <f>VLOOKUP(LEFT(A454,8)*1,Hilfstabelle!$A$35:$E$38,4,FALSE)</f>
        <v>N.A.</v>
      </c>
      <c r="T454" s="94" t="e">
        <f>VLOOKUP(H454,Preise!A:E,4,FALSE)</f>
        <v>#N/A</v>
      </c>
      <c r="U454" s="7" t="str">
        <f>IF(V454=50,"I",VLOOKUP(V454,Hilfstabelle!$A$3:$B$6,2))</f>
        <v>IV</v>
      </c>
      <c r="V454" s="7">
        <f t="shared" si="234"/>
        <v>140</v>
      </c>
      <c r="W454" s="7" t="str">
        <f>IF(U454="I","I",VLOOKUP(V454,Hilfstabelle!$A$3:$B$6,2))</f>
        <v>IV</v>
      </c>
      <c r="X454" s="7">
        <f>VLOOKUP(W454,Hilfstabelle!$B$10:$M$13,12,FALSE)</f>
        <v>10.408540800000001</v>
      </c>
      <c r="Y454" s="7">
        <f>VLOOKUP(W454,Hilfstabelle!$B$10:$D$13,3,FALSE)</f>
        <v>80</v>
      </c>
      <c r="Z454" s="7">
        <f>VLOOKUP(W454,Hilfstabelle!$B$10:$E$13,4,FALSE)</f>
        <v>110.5</v>
      </c>
      <c r="AA454" s="7">
        <f>VLOOKUP(W454,Hilfstabelle!$B$10:$F$13,5,FALSE)</f>
        <v>110.5</v>
      </c>
      <c r="AB454" s="7">
        <f>VLOOKUP(W454,Hilfstabelle!$B$10:$G$13,6,FALSE)</f>
        <v>110.5</v>
      </c>
      <c r="AC454" s="7" t="str">
        <f>IF(AG454="50I","I",VLOOKUP(C454,Hilfstabelle!$A$3:$B$6,2))</f>
        <v>IV</v>
      </c>
      <c r="AD454" s="7" t="str">
        <f>IF(U454="I","I",VLOOKUP(C454,Hilfstabelle!$A$3:$B$6,2))</f>
        <v>IV</v>
      </c>
      <c r="AE454" s="7" t="str">
        <f t="shared" si="246"/>
        <v>140IV</v>
      </c>
      <c r="AF454" s="7" t="str">
        <f t="shared" si="235"/>
        <v>140IV</v>
      </c>
      <c r="AG454" s="106" t="b">
        <f t="shared" si="236"/>
        <v>0</v>
      </c>
      <c r="AH454" s="7">
        <f>VLOOKUP('Grundgerüst Konfigurator'!AE454,Hilfstabelle!$B$14:$M$25,12,FALSE)</f>
        <v>4.4472372</v>
      </c>
      <c r="AI454" s="7">
        <f>VLOOKUP(AE454,Hilfstabelle!$B$14:$J$25,9,FALSE)</f>
        <v>81.5</v>
      </c>
      <c r="AJ454" s="7">
        <f>VLOOKUP(AE454,Hilfstabelle!$B$14:$K$25,10,FALSE)</f>
        <v>75.599999999999994</v>
      </c>
      <c r="AK454" s="7">
        <f>VLOOKUP(AE454,Hilfstabelle!$B$14:$I$25,8,FALSE)</f>
        <v>25.6</v>
      </c>
      <c r="AL454" s="7" t="str">
        <f>IF(AP454="50I","I",VLOOKUP(D454,Hilfstabelle!$A$3:$B$6,2))</f>
        <v>III</v>
      </c>
      <c r="AM454" s="7" t="str">
        <f>IF(U454="I","I",VLOOKUP(D454,Hilfstabelle!$A$3:$B$6,2))</f>
        <v>III</v>
      </c>
      <c r="AN454" s="7" t="str">
        <f t="shared" si="247"/>
        <v>90III</v>
      </c>
      <c r="AO454" s="7" t="str">
        <f t="shared" si="237"/>
        <v>90III</v>
      </c>
      <c r="AP454" s="106" t="b">
        <f t="shared" si="238"/>
        <v>0</v>
      </c>
      <c r="AQ454" s="7">
        <f>VLOOKUP('Grundgerüst Konfigurator'!AN454,Hilfstabelle!$B$14:$M$25,12,FALSE)</f>
        <v>1.6001664000000002</v>
      </c>
      <c r="AR454" s="7">
        <f>VLOOKUP(AN454,Hilfstabelle!$B$14:$J$25,9,FALSE)</f>
        <v>54</v>
      </c>
      <c r="AS454" s="7">
        <f>VLOOKUP(AN454,Hilfstabelle!$B$14:$K$25,10,FALSE)</f>
        <v>72</v>
      </c>
      <c r="AT454" s="7">
        <f>VLOOKUP(AN454,Hilfstabelle!$B$14:$I$25,8,FALSE)</f>
        <v>22</v>
      </c>
      <c r="AU454" s="7" t="str">
        <f>IF(AY454="50I","I",VLOOKUP(E454,Hilfstabelle!$A$3:$B$6,2))</f>
        <v>I</v>
      </c>
      <c r="AV454" s="7" t="str">
        <f>IF(U454="I","I",VLOOKUP(E454,Hilfstabelle!$A$3:$B$6,2))</f>
        <v>I</v>
      </c>
      <c r="AW454" s="7" t="str">
        <f t="shared" si="248"/>
        <v>40I</v>
      </c>
      <c r="AX454" s="7" t="str">
        <f t="shared" si="239"/>
        <v>40I</v>
      </c>
      <c r="AY454" s="106" t="b">
        <f t="shared" si="229"/>
        <v>0</v>
      </c>
      <c r="AZ454" s="7">
        <f>VLOOKUP('Grundgerüst Konfigurator'!AW454,Hilfstabelle!$B$14:$M$25,12,FALSE)</f>
        <v>0.33348840000000002</v>
      </c>
      <c r="BA454" s="7">
        <f>VLOOKUP(AW454,Hilfstabelle!$B$14:$J$25,9,FALSE)</f>
        <v>24.5</v>
      </c>
      <c r="BB454" s="7">
        <f>VLOOKUP(AW454,Hilfstabelle!$B$14:$K$25,10,FALSE)</f>
        <v>54</v>
      </c>
      <c r="BC454" s="7">
        <f>VLOOKUP(AW454,Hilfstabelle!$B$14:$I$25,8,FALSE)</f>
        <v>22</v>
      </c>
      <c r="BD454" s="7" t="str">
        <f t="shared" si="240"/>
        <v/>
      </c>
      <c r="BE454" s="7" t="str">
        <f t="shared" si="249"/>
        <v/>
      </c>
      <c r="BF454" s="7">
        <f>IFERROR(VLOOKUP(BD454,Hilfstabelle!$B$26:$M$31,12,FALSE),0)</f>
        <v>0</v>
      </c>
      <c r="BG454" s="7">
        <f>IFERROR(VLOOKUP(BD454,Hilfstabelle!$B$26:$H$31,7,FALSE),0)</f>
        <v>0</v>
      </c>
      <c r="BH454" s="7" t="str">
        <f t="shared" si="241"/>
        <v>IV-III</v>
      </c>
      <c r="BI454" s="7" t="str">
        <f t="shared" si="250"/>
        <v>IV-III</v>
      </c>
      <c r="BJ454" s="7">
        <f>IFERROR(VLOOKUP(BH454,Hilfstabelle!$B$26:$M$31,12,FALSE),0)</f>
        <v>1.783698</v>
      </c>
      <c r="BK454" s="7">
        <f>IFERROR(VLOOKUP(BH454,Hilfstabelle!$B$26:$H$31,7,FALSE),0)</f>
        <v>5</v>
      </c>
      <c r="BL454" s="7" t="str">
        <f t="shared" si="242"/>
        <v>IV-I</v>
      </c>
      <c r="BM454" s="7" t="str">
        <f t="shared" si="251"/>
        <v>IV-I</v>
      </c>
      <c r="BN454" s="7">
        <f>IFERROR(VLOOKUP(BL454,Hilfstabelle!$B$26:$M$31,12,FALSE),0)</f>
        <v>2.205924</v>
      </c>
      <c r="BO454" s="7">
        <f>IFERROR(VLOOKUP(BL454,Hilfstabelle!$B$26:$H$31,7,FALSE),0)</f>
        <v>5</v>
      </c>
      <c r="BP454" s="162" t="s">
        <v>3902</v>
      </c>
    </row>
    <row r="455" spans="1:68" ht="15" thickBot="1" x14ac:dyDescent="0.25">
      <c r="A455" s="7">
        <v>16864441206</v>
      </c>
      <c r="B455" s="160" t="s">
        <v>98</v>
      </c>
      <c r="C455" s="8">
        <v>140</v>
      </c>
      <c r="D455" s="8">
        <v>90</v>
      </c>
      <c r="E455" s="8">
        <v>50</v>
      </c>
      <c r="F455" s="8" t="str">
        <f t="shared" ref="F455:F518" si="252">CONCATENATE(C455," - ",D455," - ",E455)</f>
        <v>140 - 90 - 50</v>
      </c>
      <c r="G455" s="8" t="str">
        <f t="shared" ref="G455:G518" si="253">CONCATENATE(C455,"-",D455,"-",E455)</f>
        <v>140-90-50</v>
      </c>
      <c r="H455" s="8">
        <f t="shared" ref="H455:H518" si="254">A455</f>
        <v>16864441206</v>
      </c>
      <c r="I455" s="6">
        <f t="shared" si="230"/>
        <v>20.896369200000002</v>
      </c>
      <c r="J455" s="6">
        <f>VLOOKUP(LEFT(A455,8)*1,Hilfstabelle!$A$35:$E$38,5,FALSE)</f>
        <v>0</v>
      </c>
      <c r="K455" s="6">
        <f t="shared" si="231"/>
        <v>362.6</v>
      </c>
      <c r="L455" s="6">
        <f t="shared" si="232"/>
        <v>269</v>
      </c>
      <c r="M455" s="6">
        <f t="shared" si="233"/>
        <v>163</v>
      </c>
      <c r="N455" s="19">
        <f t="shared" si="243"/>
        <v>136.1</v>
      </c>
      <c r="O455" s="19">
        <f t="shared" si="244"/>
        <v>137.5</v>
      </c>
      <c r="P455" s="19">
        <f t="shared" si="245"/>
        <v>137.5</v>
      </c>
      <c r="Q455" s="6" t="str">
        <f>VLOOKUP(LEFT(A455,8)*1,Hilfstabelle!$A$35:$E$38,2,FALSE)</f>
        <v>N.A.</v>
      </c>
      <c r="R455" s="6" t="str">
        <f>VLOOKUP(LEFT(A455,8)*1,Hilfstabelle!$A$35:$E$38,3,FALSE)</f>
        <v>N.A.</v>
      </c>
      <c r="S455" s="6" t="str">
        <f>VLOOKUP(LEFT(A455,8)*1,Hilfstabelle!$A$35:$E$38,4,FALSE)</f>
        <v>N.A.</v>
      </c>
      <c r="T455" s="94" t="e">
        <f>VLOOKUP(H455,Preise!A:E,4,FALSE)</f>
        <v>#N/A</v>
      </c>
      <c r="U455" s="7" t="str">
        <f>IF(V455=50,"I",VLOOKUP(V455,Hilfstabelle!$A$3:$B$6,2))</f>
        <v>IV</v>
      </c>
      <c r="V455" s="7">
        <f t="shared" si="234"/>
        <v>140</v>
      </c>
      <c r="W455" s="7" t="str">
        <f>IF(U455="I","I",VLOOKUP(V455,Hilfstabelle!$A$3:$B$6,2))</f>
        <v>IV</v>
      </c>
      <c r="X455" s="7">
        <f>VLOOKUP(W455,Hilfstabelle!$B$10:$M$13,12,FALSE)</f>
        <v>10.408540800000001</v>
      </c>
      <c r="Y455" s="7">
        <f>VLOOKUP(W455,Hilfstabelle!$B$10:$D$13,3,FALSE)</f>
        <v>80</v>
      </c>
      <c r="Z455" s="7">
        <f>VLOOKUP(W455,Hilfstabelle!$B$10:$E$13,4,FALSE)</f>
        <v>110.5</v>
      </c>
      <c r="AA455" s="7">
        <f>VLOOKUP(W455,Hilfstabelle!$B$10:$F$13,5,FALSE)</f>
        <v>110.5</v>
      </c>
      <c r="AB455" s="7">
        <f>VLOOKUP(W455,Hilfstabelle!$B$10:$G$13,6,FALSE)</f>
        <v>110.5</v>
      </c>
      <c r="AC455" s="7" t="str">
        <f>IF(AG455="50I","I",VLOOKUP(C455,Hilfstabelle!$A$3:$B$6,2))</f>
        <v>IV</v>
      </c>
      <c r="AD455" s="7" t="str">
        <f>IF(U455="I","I",VLOOKUP(C455,Hilfstabelle!$A$3:$B$6,2))</f>
        <v>IV</v>
      </c>
      <c r="AE455" s="7" t="str">
        <f t="shared" si="246"/>
        <v>140IV</v>
      </c>
      <c r="AF455" s="7" t="str">
        <f t="shared" si="235"/>
        <v>140IV</v>
      </c>
      <c r="AG455" s="106" t="b">
        <f t="shared" si="236"/>
        <v>0</v>
      </c>
      <c r="AH455" s="7">
        <f>VLOOKUP('Grundgerüst Konfigurator'!AE455,Hilfstabelle!$B$14:$M$25,12,FALSE)</f>
        <v>4.4472372</v>
      </c>
      <c r="AI455" s="7">
        <f>VLOOKUP(AE455,Hilfstabelle!$B$14:$J$25,9,FALSE)</f>
        <v>81.5</v>
      </c>
      <c r="AJ455" s="7">
        <f>VLOOKUP(AE455,Hilfstabelle!$B$14:$K$25,10,FALSE)</f>
        <v>75.599999999999994</v>
      </c>
      <c r="AK455" s="7">
        <f>VLOOKUP(AE455,Hilfstabelle!$B$14:$I$25,8,FALSE)</f>
        <v>25.6</v>
      </c>
      <c r="AL455" s="7" t="str">
        <f>IF(AP455="50I","I",VLOOKUP(D455,Hilfstabelle!$A$3:$B$6,2))</f>
        <v>III</v>
      </c>
      <c r="AM455" s="7" t="str">
        <f>IF(U455="I","I",VLOOKUP(D455,Hilfstabelle!$A$3:$B$6,2))</f>
        <v>III</v>
      </c>
      <c r="AN455" s="7" t="str">
        <f t="shared" si="247"/>
        <v>90III</v>
      </c>
      <c r="AO455" s="7" t="str">
        <f t="shared" si="237"/>
        <v>90III</v>
      </c>
      <c r="AP455" s="106" t="b">
        <f t="shared" si="238"/>
        <v>0</v>
      </c>
      <c r="AQ455" s="7">
        <f>VLOOKUP('Grundgerüst Konfigurator'!AN455,Hilfstabelle!$B$14:$M$25,12,FALSE)</f>
        <v>1.6001664000000002</v>
      </c>
      <c r="AR455" s="7">
        <f>VLOOKUP(AN455,Hilfstabelle!$B$14:$J$25,9,FALSE)</f>
        <v>54</v>
      </c>
      <c r="AS455" s="7">
        <f>VLOOKUP(AN455,Hilfstabelle!$B$14:$K$25,10,FALSE)</f>
        <v>72</v>
      </c>
      <c r="AT455" s="7">
        <f>VLOOKUP(AN455,Hilfstabelle!$B$14:$I$25,8,FALSE)</f>
        <v>22</v>
      </c>
      <c r="AU455" s="7" t="str">
        <f>IF(AY455="50I","I",VLOOKUP(E455,Hilfstabelle!$A$3:$B$6,2))</f>
        <v>I</v>
      </c>
      <c r="AV455" s="7" t="str">
        <f>IF(U455="I","I",VLOOKUP(E455,Hilfstabelle!$A$3:$B$6,2))</f>
        <v>II</v>
      </c>
      <c r="AW455" s="7" t="str">
        <f t="shared" si="248"/>
        <v>50I</v>
      </c>
      <c r="AX455" s="7" t="str">
        <f t="shared" si="239"/>
        <v>50II</v>
      </c>
      <c r="AY455" s="106" t="str">
        <f t="shared" si="229"/>
        <v>50I</v>
      </c>
      <c r="AZ455" s="7">
        <f>VLOOKUP('Grundgerüst Konfigurator'!AW455,Hilfstabelle!$B$14:$M$25,12,FALSE)</f>
        <v>0.45080280000000006</v>
      </c>
      <c r="BA455" s="7">
        <f>VLOOKUP(AW455,Hilfstabelle!$B$14:$J$25,9,FALSE)</f>
        <v>30.5</v>
      </c>
      <c r="BB455" s="7">
        <f>VLOOKUP(AW455,Hilfstabelle!$B$14:$K$25,10,FALSE)</f>
        <v>61</v>
      </c>
      <c r="BC455" s="7">
        <f>VLOOKUP(AW455,Hilfstabelle!$B$14:$I$25,8,FALSE)</f>
        <v>22</v>
      </c>
      <c r="BD455" s="7" t="str">
        <f t="shared" si="240"/>
        <v/>
      </c>
      <c r="BE455" s="7" t="str">
        <f t="shared" si="249"/>
        <v/>
      </c>
      <c r="BF455" s="7">
        <f>IFERROR(VLOOKUP(BD455,Hilfstabelle!$B$26:$M$31,12,FALSE),0)</f>
        <v>0</v>
      </c>
      <c r="BG455" s="7">
        <f>IFERROR(VLOOKUP(BD455,Hilfstabelle!$B$26:$H$31,7,FALSE),0)</f>
        <v>0</v>
      </c>
      <c r="BH455" s="7" t="str">
        <f t="shared" si="241"/>
        <v>IV-III</v>
      </c>
      <c r="BI455" s="7" t="str">
        <f t="shared" si="250"/>
        <v>IV-III</v>
      </c>
      <c r="BJ455" s="7">
        <f>IFERROR(VLOOKUP(BH455,Hilfstabelle!$B$26:$M$31,12,FALSE),0)</f>
        <v>1.783698</v>
      </c>
      <c r="BK455" s="7">
        <f>IFERROR(VLOOKUP(BH455,Hilfstabelle!$B$26:$H$31,7,FALSE),0)</f>
        <v>5</v>
      </c>
      <c r="BL455" s="7" t="str">
        <f t="shared" si="242"/>
        <v>IV-I</v>
      </c>
      <c r="BM455" s="7" t="str">
        <f t="shared" si="251"/>
        <v>IV-I</v>
      </c>
      <c r="BN455" s="7">
        <f>IFERROR(VLOOKUP(BL455,Hilfstabelle!$B$26:$M$31,12,FALSE),0)</f>
        <v>2.205924</v>
      </c>
      <c r="BO455" s="7">
        <f>IFERROR(VLOOKUP(BL455,Hilfstabelle!$B$26:$H$31,7,FALSE),0)</f>
        <v>5</v>
      </c>
      <c r="BP455" s="162" t="s">
        <v>3902</v>
      </c>
    </row>
    <row r="456" spans="1:68" ht="15" thickBot="1" x14ac:dyDescent="0.25">
      <c r="A456" s="7">
        <v>16864441207</v>
      </c>
      <c r="B456" s="160" t="s">
        <v>98</v>
      </c>
      <c r="C456" s="8">
        <v>140</v>
      </c>
      <c r="D456" s="8">
        <v>90</v>
      </c>
      <c r="E456" s="8">
        <v>63</v>
      </c>
      <c r="F456" s="8" t="str">
        <f t="shared" si="252"/>
        <v>140 - 90 - 63</v>
      </c>
      <c r="G456" s="8" t="str">
        <f t="shared" si="253"/>
        <v>140-90-63</v>
      </c>
      <c r="H456" s="8">
        <f t="shared" si="254"/>
        <v>16864441207</v>
      </c>
      <c r="I456" s="6">
        <f t="shared" si="230"/>
        <v>21.477565200000001</v>
      </c>
      <c r="J456" s="6">
        <f>VLOOKUP(LEFT(A456,8)*1,Hilfstabelle!$A$35:$E$38,5,FALSE)</f>
        <v>0</v>
      </c>
      <c r="K456" s="6">
        <f t="shared" si="231"/>
        <v>395.1</v>
      </c>
      <c r="L456" s="6">
        <f t="shared" si="232"/>
        <v>269</v>
      </c>
      <c r="M456" s="6">
        <f t="shared" si="233"/>
        <v>163</v>
      </c>
      <c r="N456" s="19">
        <f t="shared" si="243"/>
        <v>136.1</v>
      </c>
      <c r="O456" s="19">
        <f t="shared" si="244"/>
        <v>137.5</v>
      </c>
      <c r="P456" s="19">
        <f t="shared" si="245"/>
        <v>163</v>
      </c>
      <c r="Q456" s="6" t="str">
        <f>VLOOKUP(LEFT(A456,8)*1,Hilfstabelle!$A$35:$E$38,2,FALSE)</f>
        <v>N.A.</v>
      </c>
      <c r="R456" s="6" t="str">
        <f>VLOOKUP(LEFT(A456,8)*1,Hilfstabelle!$A$35:$E$38,3,FALSE)</f>
        <v>N.A.</v>
      </c>
      <c r="S456" s="6" t="str">
        <f>VLOOKUP(LEFT(A456,8)*1,Hilfstabelle!$A$35:$E$38,4,FALSE)</f>
        <v>N.A.</v>
      </c>
      <c r="T456" s="94" t="e">
        <f>VLOOKUP(H456,Preise!A:E,4,FALSE)</f>
        <v>#N/A</v>
      </c>
      <c r="U456" s="7" t="str">
        <f>IF(V456=50,"I",VLOOKUP(V456,Hilfstabelle!$A$3:$B$6,2))</f>
        <v>IV</v>
      </c>
      <c r="V456" s="7">
        <f t="shared" si="234"/>
        <v>140</v>
      </c>
      <c r="W456" s="7" t="str">
        <f>IF(U456="I","I",VLOOKUP(V456,Hilfstabelle!$A$3:$B$6,2))</f>
        <v>IV</v>
      </c>
      <c r="X456" s="7">
        <f>VLOOKUP(W456,Hilfstabelle!$B$10:$M$13,12,FALSE)</f>
        <v>10.408540800000001</v>
      </c>
      <c r="Y456" s="7">
        <f>VLOOKUP(W456,Hilfstabelle!$B$10:$D$13,3,FALSE)</f>
        <v>80</v>
      </c>
      <c r="Z456" s="7">
        <f>VLOOKUP(W456,Hilfstabelle!$B$10:$E$13,4,FALSE)</f>
        <v>110.5</v>
      </c>
      <c r="AA456" s="7">
        <f>VLOOKUP(W456,Hilfstabelle!$B$10:$F$13,5,FALSE)</f>
        <v>110.5</v>
      </c>
      <c r="AB456" s="7">
        <f>VLOOKUP(W456,Hilfstabelle!$B$10:$G$13,6,FALSE)</f>
        <v>110.5</v>
      </c>
      <c r="AC456" s="7" t="str">
        <f>IF(AG456="50I","I",VLOOKUP(C456,Hilfstabelle!$A$3:$B$6,2))</f>
        <v>IV</v>
      </c>
      <c r="AD456" s="7" t="str">
        <f>IF(U456="I","I",VLOOKUP(C456,Hilfstabelle!$A$3:$B$6,2))</f>
        <v>IV</v>
      </c>
      <c r="AE456" s="7" t="str">
        <f t="shared" si="246"/>
        <v>140IV</v>
      </c>
      <c r="AF456" s="7" t="str">
        <f t="shared" si="235"/>
        <v>140IV</v>
      </c>
      <c r="AG456" s="106" t="b">
        <f t="shared" si="236"/>
        <v>0</v>
      </c>
      <c r="AH456" s="7">
        <f>VLOOKUP('Grundgerüst Konfigurator'!AE456,Hilfstabelle!$B$14:$M$25,12,FALSE)</f>
        <v>4.4472372</v>
      </c>
      <c r="AI456" s="7">
        <f>VLOOKUP(AE456,Hilfstabelle!$B$14:$J$25,9,FALSE)</f>
        <v>81.5</v>
      </c>
      <c r="AJ456" s="7">
        <f>VLOOKUP(AE456,Hilfstabelle!$B$14:$K$25,10,FALSE)</f>
        <v>75.599999999999994</v>
      </c>
      <c r="AK456" s="7">
        <f>VLOOKUP(AE456,Hilfstabelle!$B$14:$I$25,8,FALSE)</f>
        <v>25.6</v>
      </c>
      <c r="AL456" s="7" t="str">
        <f>IF(AP456="50I","I",VLOOKUP(D456,Hilfstabelle!$A$3:$B$6,2))</f>
        <v>III</v>
      </c>
      <c r="AM456" s="7" t="str">
        <f>IF(U456="I","I",VLOOKUP(D456,Hilfstabelle!$A$3:$B$6,2))</f>
        <v>III</v>
      </c>
      <c r="AN456" s="7" t="str">
        <f t="shared" si="247"/>
        <v>90III</v>
      </c>
      <c r="AO456" s="7" t="str">
        <f t="shared" si="237"/>
        <v>90III</v>
      </c>
      <c r="AP456" s="106" t="b">
        <f t="shared" si="238"/>
        <v>0</v>
      </c>
      <c r="AQ456" s="7">
        <f>VLOOKUP('Grundgerüst Konfigurator'!AN456,Hilfstabelle!$B$14:$M$25,12,FALSE)</f>
        <v>1.6001664000000002</v>
      </c>
      <c r="AR456" s="7">
        <f>VLOOKUP(AN456,Hilfstabelle!$B$14:$J$25,9,FALSE)</f>
        <v>54</v>
      </c>
      <c r="AS456" s="7">
        <f>VLOOKUP(AN456,Hilfstabelle!$B$14:$K$25,10,FALSE)</f>
        <v>72</v>
      </c>
      <c r="AT456" s="7">
        <f>VLOOKUP(AN456,Hilfstabelle!$B$14:$I$25,8,FALSE)</f>
        <v>22</v>
      </c>
      <c r="AU456" s="7" t="str">
        <f>IF(AY456="50I","I",VLOOKUP(E456,Hilfstabelle!$A$3:$B$6,2))</f>
        <v>II</v>
      </c>
      <c r="AV456" s="7" t="str">
        <f>IF(U456="I","I",VLOOKUP(E456,Hilfstabelle!$A$3:$B$6,2))</f>
        <v>II</v>
      </c>
      <c r="AW456" s="7" t="str">
        <f t="shared" si="248"/>
        <v>63II</v>
      </c>
      <c r="AX456" s="7" t="str">
        <f t="shared" si="239"/>
        <v>63II</v>
      </c>
      <c r="AY456" s="106" t="b">
        <f t="shared" si="229"/>
        <v>0</v>
      </c>
      <c r="AZ456" s="7">
        <f>VLOOKUP('Grundgerüst Konfigurator'!AW456,Hilfstabelle!$B$14:$M$25,12,FALSE)</f>
        <v>0.84948360000000012</v>
      </c>
      <c r="BA456" s="7">
        <f>VLOOKUP(AW456,Hilfstabelle!$B$14:$J$25,9,FALSE)</f>
        <v>37</v>
      </c>
      <c r="BB456" s="7">
        <f>VLOOKUP(AW456,Hilfstabelle!$B$14:$K$25,10,FALSE)</f>
        <v>68.5</v>
      </c>
      <c r="BC456" s="7">
        <f>VLOOKUP(AW456,Hilfstabelle!$B$14:$I$25,8,FALSE)</f>
        <v>22.5</v>
      </c>
      <c r="BD456" s="7" t="str">
        <f t="shared" si="240"/>
        <v/>
      </c>
      <c r="BE456" s="7" t="str">
        <f t="shared" si="249"/>
        <v/>
      </c>
      <c r="BF456" s="7">
        <f>IFERROR(VLOOKUP(BD456,Hilfstabelle!$B$26:$M$31,12,FALSE),0)</f>
        <v>0</v>
      </c>
      <c r="BG456" s="7">
        <f>IFERROR(VLOOKUP(BD456,Hilfstabelle!$B$26:$H$31,7,FALSE),0)</f>
        <v>0</v>
      </c>
      <c r="BH456" s="7" t="str">
        <f t="shared" si="241"/>
        <v>IV-III</v>
      </c>
      <c r="BI456" s="7" t="str">
        <f t="shared" si="250"/>
        <v>IV-III</v>
      </c>
      <c r="BJ456" s="7">
        <f>IFERROR(VLOOKUP(BH456,Hilfstabelle!$B$26:$M$31,12,FALSE),0)</f>
        <v>1.783698</v>
      </c>
      <c r="BK456" s="7">
        <f>IFERROR(VLOOKUP(BH456,Hilfstabelle!$B$26:$H$31,7,FALSE),0)</f>
        <v>5</v>
      </c>
      <c r="BL456" s="7" t="str">
        <f t="shared" si="242"/>
        <v>IV-II</v>
      </c>
      <c r="BM456" s="7" t="str">
        <f t="shared" si="251"/>
        <v>IV-II</v>
      </c>
      <c r="BN456" s="7">
        <f>IFERROR(VLOOKUP(BL456,Hilfstabelle!$B$26:$M$31,12,FALSE),0)</f>
        <v>2.3884392000000001</v>
      </c>
      <c r="BO456" s="7">
        <f>IFERROR(VLOOKUP(BL456,Hilfstabelle!$B$26:$H$31,7,FALSE),0)</f>
        <v>30</v>
      </c>
      <c r="BP456" s="162" t="s">
        <v>3902</v>
      </c>
    </row>
    <row r="457" spans="1:68" ht="15" thickBot="1" x14ac:dyDescent="0.25">
      <c r="A457" s="7">
        <v>16864441208</v>
      </c>
      <c r="B457" s="160" t="s">
        <v>98</v>
      </c>
      <c r="C457" s="8">
        <v>140</v>
      </c>
      <c r="D457" s="8">
        <v>90</v>
      </c>
      <c r="E457" s="8">
        <v>75</v>
      </c>
      <c r="F457" s="8" t="str">
        <f t="shared" si="252"/>
        <v>140 - 90 - 75</v>
      </c>
      <c r="G457" s="8" t="str">
        <f t="shared" si="253"/>
        <v>140-90-75</v>
      </c>
      <c r="H457" s="8">
        <f t="shared" si="254"/>
        <v>16864441208</v>
      </c>
      <c r="I457" s="6">
        <f t="shared" si="230"/>
        <v>21.696948000000003</v>
      </c>
      <c r="J457" s="6">
        <f>VLOOKUP(LEFT(A457,8)*1,Hilfstabelle!$A$35:$E$38,5,FALSE)</f>
        <v>0</v>
      </c>
      <c r="K457" s="6">
        <f t="shared" si="231"/>
        <v>398.6</v>
      </c>
      <c r="L457" s="6">
        <f t="shared" si="232"/>
        <v>269</v>
      </c>
      <c r="M457" s="6">
        <f t="shared" si="233"/>
        <v>163</v>
      </c>
      <c r="N457" s="19">
        <f t="shared" si="243"/>
        <v>136.1</v>
      </c>
      <c r="O457" s="19">
        <f t="shared" si="244"/>
        <v>137.5</v>
      </c>
      <c r="P457" s="19">
        <f t="shared" si="245"/>
        <v>162.5</v>
      </c>
      <c r="Q457" s="6" t="str">
        <f>VLOOKUP(LEFT(A457,8)*1,Hilfstabelle!$A$35:$E$38,2,FALSE)</f>
        <v>N.A.</v>
      </c>
      <c r="R457" s="6" t="str">
        <f>VLOOKUP(LEFT(A457,8)*1,Hilfstabelle!$A$35:$E$38,3,FALSE)</f>
        <v>N.A.</v>
      </c>
      <c r="S457" s="6" t="str">
        <f>VLOOKUP(LEFT(A457,8)*1,Hilfstabelle!$A$35:$E$38,4,FALSE)</f>
        <v>N.A.</v>
      </c>
      <c r="T457" s="94" t="e">
        <f>VLOOKUP(H457,Preise!A:E,4,FALSE)</f>
        <v>#N/A</v>
      </c>
      <c r="U457" s="7" t="str">
        <f>IF(V457=50,"I",VLOOKUP(V457,Hilfstabelle!$A$3:$B$6,2))</f>
        <v>IV</v>
      </c>
      <c r="V457" s="7">
        <f t="shared" si="234"/>
        <v>140</v>
      </c>
      <c r="W457" s="7" t="str">
        <f>IF(U457="I","I",VLOOKUP(V457,Hilfstabelle!$A$3:$B$6,2))</f>
        <v>IV</v>
      </c>
      <c r="X457" s="7">
        <f>VLOOKUP(W457,Hilfstabelle!$B$10:$M$13,12,FALSE)</f>
        <v>10.408540800000001</v>
      </c>
      <c r="Y457" s="7">
        <f>VLOOKUP(W457,Hilfstabelle!$B$10:$D$13,3,FALSE)</f>
        <v>80</v>
      </c>
      <c r="Z457" s="7">
        <f>VLOOKUP(W457,Hilfstabelle!$B$10:$E$13,4,FALSE)</f>
        <v>110.5</v>
      </c>
      <c r="AA457" s="7">
        <f>VLOOKUP(W457,Hilfstabelle!$B$10:$F$13,5,FALSE)</f>
        <v>110.5</v>
      </c>
      <c r="AB457" s="7">
        <f>VLOOKUP(W457,Hilfstabelle!$B$10:$G$13,6,FALSE)</f>
        <v>110.5</v>
      </c>
      <c r="AC457" s="7" t="str">
        <f>IF(AG457="50I","I",VLOOKUP(C457,Hilfstabelle!$A$3:$B$6,2))</f>
        <v>IV</v>
      </c>
      <c r="AD457" s="7" t="str">
        <f>IF(U457="I","I",VLOOKUP(C457,Hilfstabelle!$A$3:$B$6,2))</f>
        <v>IV</v>
      </c>
      <c r="AE457" s="7" t="str">
        <f t="shared" si="246"/>
        <v>140IV</v>
      </c>
      <c r="AF457" s="7" t="str">
        <f t="shared" si="235"/>
        <v>140IV</v>
      </c>
      <c r="AG457" s="106" t="b">
        <f t="shared" si="236"/>
        <v>0</v>
      </c>
      <c r="AH457" s="7">
        <f>VLOOKUP('Grundgerüst Konfigurator'!AE457,Hilfstabelle!$B$14:$M$25,12,FALSE)</f>
        <v>4.4472372</v>
      </c>
      <c r="AI457" s="7">
        <f>VLOOKUP(AE457,Hilfstabelle!$B$14:$J$25,9,FALSE)</f>
        <v>81.5</v>
      </c>
      <c r="AJ457" s="7">
        <f>VLOOKUP(AE457,Hilfstabelle!$B$14:$K$25,10,FALSE)</f>
        <v>75.599999999999994</v>
      </c>
      <c r="AK457" s="7">
        <f>VLOOKUP(AE457,Hilfstabelle!$B$14:$I$25,8,FALSE)</f>
        <v>25.6</v>
      </c>
      <c r="AL457" s="7" t="str">
        <f>IF(AP457="50I","I",VLOOKUP(D457,Hilfstabelle!$A$3:$B$6,2))</f>
        <v>III</v>
      </c>
      <c r="AM457" s="7" t="str">
        <f>IF(U457="I","I",VLOOKUP(D457,Hilfstabelle!$A$3:$B$6,2))</f>
        <v>III</v>
      </c>
      <c r="AN457" s="7" t="str">
        <f t="shared" si="247"/>
        <v>90III</v>
      </c>
      <c r="AO457" s="7" t="str">
        <f t="shared" si="237"/>
        <v>90III</v>
      </c>
      <c r="AP457" s="106" t="b">
        <f t="shared" si="238"/>
        <v>0</v>
      </c>
      <c r="AQ457" s="7">
        <f>VLOOKUP('Grundgerüst Konfigurator'!AN457,Hilfstabelle!$B$14:$M$25,12,FALSE)</f>
        <v>1.6001664000000002</v>
      </c>
      <c r="AR457" s="7">
        <f>VLOOKUP(AN457,Hilfstabelle!$B$14:$J$25,9,FALSE)</f>
        <v>54</v>
      </c>
      <c r="AS457" s="7">
        <f>VLOOKUP(AN457,Hilfstabelle!$B$14:$K$25,10,FALSE)</f>
        <v>72</v>
      </c>
      <c r="AT457" s="7">
        <f>VLOOKUP(AN457,Hilfstabelle!$B$14:$I$25,8,FALSE)</f>
        <v>22</v>
      </c>
      <c r="AU457" s="7" t="str">
        <f>IF(AY457="50I","I",VLOOKUP(E457,Hilfstabelle!$A$3:$B$6,2))</f>
        <v>II</v>
      </c>
      <c r="AV457" s="7" t="str">
        <f>IF(U457="I","I",VLOOKUP(E457,Hilfstabelle!$A$3:$B$6,2))</f>
        <v>II</v>
      </c>
      <c r="AW457" s="7" t="str">
        <f t="shared" si="248"/>
        <v>75II</v>
      </c>
      <c r="AX457" s="7" t="str">
        <f t="shared" si="239"/>
        <v>75II</v>
      </c>
      <c r="AY457" s="106" t="b">
        <f t="shared" si="229"/>
        <v>0</v>
      </c>
      <c r="AZ457" s="7">
        <f>VLOOKUP('Grundgerüst Konfigurator'!AW457,Hilfstabelle!$B$14:$M$25,12,FALSE)</f>
        <v>1.0688664000000001</v>
      </c>
      <c r="BA457" s="7">
        <f>VLOOKUP(AW457,Hilfstabelle!$B$14:$J$25,9,FALSE)</f>
        <v>45</v>
      </c>
      <c r="BB457" s="7">
        <f>VLOOKUP(AW457,Hilfstabelle!$B$14:$K$25,10,FALSE)</f>
        <v>72</v>
      </c>
      <c r="BC457" s="7">
        <f>VLOOKUP(AW457,Hilfstabelle!$B$14:$I$25,8,FALSE)</f>
        <v>22</v>
      </c>
      <c r="BD457" s="7" t="str">
        <f t="shared" si="240"/>
        <v/>
      </c>
      <c r="BE457" s="7" t="str">
        <f t="shared" si="249"/>
        <v/>
      </c>
      <c r="BF457" s="7">
        <f>IFERROR(VLOOKUP(BD457,Hilfstabelle!$B$26:$M$31,12,FALSE),0)</f>
        <v>0</v>
      </c>
      <c r="BG457" s="7">
        <f>IFERROR(VLOOKUP(BD457,Hilfstabelle!$B$26:$H$31,7,FALSE),0)</f>
        <v>0</v>
      </c>
      <c r="BH457" s="7" t="str">
        <f t="shared" si="241"/>
        <v>IV-III</v>
      </c>
      <c r="BI457" s="7" t="str">
        <f t="shared" si="250"/>
        <v>IV-III</v>
      </c>
      <c r="BJ457" s="7">
        <f>IFERROR(VLOOKUP(BH457,Hilfstabelle!$B$26:$M$31,12,FALSE),0)</f>
        <v>1.783698</v>
      </c>
      <c r="BK457" s="7">
        <f>IFERROR(VLOOKUP(BH457,Hilfstabelle!$B$26:$H$31,7,FALSE),0)</f>
        <v>5</v>
      </c>
      <c r="BL457" s="7" t="str">
        <f t="shared" si="242"/>
        <v>IV-II</v>
      </c>
      <c r="BM457" s="7" t="str">
        <f t="shared" si="251"/>
        <v>IV-II</v>
      </c>
      <c r="BN457" s="7">
        <f>IFERROR(VLOOKUP(BL457,Hilfstabelle!$B$26:$M$31,12,FALSE),0)</f>
        <v>2.3884392000000001</v>
      </c>
      <c r="BO457" s="7">
        <f>IFERROR(VLOOKUP(BL457,Hilfstabelle!$B$26:$H$31,7,FALSE),0)</f>
        <v>30</v>
      </c>
      <c r="BP457" s="162" t="s">
        <v>3902</v>
      </c>
    </row>
    <row r="458" spans="1:68" ht="15" thickBot="1" x14ac:dyDescent="0.25">
      <c r="A458" s="7">
        <v>16864441209</v>
      </c>
      <c r="B458" s="160" t="s">
        <v>98</v>
      </c>
      <c r="C458" s="8">
        <v>140</v>
      </c>
      <c r="D458" s="8">
        <v>90</v>
      </c>
      <c r="E458" s="8">
        <v>90</v>
      </c>
      <c r="F458" s="8" t="str">
        <f t="shared" si="252"/>
        <v>140 - 90 - 90</v>
      </c>
      <c r="G458" s="8" t="str">
        <f t="shared" si="253"/>
        <v>140-90-90</v>
      </c>
      <c r="H458" s="8">
        <f t="shared" si="254"/>
        <v>16864441209</v>
      </c>
      <c r="I458" s="6">
        <f t="shared" si="230"/>
        <v>21.623506800000001</v>
      </c>
      <c r="J458" s="6">
        <f>VLOOKUP(LEFT(A458,8)*1,Hilfstabelle!$A$35:$E$38,5,FALSE)</f>
        <v>0</v>
      </c>
      <c r="K458" s="6">
        <f t="shared" si="231"/>
        <v>373.6</v>
      </c>
      <c r="L458" s="6">
        <f t="shared" si="232"/>
        <v>269</v>
      </c>
      <c r="M458" s="6">
        <f t="shared" si="233"/>
        <v>163</v>
      </c>
      <c r="N458" s="19">
        <f t="shared" si="243"/>
        <v>136.1</v>
      </c>
      <c r="O458" s="19">
        <f t="shared" si="244"/>
        <v>137.5</v>
      </c>
      <c r="P458" s="19">
        <f t="shared" si="245"/>
        <v>137.5</v>
      </c>
      <c r="Q458" s="6" t="str">
        <f>VLOOKUP(LEFT(A458,8)*1,Hilfstabelle!$A$35:$E$38,2,FALSE)</f>
        <v>N.A.</v>
      </c>
      <c r="R458" s="6" t="str">
        <f>VLOOKUP(LEFT(A458,8)*1,Hilfstabelle!$A$35:$E$38,3,FALSE)</f>
        <v>N.A.</v>
      </c>
      <c r="S458" s="6" t="str">
        <f>VLOOKUP(LEFT(A458,8)*1,Hilfstabelle!$A$35:$E$38,4,FALSE)</f>
        <v>N.A.</v>
      </c>
      <c r="T458" s="94" t="e">
        <f>VLOOKUP(H458,Preise!A:E,4,FALSE)</f>
        <v>#N/A</v>
      </c>
      <c r="U458" s="7" t="str">
        <f>IF(V458=50,"I",VLOOKUP(V458,Hilfstabelle!$A$3:$B$6,2))</f>
        <v>IV</v>
      </c>
      <c r="V458" s="7">
        <f t="shared" si="234"/>
        <v>140</v>
      </c>
      <c r="W458" s="7" t="str">
        <f>IF(U458="I","I",VLOOKUP(V458,Hilfstabelle!$A$3:$B$6,2))</f>
        <v>IV</v>
      </c>
      <c r="X458" s="7">
        <f>VLOOKUP(W458,Hilfstabelle!$B$10:$M$13,12,FALSE)</f>
        <v>10.408540800000001</v>
      </c>
      <c r="Y458" s="7">
        <f>VLOOKUP(W458,Hilfstabelle!$B$10:$D$13,3,FALSE)</f>
        <v>80</v>
      </c>
      <c r="Z458" s="7">
        <f>VLOOKUP(W458,Hilfstabelle!$B$10:$E$13,4,FALSE)</f>
        <v>110.5</v>
      </c>
      <c r="AA458" s="7">
        <f>VLOOKUP(W458,Hilfstabelle!$B$10:$F$13,5,FALSE)</f>
        <v>110.5</v>
      </c>
      <c r="AB458" s="7">
        <f>VLOOKUP(W458,Hilfstabelle!$B$10:$G$13,6,FALSE)</f>
        <v>110.5</v>
      </c>
      <c r="AC458" s="7" t="str">
        <f>IF(AG458="50I","I",VLOOKUP(C458,Hilfstabelle!$A$3:$B$6,2))</f>
        <v>IV</v>
      </c>
      <c r="AD458" s="7" t="str">
        <f>IF(U458="I","I",VLOOKUP(C458,Hilfstabelle!$A$3:$B$6,2))</f>
        <v>IV</v>
      </c>
      <c r="AE458" s="7" t="str">
        <f t="shared" si="246"/>
        <v>140IV</v>
      </c>
      <c r="AF458" s="7" t="str">
        <f t="shared" si="235"/>
        <v>140IV</v>
      </c>
      <c r="AG458" s="106" t="b">
        <f t="shared" si="236"/>
        <v>0</v>
      </c>
      <c r="AH458" s="7">
        <f>VLOOKUP('Grundgerüst Konfigurator'!AE458,Hilfstabelle!$B$14:$M$25,12,FALSE)</f>
        <v>4.4472372</v>
      </c>
      <c r="AI458" s="7">
        <f>VLOOKUP(AE458,Hilfstabelle!$B$14:$J$25,9,FALSE)</f>
        <v>81.5</v>
      </c>
      <c r="AJ458" s="7">
        <f>VLOOKUP(AE458,Hilfstabelle!$B$14:$K$25,10,FALSE)</f>
        <v>75.599999999999994</v>
      </c>
      <c r="AK458" s="7">
        <f>VLOOKUP(AE458,Hilfstabelle!$B$14:$I$25,8,FALSE)</f>
        <v>25.6</v>
      </c>
      <c r="AL458" s="7" t="str">
        <f>IF(AP458="50I","I",VLOOKUP(D458,Hilfstabelle!$A$3:$B$6,2))</f>
        <v>III</v>
      </c>
      <c r="AM458" s="7" t="str">
        <f>IF(U458="I","I",VLOOKUP(D458,Hilfstabelle!$A$3:$B$6,2))</f>
        <v>III</v>
      </c>
      <c r="AN458" s="7" t="str">
        <f t="shared" si="247"/>
        <v>90III</v>
      </c>
      <c r="AO458" s="7" t="str">
        <f t="shared" si="237"/>
        <v>90III</v>
      </c>
      <c r="AP458" s="106" t="b">
        <f t="shared" si="238"/>
        <v>0</v>
      </c>
      <c r="AQ458" s="7">
        <f>VLOOKUP('Grundgerüst Konfigurator'!AN458,Hilfstabelle!$B$14:$M$25,12,FALSE)</f>
        <v>1.6001664000000002</v>
      </c>
      <c r="AR458" s="7">
        <f>VLOOKUP(AN458,Hilfstabelle!$B$14:$J$25,9,FALSE)</f>
        <v>54</v>
      </c>
      <c r="AS458" s="7">
        <f>VLOOKUP(AN458,Hilfstabelle!$B$14:$K$25,10,FALSE)</f>
        <v>72</v>
      </c>
      <c r="AT458" s="7">
        <f>VLOOKUP(AN458,Hilfstabelle!$B$14:$I$25,8,FALSE)</f>
        <v>22</v>
      </c>
      <c r="AU458" s="7" t="str">
        <f>IF(AY458="50I","I",VLOOKUP(E458,Hilfstabelle!$A$3:$B$6,2))</f>
        <v>III</v>
      </c>
      <c r="AV458" s="7" t="str">
        <f>IF(U458="I","I",VLOOKUP(E458,Hilfstabelle!$A$3:$B$6,2))</f>
        <v>III</v>
      </c>
      <c r="AW458" s="7" t="str">
        <f t="shared" si="248"/>
        <v>90III</v>
      </c>
      <c r="AX458" s="7" t="str">
        <f t="shared" si="239"/>
        <v>90III</v>
      </c>
      <c r="AY458" s="106" t="b">
        <f t="shared" si="229"/>
        <v>0</v>
      </c>
      <c r="AZ458" s="7">
        <f>VLOOKUP('Grundgerüst Konfigurator'!AW458,Hilfstabelle!$B$14:$M$25,12,FALSE)</f>
        <v>1.6001664000000002</v>
      </c>
      <c r="BA458" s="7">
        <f>VLOOKUP(AW458,Hilfstabelle!$B$14:$J$25,9,FALSE)</f>
        <v>54</v>
      </c>
      <c r="BB458" s="7">
        <f>VLOOKUP(AW458,Hilfstabelle!$B$14:$K$25,10,FALSE)</f>
        <v>72</v>
      </c>
      <c r="BC458" s="7">
        <f>VLOOKUP(AW458,Hilfstabelle!$B$14:$I$25,8,FALSE)</f>
        <v>22</v>
      </c>
      <c r="BD458" s="7" t="str">
        <f t="shared" si="240"/>
        <v/>
      </c>
      <c r="BE458" s="7" t="str">
        <f t="shared" si="249"/>
        <v/>
      </c>
      <c r="BF458" s="7">
        <f>IFERROR(VLOOKUP(BD458,Hilfstabelle!$B$26:$M$31,12,FALSE),0)</f>
        <v>0</v>
      </c>
      <c r="BG458" s="7">
        <f>IFERROR(VLOOKUP(BD458,Hilfstabelle!$B$26:$H$31,7,FALSE),0)</f>
        <v>0</v>
      </c>
      <c r="BH458" s="7" t="str">
        <f t="shared" si="241"/>
        <v>IV-III</v>
      </c>
      <c r="BI458" s="7" t="str">
        <f t="shared" si="250"/>
        <v>IV-III</v>
      </c>
      <c r="BJ458" s="7">
        <f>IFERROR(VLOOKUP(BH458,Hilfstabelle!$B$26:$M$31,12,FALSE),0)</f>
        <v>1.783698</v>
      </c>
      <c r="BK458" s="7">
        <f>IFERROR(VLOOKUP(BH458,Hilfstabelle!$B$26:$H$31,7,FALSE),0)</f>
        <v>5</v>
      </c>
      <c r="BL458" s="7" t="str">
        <f t="shared" si="242"/>
        <v>IV-III</v>
      </c>
      <c r="BM458" s="7" t="str">
        <f t="shared" si="251"/>
        <v>IV-III</v>
      </c>
      <c r="BN458" s="7">
        <f>IFERROR(VLOOKUP(BL458,Hilfstabelle!$B$26:$M$31,12,FALSE),0)</f>
        <v>1.783698</v>
      </c>
      <c r="BO458" s="7">
        <f>IFERROR(VLOOKUP(BL458,Hilfstabelle!$B$26:$H$31,7,FALSE),0)</f>
        <v>5</v>
      </c>
      <c r="BP458" s="162" t="s">
        <v>3902</v>
      </c>
    </row>
    <row r="459" spans="1:68" ht="15" thickBot="1" x14ac:dyDescent="0.25">
      <c r="A459" s="7">
        <v>16864441210</v>
      </c>
      <c r="B459" s="160" t="s">
        <v>98</v>
      </c>
      <c r="C459" s="8">
        <v>140</v>
      </c>
      <c r="D459" s="8">
        <v>90</v>
      </c>
      <c r="E459" s="8">
        <v>110</v>
      </c>
      <c r="F459" s="8" t="str">
        <f t="shared" si="252"/>
        <v>140 - 90 - 110</v>
      </c>
      <c r="G459" s="8" t="str">
        <f t="shared" si="253"/>
        <v>140-90-110</v>
      </c>
      <c r="H459" s="8">
        <f t="shared" si="254"/>
        <v>16864441210</v>
      </c>
      <c r="I459" s="6">
        <f t="shared" si="230"/>
        <v>22.136049600000003</v>
      </c>
      <c r="J459" s="6">
        <f>VLOOKUP(LEFT(A459,8)*1,Hilfstabelle!$A$35:$E$38,5,FALSE)</f>
        <v>0</v>
      </c>
      <c r="K459" s="6">
        <f t="shared" si="231"/>
        <v>373.6</v>
      </c>
      <c r="L459" s="6">
        <f t="shared" si="232"/>
        <v>269</v>
      </c>
      <c r="M459" s="6">
        <f t="shared" si="233"/>
        <v>163</v>
      </c>
      <c r="N459" s="19">
        <f t="shared" si="243"/>
        <v>136.1</v>
      </c>
      <c r="O459" s="19">
        <f t="shared" si="244"/>
        <v>137.5</v>
      </c>
      <c r="P459" s="19">
        <f t="shared" si="245"/>
        <v>137.5</v>
      </c>
      <c r="Q459" s="6" t="str">
        <f>VLOOKUP(LEFT(A459,8)*1,Hilfstabelle!$A$35:$E$38,2,FALSE)</f>
        <v>N.A.</v>
      </c>
      <c r="R459" s="6" t="str">
        <f>VLOOKUP(LEFT(A459,8)*1,Hilfstabelle!$A$35:$E$38,3,FALSE)</f>
        <v>N.A.</v>
      </c>
      <c r="S459" s="6" t="str">
        <f>VLOOKUP(LEFT(A459,8)*1,Hilfstabelle!$A$35:$E$38,4,FALSE)</f>
        <v>N.A.</v>
      </c>
      <c r="T459" s="94" t="e">
        <f>VLOOKUP(H459,Preise!A:E,4,FALSE)</f>
        <v>#N/A</v>
      </c>
      <c r="U459" s="7" t="str">
        <f>IF(V459=50,"I",VLOOKUP(V459,Hilfstabelle!$A$3:$B$6,2))</f>
        <v>IV</v>
      </c>
      <c r="V459" s="7">
        <f t="shared" si="234"/>
        <v>140</v>
      </c>
      <c r="W459" s="7" t="str">
        <f>IF(U459="I","I",VLOOKUP(V459,Hilfstabelle!$A$3:$B$6,2))</f>
        <v>IV</v>
      </c>
      <c r="X459" s="7">
        <f>VLOOKUP(W459,Hilfstabelle!$B$10:$M$13,12,FALSE)</f>
        <v>10.408540800000001</v>
      </c>
      <c r="Y459" s="7">
        <f>VLOOKUP(W459,Hilfstabelle!$B$10:$D$13,3,FALSE)</f>
        <v>80</v>
      </c>
      <c r="Z459" s="7">
        <f>VLOOKUP(W459,Hilfstabelle!$B$10:$E$13,4,FALSE)</f>
        <v>110.5</v>
      </c>
      <c r="AA459" s="7">
        <f>VLOOKUP(W459,Hilfstabelle!$B$10:$F$13,5,FALSE)</f>
        <v>110.5</v>
      </c>
      <c r="AB459" s="7">
        <f>VLOOKUP(W459,Hilfstabelle!$B$10:$G$13,6,FALSE)</f>
        <v>110.5</v>
      </c>
      <c r="AC459" s="7" t="str">
        <f>IF(AG459="50I","I",VLOOKUP(C459,Hilfstabelle!$A$3:$B$6,2))</f>
        <v>IV</v>
      </c>
      <c r="AD459" s="7" t="str">
        <f>IF(U459="I","I",VLOOKUP(C459,Hilfstabelle!$A$3:$B$6,2))</f>
        <v>IV</v>
      </c>
      <c r="AE459" s="7" t="str">
        <f t="shared" si="246"/>
        <v>140IV</v>
      </c>
      <c r="AF459" s="7" t="str">
        <f t="shared" si="235"/>
        <v>140IV</v>
      </c>
      <c r="AG459" s="106" t="b">
        <f t="shared" si="236"/>
        <v>0</v>
      </c>
      <c r="AH459" s="7">
        <f>VLOOKUP('Grundgerüst Konfigurator'!AE459,Hilfstabelle!$B$14:$M$25,12,FALSE)</f>
        <v>4.4472372</v>
      </c>
      <c r="AI459" s="7">
        <f>VLOOKUP(AE459,Hilfstabelle!$B$14:$J$25,9,FALSE)</f>
        <v>81.5</v>
      </c>
      <c r="AJ459" s="7">
        <f>VLOOKUP(AE459,Hilfstabelle!$B$14:$K$25,10,FALSE)</f>
        <v>75.599999999999994</v>
      </c>
      <c r="AK459" s="7">
        <f>VLOOKUP(AE459,Hilfstabelle!$B$14:$I$25,8,FALSE)</f>
        <v>25.6</v>
      </c>
      <c r="AL459" s="7" t="str">
        <f>IF(AP459="50I","I",VLOOKUP(D459,Hilfstabelle!$A$3:$B$6,2))</f>
        <v>III</v>
      </c>
      <c r="AM459" s="7" t="str">
        <f>IF(U459="I","I",VLOOKUP(D459,Hilfstabelle!$A$3:$B$6,2))</f>
        <v>III</v>
      </c>
      <c r="AN459" s="7" t="str">
        <f t="shared" si="247"/>
        <v>90III</v>
      </c>
      <c r="AO459" s="7" t="str">
        <f t="shared" si="237"/>
        <v>90III</v>
      </c>
      <c r="AP459" s="106" t="b">
        <f t="shared" si="238"/>
        <v>0</v>
      </c>
      <c r="AQ459" s="7">
        <f>VLOOKUP('Grundgerüst Konfigurator'!AN459,Hilfstabelle!$B$14:$M$25,12,FALSE)</f>
        <v>1.6001664000000002</v>
      </c>
      <c r="AR459" s="7">
        <f>VLOOKUP(AN459,Hilfstabelle!$B$14:$J$25,9,FALSE)</f>
        <v>54</v>
      </c>
      <c r="AS459" s="7">
        <f>VLOOKUP(AN459,Hilfstabelle!$B$14:$K$25,10,FALSE)</f>
        <v>72</v>
      </c>
      <c r="AT459" s="7">
        <f>VLOOKUP(AN459,Hilfstabelle!$B$14:$I$25,8,FALSE)</f>
        <v>22</v>
      </c>
      <c r="AU459" s="7" t="str">
        <f>IF(AY459="50I","I",VLOOKUP(E459,Hilfstabelle!$A$3:$B$6,2))</f>
        <v>III</v>
      </c>
      <c r="AV459" s="7" t="str">
        <f>IF(U459="I","I",VLOOKUP(E459,Hilfstabelle!$A$3:$B$6,2))</f>
        <v>III</v>
      </c>
      <c r="AW459" s="7" t="str">
        <f t="shared" si="248"/>
        <v>110III</v>
      </c>
      <c r="AX459" s="7" t="str">
        <f t="shared" si="239"/>
        <v>110III</v>
      </c>
      <c r="AY459" s="106" t="b">
        <f t="shared" si="229"/>
        <v>0</v>
      </c>
      <c r="AZ459" s="7">
        <f>VLOOKUP('Grundgerüst Konfigurator'!AW459,Hilfstabelle!$B$14:$M$25,12,FALSE)</f>
        <v>2.1127092000000003</v>
      </c>
      <c r="BA459" s="7">
        <f>VLOOKUP(AW459,Hilfstabelle!$B$14:$J$25,9,FALSE)</f>
        <v>65</v>
      </c>
      <c r="BB459" s="7">
        <f>VLOOKUP(AW459,Hilfstabelle!$B$14:$K$25,10,FALSE)</f>
        <v>72</v>
      </c>
      <c r="BC459" s="7">
        <f>VLOOKUP(AW459,Hilfstabelle!$B$14:$I$25,8,FALSE)</f>
        <v>22</v>
      </c>
      <c r="BD459" s="7" t="str">
        <f t="shared" si="240"/>
        <v/>
      </c>
      <c r="BE459" s="7" t="str">
        <f t="shared" si="249"/>
        <v/>
      </c>
      <c r="BF459" s="7">
        <f>IFERROR(VLOOKUP(BD459,Hilfstabelle!$B$26:$M$31,12,FALSE),0)</f>
        <v>0</v>
      </c>
      <c r="BG459" s="7">
        <f>IFERROR(VLOOKUP(BD459,Hilfstabelle!$B$26:$H$31,7,FALSE),0)</f>
        <v>0</v>
      </c>
      <c r="BH459" s="7" t="str">
        <f t="shared" si="241"/>
        <v>IV-III</v>
      </c>
      <c r="BI459" s="7" t="str">
        <f t="shared" si="250"/>
        <v>IV-III</v>
      </c>
      <c r="BJ459" s="7">
        <f>IFERROR(VLOOKUP(BH459,Hilfstabelle!$B$26:$M$31,12,FALSE),0)</f>
        <v>1.783698</v>
      </c>
      <c r="BK459" s="7">
        <f>IFERROR(VLOOKUP(BH459,Hilfstabelle!$B$26:$H$31,7,FALSE),0)</f>
        <v>5</v>
      </c>
      <c r="BL459" s="7" t="str">
        <f t="shared" si="242"/>
        <v>IV-III</v>
      </c>
      <c r="BM459" s="7" t="str">
        <f t="shared" si="251"/>
        <v>IV-III</v>
      </c>
      <c r="BN459" s="7">
        <f>IFERROR(VLOOKUP(BL459,Hilfstabelle!$B$26:$M$31,12,FALSE),0)</f>
        <v>1.783698</v>
      </c>
      <c r="BO459" s="7">
        <f>IFERROR(VLOOKUP(BL459,Hilfstabelle!$B$26:$H$31,7,FALSE),0)</f>
        <v>5</v>
      </c>
      <c r="BP459" s="162" t="s">
        <v>3902</v>
      </c>
    </row>
    <row r="460" spans="1:68" ht="15" thickBot="1" x14ac:dyDescent="0.25">
      <c r="A460" s="7">
        <v>16864441211</v>
      </c>
      <c r="B460" s="160" t="s">
        <v>98</v>
      </c>
      <c r="C460" s="8">
        <v>140</v>
      </c>
      <c r="D460" s="8">
        <v>90</v>
      </c>
      <c r="E460" s="8">
        <v>125</v>
      </c>
      <c r="F460" s="8" t="str">
        <f t="shared" si="252"/>
        <v>140 - 90 - 125</v>
      </c>
      <c r="G460" s="8" t="str">
        <f t="shared" si="253"/>
        <v>140-90-125</v>
      </c>
      <c r="H460" s="8">
        <f t="shared" si="254"/>
        <v>16864441211</v>
      </c>
      <c r="I460" s="6">
        <f t="shared" si="230"/>
        <v>22.039449600000001</v>
      </c>
      <c r="J460" s="6">
        <f>VLOOKUP(LEFT(A460,8)*1,Hilfstabelle!$A$35:$E$38,5,FALSE)</f>
        <v>0</v>
      </c>
      <c r="K460" s="6">
        <f t="shared" si="231"/>
        <v>383.90000000000003</v>
      </c>
      <c r="L460" s="6">
        <f t="shared" si="232"/>
        <v>269</v>
      </c>
      <c r="M460" s="6">
        <f t="shared" si="233"/>
        <v>163</v>
      </c>
      <c r="N460" s="19">
        <f t="shared" si="243"/>
        <v>136.1</v>
      </c>
      <c r="O460" s="19">
        <f t="shared" si="244"/>
        <v>137.5</v>
      </c>
      <c r="P460" s="19">
        <f t="shared" si="245"/>
        <v>147.80000000000001</v>
      </c>
      <c r="Q460" s="6" t="str">
        <f>VLOOKUP(LEFT(A460,8)*1,Hilfstabelle!$A$35:$E$38,2,FALSE)</f>
        <v>N.A.</v>
      </c>
      <c r="R460" s="6" t="str">
        <f>VLOOKUP(LEFT(A460,8)*1,Hilfstabelle!$A$35:$E$38,3,FALSE)</f>
        <v>N.A.</v>
      </c>
      <c r="S460" s="6" t="str">
        <f>VLOOKUP(LEFT(A460,8)*1,Hilfstabelle!$A$35:$E$38,4,FALSE)</f>
        <v>N.A.</v>
      </c>
      <c r="T460" s="94" t="e">
        <f>VLOOKUP(H460,Preise!A:E,4,FALSE)</f>
        <v>#N/A</v>
      </c>
      <c r="U460" s="7" t="str">
        <f>IF(V460=50,"I",VLOOKUP(V460,Hilfstabelle!$A$3:$B$6,2))</f>
        <v>IV</v>
      </c>
      <c r="V460" s="7">
        <f t="shared" si="234"/>
        <v>140</v>
      </c>
      <c r="W460" s="7" t="str">
        <f>IF(U460="I","I",VLOOKUP(V460,Hilfstabelle!$A$3:$B$6,2))</f>
        <v>IV</v>
      </c>
      <c r="X460" s="7">
        <f>VLOOKUP(W460,Hilfstabelle!$B$10:$M$13,12,FALSE)</f>
        <v>10.408540800000001</v>
      </c>
      <c r="Y460" s="7">
        <f>VLOOKUP(W460,Hilfstabelle!$B$10:$D$13,3,FALSE)</f>
        <v>80</v>
      </c>
      <c r="Z460" s="7">
        <f>VLOOKUP(W460,Hilfstabelle!$B$10:$E$13,4,FALSE)</f>
        <v>110.5</v>
      </c>
      <c r="AA460" s="7">
        <f>VLOOKUP(W460,Hilfstabelle!$B$10:$F$13,5,FALSE)</f>
        <v>110.5</v>
      </c>
      <c r="AB460" s="7">
        <f>VLOOKUP(W460,Hilfstabelle!$B$10:$G$13,6,FALSE)</f>
        <v>110.5</v>
      </c>
      <c r="AC460" s="7" t="str">
        <f>IF(AG460="50I","I",VLOOKUP(C460,Hilfstabelle!$A$3:$B$6,2))</f>
        <v>IV</v>
      </c>
      <c r="AD460" s="7" t="str">
        <f>IF(U460="I","I",VLOOKUP(C460,Hilfstabelle!$A$3:$B$6,2))</f>
        <v>IV</v>
      </c>
      <c r="AE460" s="7" t="str">
        <f t="shared" si="246"/>
        <v>140IV</v>
      </c>
      <c r="AF460" s="7" t="str">
        <f t="shared" si="235"/>
        <v>140IV</v>
      </c>
      <c r="AG460" s="106" t="b">
        <f t="shared" si="236"/>
        <v>0</v>
      </c>
      <c r="AH460" s="7">
        <f>VLOOKUP('Grundgerüst Konfigurator'!AE460,Hilfstabelle!$B$14:$M$25,12,FALSE)</f>
        <v>4.4472372</v>
      </c>
      <c r="AI460" s="7">
        <f>VLOOKUP(AE460,Hilfstabelle!$B$14:$J$25,9,FALSE)</f>
        <v>81.5</v>
      </c>
      <c r="AJ460" s="7">
        <f>VLOOKUP(AE460,Hilfstabelle!$B$14:$K$25,10,FALSE)</f>
        <v>75.599999999999994</v>
      </c>
      <c r="AK460" s="7">
        <f>VLOOKUP(AE460,Hilfstabelle!$B$14:$I$25,8,FALSE)</f>
        <v>25.6</v>
      </c>
      <c r="AL460" s="7" t="str">
        <f>IF(AP460="50I","I",VLOOKUP(D460,Hilfstabelle!$A$3:$B$6,2))</f>
        <v>III</v>
      </c>
      <c r="AM460" s="7" t="str">
        <f>IF(U460="I","I",VLOOKUP(D460,Hilfstabelle!$A$3:$B$6,2))</f>
        <v>III</v>
      </c>
      <c r="AN460" s="7" t="str">
        <f t="shared" si="247"/>
        <v>90III</v>
      </c>
      <c r="AO460" s="7" t="str">
        <f t="shared" si="237"/>
        <v>90III</v>
      </c>
      <c r="AP460" s="106" t="b">
        <f t="shared" si="238"/>
        <v>0</v>
      </c>
      <c r="AQ460" s="7">
        <f>VLOOKUP('Grundgerüst Konfigurator'!AN460,Hilfstabelle!$B$14:$M$25,12,FALSE)</f>
        <v>1.6001664000000002</v>
      </c>
      <c r="AR460" s="7">
        <f>VLOOKUP(AN460,Hilfstabelle!$B$14:$J$25,9,FALSE)</f>
        <v>54</v>
      </c>
      <c r="AS460" s="7">
        <f>VLOOKUP(AN460,Hilfstabelle!$B$14:$K$25,10,FALSE)</f>
        <v>72</v>
      </c>
      <c r="AT460" s="7">
        <f>VLOOKUP(AN460,Hilfstabelle!$B$14:$I$25,8,FALSE)</f>
        <v>22</v>
      </c>
      <c r="AU460" s="7" t="str">
        <f>IF(AY460="50I","I",VLOOKUP(E460,Hilfstabelle!$A$3:$B$6,2))</f>
        <v>IV</v>
      </c>
      <c r="AV460" s="7" t="str">
        <f>IF(U460="I","I",VLOOKUP(E460,Hilfstabelle!$A$3:$B$6,2))</f>
        <v>IV</v>
      </c>
      <c r="AW460" s="7" t="str">
        <f t="shared" si="248"/>
        <v>125IV</v>
      </c>
      <c r="AX460" s="7" t="str">
        <f t="shared" si="239"/>
        <v>125IV</v>
      </c>
      <c r="AY460" s="106" t="b">
        <f t="shared" si="229"/>
        <v>0</v>
      </c>
      <c r="AZ460" s="7">
        <f>VLOOKUP('Grundgerüst Konfigurator'!AW460,Hilfstabelle!$B$14:$M$25,12,FALSE)</f>
        <v>3.7998072000000001</v>
      </c>
      <c r="BA460" s="7">
        <f>VLOOKUP(AW460,Hilfstabelle!$B$14:$J$25,9,FALSE)</f>
        <v>72.5</v>
      </c>
      <c r="BB460" s="7">
        <f>VLOOKUP(AW460,Hilfstabelle!$B$14:$K$25,10,FALSE)</f>
        <v>87.3</v>
      </c>
      <c r="BC460" s="7">
        <f>VLOOKUP(AW460,Hilfstabelle!$B$14:$I$25,8,FALSE)</f>
        <v>37.299999999999997</v>
      </c>
      <c r="BD460" s="7" t="str">
        <f t="shared" si="240"/>
        <v/>
      </c>
      <c r="BE460" s="7" t="str">
        <f t="shared" si="249"/>
        <v/>
      </c>
      <c r="BF460" s="7">
        <f>IFERROR(VLOOKUP(BD460,Hilfstabelle!$B$26:$M$31,12,FALSE),0)</f>
        <v>0</v>
      </c>
      <c r="BG460" s="7">
        <f>IFERROR(VLOOKUP(BD460,Hilfstabelle!$B$26:$H$31,7,FALSE),0)</f>
        <v>0</v>
      </c>
      <c r="BH460" s="7" t="str">
        <f t="shared" si="241"/>
        <v>IV-III</v>
      </c>
      <c r="BI460" s="7" t="str">
        <f t="shared" si="250"/>
        <v>IV-III</v>
      </c>
      <c r="BJ460" s="7">
        <f>IFERROR(VLOOKUP(BH460,Hilfstabelle!$B$26:$M$31,12,FALSE),0)</f>
        <v>1.783698</v>
      </c>
      <c r="BK460" s="7">
        <f>IFERROR(VLOOKUP(BH460,Hilfstabelle!$B$26:$H$31,7,FALSE),0)</f>
        <v>5</v>
      </c>
      <c r="BL460" s="7" t="str">
        <f t="shared" si="242"/>
        <v/>
      </c>
      <c r="BM460" s="7" t="str">
        <f t="shared" si="251"/>
        <v/>
      </c>
      <c r="BN460" s="7">
        <f>IFERROR(VLOOKUP(BL460,Hilfstabelle!$B$26:$M$31,12,FALSE),0)</f>
        <v>0</v>
      </c>
      <c r="BO460" s="7">
        <f>IFERROR(VLOOKUP(BL460,Hilfstabelle!$B$26:$H$31,7,FALSE),0)</f>
        <v>0</v>
      </c>
      <c r="BP460" s="162" t="s">
        <v>3902</v>
      </c>
    </row>
    <row r="461" spans="1:68" ht="15" thickBot="1" x14ac:dyDescent="0.25">
      <c r="A461" s="7">
        <v>16864441212</v>
      </c>
      <c r="B461" s="160" t="s">
        <v>98</v>
      </c>
      <c r="C461" s="8">
        <v>140</v>
      </c>
      <c r="D461" s="8">
        <v>110</v>
      </c>
      <c r="E461" s="8">
        <v>25</v>
      </c>
      <c r="F461" s="8" t="str">
        <f t="shared" si="252"/>
        <v>140 - 110 - 25</v>
      </c>
      <c r="G461" s="8" t="str">
        <f t="shared" si="253"/>
        <v>140-110-25</v>
      </c>
      <c r="H461" s="8">
        <f t="shared" si="254"/>
        <v>16864441212</v>
      </c>
      <c r="I461" s="6">
        <f t="shared" si="230"/>
        <v>21.129595200000004</v>
      </c>
      <c r="J461" s="6">
        <f>VLOOKUP(LEFT(A461,8)*1,Hilfstabelle!$A$35:$E$38,5,FALSE)</f>
        <v>0</v>
      </c>
      <c r="K461" s="6">
        <f t="shared" si="231"/>
        <v>342.1</v>
      </c>
      <c r="L461" s="6">
        <f t="shared" si="232"/>
        <v>269</v>
      </c>
      <c r="M461" s="6">
        <f t="shared" si="233"/>
        <v>163</v>
      </c>
      <c r="N461" s="19">
        <f t="shared" si="243"/>
        <v>136.1</v>
      </c>
      <c r="O461" s="19">
        <f t="shared" si="244"/>
        <v>137.5</v>
      </c>
      <c r="P461" s="19">
        <f t="shared" si="245"/>
        <v>134.5</v>
      </c>
      <c r="Q461" s="6" t="str">
        <f>VLOOKUP(LEFT(A461,8)*1,Hilfstabelle!$A$35:$E$38,2,FALSE)</f>
        <v>N.A.</v>
      </c>
      <c r="R461" s="6" t="str">
        <f>VLOOKUP(LEFT(A461,8)*1,Hilfstabelle!$A$35:$E$38,3,FALSE)</f>
        <v>N.A.</v>
      </c>
      <c r="S461" s="6" t="str">
        <f>VLOOKUP(LEFT(A461,8)*1,Hilfstabelle!$A$35:$E$38,4,FALSE)</f>
        <v>N.A.</v>
      </c>
      <c r="T461" s="94" t="e">
        <f>VLOOKUP(H461,Preise!A:E,4,FALSE)</f>
        <v>#N/A</v>
      </c>
      <c r="U461" s="7" t="str">
        <f>IF(V461=50,"I",VLOOKUP(V461,Hilfstabelle!$A$3:$B$6,2))</f>
        <v>IV</v>
      </c>
      <c r="V461" s="7">
        <f t="shared" si="234"/>
        <v>140</v>
      </c>
      <c r="W461" s="7" t="str">
        <f>IF(U461="I","I",VLOOKUP(V461,Hilfstabelle!$A$3:$B$6,2))</f>
        <v>IV</v>
      </c>
      <c r="X461" s="7">
        <f>VLOOKUP(W461,Hilfstabelle!$B$10:$M$13,12,FALSE)</f>
        <v>10.408540800000001</v>
      </c>
      <c r="Y461" s="7">
        <f>VLOOKUP(W461,Hilfstabelle!$B$10:$D$13,3,FALSE)</f>
        <v>80</v>
      </c>
      <c r="Z461" s="7">
        <f>VLOOKUP(W461,Hilfstabelle!$B$10:$E$13,4,FALSE)</f>
        <v>110.5</v>
      </c>
      <c r="AA461" s="7">
        <f>VLOOKUP(W461,Hilfstabelle!$B$10:$F$13,5,FALSE)</f>
        <v>110.5</v>
      </c>
      <c r="AB461" s="7">
        <f>VLOOKUP(W461,Hilfstabelle!$B$10:$G$13,6,FALSE)</f>
        <v>110.5</v>
      </c>
      <c r="AC461" s="7" t="str">
        <f>IF(AG461="50I","I",VLOOKUP(C461,Hilfstabelle!$A$3:$B$6,2))</f>
        <v>IV</v>
      </c>
      <c r="AD461" s="7" t="str">
        <f>IF(U461="I","I",VLOOKUP(C461,Hilfstabelle!$A$3:$B$6,2))</f>
        <v>IV</v>
      </c>
      <c r="AE461" s="7" t="str">
        <f t="shared" si="246"/>
        <v>140IV</v>
      </c>
      <c r="AF461" s="7" t="str">
        <f t="shared" si="235"/>
        <v>140IV</v>
      </c>
      <c r="AG461" s="106" t="b">
        <f t="shared" si="236"/>
        <v>0</v>
      </c>
      <c r="AH461" s="7">
        <f>VLOOKUP('Grundgerüst Konfigurator'!AE461,Hilfstabelle!$B$14:$M$25,12,FALSE)</f>
        <v>4.4472372</v>
      </c>
      <c r="AI461" s="7">
        <f>VLOOKUP(AE461,Hilfstabelle!$B$14:$J$25,9,FALSE)</f>
        <v>81.5</v>
      </c>
      <c r="AJ461" s="7">
        <f>VLOOKUP(AE461,Hilfstabelle!$B$14:$K$25,10,FALSE)</f>
        <v>75.599999999999994</v>
      </c>
      <c r="AK461" s="7">
        <f>VLOOKUP(AE461,Hilfstabelle!$B$14:$I$25,8,FALSE)</f>
        <v>25.6</v>
      </c>
      <c r="AL461" s="7" t="str">
        <f>IF(AP461="50I","I",VLOOKUP(D461,Hilfstabelle!$A$3:$B$6,2))</f>
        <v>III</v>
      </c>
      <c r="AM461" s="7" t="str">
        <f>IF(U461="I","I",VLOOKUP(D461,Hilfstabelle!$A$3:$B$6,2))</f>
        <v>III</v>
      </c>
      <c r="AN461" s="7" t="str">
        <f t="shared" si="247"/>
        <v>110III</v>
      </c>
      <c r="AO461" s="7" t="str">
        <f t="shared" si="237"/>
        <v>110III</v>
      </c>
      <c r="AP461" s="106" t="b">
        <f t="shared" si="238"/>
        <v>0</v>
      </c>
      <c r="AQ461" s="7">
        <f>VLOOKUP('Grundgerüst Konfigurator'!AN461,Hilfstabelle!$B$14:$M$25,12,FALSE)</f>
        <v>2.1127092000000003</v>
      </c>
      <c r="AR461" s="7">
        <f>VLOOKUP(AN461,Hilfstabelle!$B$14:$J$25,9,FALSE)</f>
        <v>65</v>
      </c>
      <c r="AS461" s="7">
        <f>VLOOKUP(AN461,Hilfstabelle!$B$14:$K$25,10,FALSE)</f>
        <v>72</v>
      </c>
      <c r="AT461" s="7">
        <f>VLOOKUP(AN461,Hilfstabelle!$B$14:$I$25,8,FALSE)</f>
        <v>22</v>
      </c>
      <c r="AU461" s="7" t="str">
        <f>IF(AY461="50I","I",VLOOKUP(E461,Hilfstabelle!$A$3:$B$6,2))</f>
        <v>I</v>
      </c>
      <c r="AV461" s="7" t="str">
        <f>IF(U461="I","I",VLOOKUP(E461,Hilfstabelle!$A$3:$B$6,2))</f>
        <v>I</v>
      </c>
      <c r="AW461" s="7" t="str">
        <f t="shared" si="248"/>
        <v>25I</v>
      </c>
      <c r="AX461" s="7" t="str">
        <f t="shared" si="239"/>
        <v>25I</v>
      </c>
      <c r="AY461" s="106" t="b">
        <f t="shared" si="229"/>
        <v>0</v>
      </c>
      <c r="AZ461" s="7">
        <f>VLOOKUP('Grundgerüst Konfigurator'!AW461,Hilfstabelle!$B$14:$M$25,12,FALSE)</f>
        <v>0.171486</v>
      </c>
      <c r="BA461" s="7">
        <f>VLOOKUP(AW461,Hilfstabelle!$B$14:$J$25,9,FALSE)</f>
        <v>15.25</v>
      </c>
      <c r="BB461" s="7">
        <f>VLOOKUP(AW461,Hilfstabelle!$B$14:$K$25,10,FALSE)</f>
        <v>40.5</v>
      </c>
      <c r="BC461" s="7">
        <f>VLOOKUP(AW461,Hilfstabelle!$B$14:$I$25,8,FALSE)</f>
        <v>19</v>
      </c>
      <c r="BD461" s="7" t="str">
        <f t="shared" si="240"/>
        <v/>
      </c>
      <c r="BE461" s="7" t="str">
        <f t="shared" si="249"/>
        <v/>
      </c>
      <c r="BF461" s="7">
        <f>IFERROR(VLOOKUP(BD461,Hilfstabelle!$B$26:$M$31,12,FALSE),0)</f>
        <v>0</v>
      </c>
      <c r="BG461" s="7">
        <f>IFERROR(VLOOKUP(BD461,Hilfstabelle!$B$26:$H$31,7,FALSE),0)</f>
        <v>0</v>
      </c>
      <c r="BH461" s="7" t="str">
        <f t="shared" si="241"/>
        <v>IV-III</v>
      </c>
      <c r="BI461" s="7" t="str">
        <f t="shared" si="250"/>
        <v>IV-III</v>
      </c>
      <c r="BJ461" s="7">
        <f>IFERROR(VLOOKUP(BH461,Hilfstabelle!$B$26:$M$31,12,FALSE),0)</f>
        <v>1.783698</v>
      </c>
      <c r="BK461" s="7">
        <f>IFERROR(VLOOKUP(BH461,Hilfstabelle!$B$26:$H$31,7,FALSE),0)</f>
        <v>5</v>
      </c>
      <c r="BL461" s="7" t="str">
        <f t="shared" si="242"/>
        <v>IV-I</v>
      </c>
      <c r="BM461" s="7" t="str">
        <f t="shared" si="251"/>
        <v>IV-I</v>
      </c>
      <c r="BN461" s="7">
        <f>IFERROR(VLOOKUP(BL461,Hilfstabelle!$B$26:$M$31,12,FALSE),0)</f>
        <v>2.205924</v>
      </c>
      <c r="BO461" s="7">
        <f>IFERROR(VLOOKUP(BL461,Hilfstabelle!$B$26:$H$31,7,FALSE),0)</f>
        <v>5</v>
      </c>
      <c r="BP461" s="162" t="s">
        <v>3902</v>
      </c>
    </row>
    <row r="462" spans="1:68" ht="15" thickBot="1" x14ac:dyDescent="0.25">
      <c r="A462" s="7">
        <v>16864441213</v>
      </c>
      <c r="B462" s="160" t="s">
        <v>98</v>
      </c>
      <c r="C462" s="8">
        <v>140</v>
      </c>
      <c r="D462" s="8">
        <v>110</v>
      </c>
      <c r="E462" s="8">
        <v>32</v>
      </c>
      <c r="F462" s="8" t="str">
        <f t="shared" si="252"/>
        <v>140 - 110 - 32</v>
      </c>
      <c r="G462" s="8" t="str">
        <f t="shared" si="253"/>
        <v>140-110-32</v>
      </c>
      <c r="H462" s="8">
        <f t="shared" si="254"/>
        <v>16864441213</v>
      </c>
      <c r="I462" s="6">
        <f t="shared" si="230"/>
        <v>21.181994400000004</v>
      </c>
      <c r="J462" s="6">
        <f>VLOOKUP(LEFT(A462,8)*1,Hilfstabelle!$A$35:$E$38,5,FALSE)</f>
        <v>0</v>
      </c>
      <c r="K462" s="6">
        <f t="shared" si="231"/>
        <v>348.6</v>
      </c>
      <c r="L462" s="6">
        <f t="shared" si="232"/>
        <v>269</v>
      </c>
      <c r="M462" s="6">
        <f t="shared" si="233"/>
        <v>163</v>
      </c>
      <c r="N462" s="19">
        <f t="shared" si="243"/>
        <v>136.1</v>
      </c>
      <c r="O462" s="19">
        <f t="shared" si="244"/>
        <v>137.5</v>
      </c>
      <c r="P462" s="19">
        <f t="shared" si="245"/>
        <v>135.5</v>
      </c>
      <c r="Q462" s="6" t="str">
        <f>VLOOKUP(LEFT(A462,8)*1,Hilfstabelle!$A$35:$E$38,2,FALSE)</f>
        <v>N.A.</v>
      </c>
      <c r="R462" s="6" t="str">
        <f>VLOOKUP(LEFT(A462,8)*1,Hilfstabelle!$A$35:$E$38,3,FALSE)</f>
        <v>N.A.</v>
      </c>
      <c r="S462" s="6" t="str">
        <f>VLOOKUP(LEFT(A462,8)*1,Hilfstabelle!$A$35:$E$38,4,FALSE)</f>
        <v>N.A.</v>
      </c>
      <c r="T462" s="94" t="e">
        <f>VLOOKUP(H462,Preise!A:E,4,FALSE)</f>
        <v>#N/A</v>
      </c>
      <c r="U462" s="7" t="str">
        <f>IF(V462=50,"I",VLOOKUP(V462,Hilfstabelle!$A$3:$B$6,2))</f>
        <v>IV</v>
      </c>
      <c r="V462" s="7">
        <f t="shared" si="234"/>
        <v>140</v>
      </c>
      <c r="W462" s="7" t="str">
        <f>IF(U462="I","I",VLOOKUP(V462,Hilfstabelle!$A$3:$B$6,2))</f>
        <v>IV</v>
      </c>
      <c r="X462" s="7">
        <f>VLOOKUP(W462,Hilfstabelle!$B$10:$M$13,12,FALSE)</f>
        <v>10.408540800000001</v>
      </c>
      <c r="Y462" s="7">
        <f>VLOOKUP(W462,Hilfstabelle!$B$10:$D$13,3,FALSE)</f>
        <v>80</v>
      </c>
      <c r="Z462" s="7">
        <f>VLOOKUP(W462,Hilfstabelle!$B$10:$E$13,4,FALSE)</f>
        <v>110.5</v>
      </c>
      <c r="AA462" s="7">
        <f>VLOOKUP(W462,Hilfstabelle!$B$10:$F$13,5,FALSE)</f>
        <v>110.5</v>
      </c>
      <c r="AB462" s="7">
        <f>VLOOKUP(W462,Hilfstabelle!$B$10:$G$13,6,FALSE)</f>
        <v>110.5</v>
      </c>
      <c r="AC462" s="7" t="str">
        <f>IF(AG462="50I","I",VLOOKUP(C462,Hilfstabelle!$A$3:$B$6,2))</f>
        <v>IV</v>
      </c>
      <c r="AD462" s="7" t="str">
        <f>IF(U462="I","I",VLOOKUP(C462,Hilfstabelle!$A$3:$B$6,2))</f>
        <v>IV</v>
      </c>
      <c r="AE462" s="7" t="str">
        <f t="shared" si="246"/>
        <v>140IV</v>
      </c>
      <c r="AF462" s="7" t="str">
        <f t="shared" si="235"/>
        <v>140IV</v>
      </c>
      <c r="AG462" s="106" t="b">
        <f t="shared" si="236"/>
        <v>0</v>
      </c>
      <c r="AH462" s="7">
        <f>VLOOKUP('Grundgerüst Konfigurator'!AE462,Hilfstabelle!$B$14:$M$25,12,FALSE)</f>
        <v>4.4472372</v>
      </c>
      <c r="AI462" s="7">
        <f>VLOOKUP(AE462,Hilfstabelle!$B$14:$J$25,9,FALSE)</f>
        <v>81.5</v>
      </c>
      <c r="AJ462" s="7">
        <f>VLOOKUP(AE462,Hilfstabelle!$B$14:$K$25,10,FALSE)</f>
        <v>75.599999999999994</v>
      </c>
      <c r="AK462" s="7">
        <f>VLOOKUP(AE462,Hilfstabelle!$B$14:$I$25,8,FALSE)</f>
        <v>25.6</v>
      </c>
      <c r="AL462" s="7" t="str">
        <f>IF(AP462="50I","I",VLOOKUP(D462,Hilfstabelle!$A$3:$B$6,2))</f>
        <v>III</v>
      </c>
      <c r="AM462" s="7" t="str">
        <f>IF(U462="I","I",VLOOKUP(D462,Hilfstabelle!$A$3:$B$6,2))</f>
        <v>III</v>
      </c>
      <c r="AN462" s="7" t="str">
        <f t="shared" si="247"/>
        <v>110III</v>
      </c>
      <c r="AO462" s="7" t="str">
        <f t="shared" si="237"/>
        <v>110III</v>
      </c>
      <c r="AP462" s="106" t="b">
        <f t="shared" si="238"/>
        <v>0</v>
      </c>
      <c r="AQ462" s="7">
        <f>VLOOKUP('Grundgerüst Konfigurator'!AN462,Hilfstabelle!$B$14:$M$25,12,FALSE)</f>
        <v>2.1127092000000003</v>
      </c>
      <c r="AR462" s="7">
        <f>VLOOKUP(AN462,Hilfstabelle!$B$14:$J$25,9,FALSE)</f>
        <v>65</v>
      </c>
      <c r="AS462" s="7">
        <f>VLOOKUP(AN462,Hilfstabelle!$B$14:$K$25,10,FALSE)</f>
        <v>72</v>
      </c>
      <c r="AT462" s="7">
        <f>VLOOKUP(AN462,Hilfstabelle!$B$14:$I$25,8,FALSE)</f>
        <v>22</v>
      </c>
      <c r="AU462" s="7" t="str">
        <f>IF(AY462="50I","I",VLOOKUP(E462,Hilfstabelle!$A$3:$B$6,2))</f>
        <v>I</v>
      </c>
      <c r="AV462" s="7" t="str">
        <f>IF(U462="I","I",VLOOKUP(E462,Hilfstabelle!$A$3:$B$6,2))</f>
        <v>I</v>
      </c>
      <c r="AW462" s="7" t="str">
        <f t="shared" si="248"/>
        <v>32I</v>
      </c>
      <c r="AX462" s="7" t="str">
        <f t="shared" si="239"/>
        <v>32I</v>
      </c>
      <c r="AY462" s="106" t="b">
        <f t="shared" si="229"/>
        <v>0</v>
      </c>
      <c r="AZ462" s="7">
        <f>VLOOKUP('Grundgerüst Konfigurator'!AW462,Hilfstabelle!$B$14:$M$25,12,FALSE)</f>
        <v>0.22388520000000001</v>
      </c>
      <c r="BA462" s="7">
        <f>VLOOKUP(AW462,Hilfstabelle!$B$14:$J$25,9,FALSE)</f>
        <v>20</v>
      </c>
      <c r="BB462" s="7">
        <f>VLOOKUP(AW462,Hilfstabelle!$B$14:$K$25,10,FALSE)</f>
        <v>47</v>
      </c>
      <c r="BC462" s="7">
        <f>VLOOKUP(AW462,Hilfstabelle!$B$14:$I$25,8,FALSE)</f>
        <v>20</v>
      </c>
      <c r="BD462" s="7" t="str">
        <f t="shared" si="240"/>
        <v/>
      </c>
      <c r="BE462" s="7" t="str">
        <f t="shared" si="249"/>
        <v/>
      </c>
      <c r="BF462" s="7">
        <f>IFERROR(VLOOKUP(BD462,Hilfstabelle!$B$26:$M$31,12,FALSE),0)</f>
        <v>0</v>
      </c>
      <c r="BG462" s="7">
        <f>IFERROR(VLOOKUP(BD462,Hilfstabelle!$B$26:$H$31,7,FALSE),0)</f>
        <v>0</v>
      </c>
      <c r="BH462" s="7" t="str">
        <f t="shared" si="241"/>
        <v>IV-III</v>
      </c>
      <c r="BI462" s="7" t="str">
        <f t="shared" si="250"/>
        <v>IV-III</v>
      </c>
      <c r="BJ462" s="7">
        <f>IFERROR(VLOOKUP(BH462,Hilfstabelle!$B$26:$M$31,12,FALSE),0)</f>
        <v>1.783698</v>
      </c>
      <c r="BK462" s="7">
        <f>IFERROR(VLOOKUP(BH462,Hilfstabelle!$B$26:$H$31,7,FALSE),0)</f>
        <v>5</v>
      </c>
      <c r="BL462" s="7" t="str">
        <f t="shared" si="242"/>
        <v>IV-I</v>
      </c>
      <c r="BM462" s="7" t="str">
        <f t="shared" si="251"/>
        <v>IV-I</v>
      </c>
      <c r="BN462" s="7">
        <f>IFERROR(VLOOKUP(BL462,Hilfstabelle!$B$26:$M$31,12,FALSE),0)</f>
        <v>2.205924</v>
      </c>
      <c r="BO462" s="7">
        <f>IFERROR(VLOOKUP(BL462,Hilfstabelle!$B$26:$H$31,7,FALSE),0)</f>
        <v>5</v>
      </c>
      <c r="BP462" s="162" t="s">
        <v>3902</v>
      </c>
    </row>
    <row r="463" spans="1:68" ht="15" thickBot="1" x14ac:dyDescent="0.25">
      <c r="A463" s="7">
        <v>16864441214</v>
      </c>
      <c r="B463" s="160" t="s">
        <v>98</v>
      </c>
      <c r="C463" s="8">
        <v>140</v>
      </c>
      <c r="D463" s="8">
        <v>110</v>
      </c>
      <c r="E463" s="8">
        <v>40</v>
      </c>
      <c r="F463" s="8" t="str">
        <f t="shared" si="252"/>
        <v>140 - 110 - 40</v>
      </c>
      <c r="G463" s="8" t="str">
        <f t="shared" si="253"/>
        <v>140-110-40</v>
      </c>
      <c r="H463" s="8">
        <f t="shared" si="254"/>
        <v>16864441214</v>
      </c>
      <c r="I463" s="6">
        <f t="shared" si="230"/>
        <v>21.291597600000003</v>
      </c>
      <c r="J463" s="6">
        <f>VLOOKUP(LEFT(A463,8)*1,Hilfstabelle!$A$35:$E$38,5,FALSE)</f>
        <v>0</v>
      </c>
      <c r="K463" s="6">
        <f t="shared" si="231"/>
        <v>355.6</v>
      </c>
      <c r="L463" s="6">
        <f t="shared" si="232"/>
        <v>269</v>
      </c>
      <c r="M463" s="6">
        <f t="shared" si="233"/>
        <v>163</v>
      </c>
      <c r="N463" s="19">
        <f t="shared" si="243"/>
        <v>136.1</v>
      </c>
      <c r="O463" s="19">
        <f t="shared" si="244"/>
        <v>137.5</v>
      </c>
      <c r="P463" s="19">
        <f t="shared" si="245"/>
        <v>137.5</v>
      </c>
      <c r="Q463" s="6" t="str">
        <f>VLOOKUP(LEFT(A463,8)*1,Hilfstabelle!$A$35:$E$38,2,FALSE)</f>
        <v>N.A.</v>
      </c>
      <c r="R463" s="6" t="str">
        <f>VLOOKUP(LEFT(A463,8)*1,Hilfstabelle!$A$35:$E$38,3,FALSE)</f>
        <v>N.A.</v>
      </c>
      <c r="S463" s="6" t="str">
        <f>VLOOKUP(LEFT(A463,8)*1,Hilfstabelle!$A$35:$E$38,4,FALSE)</f>
        <v>N.A.</v>
      </c>
      <c r="T463" s="94" t="e">
        <f>VLOOKUP(H463,Preise!A:E,4,FALSE)</f>
        <v>#N/A</v>
      </c>
      <c r="U463" s="7" t="str">
        <f>IF(V463=50,"I",VLOOKUP(V463,Hilfstabelle!$A$3:$B$6,2))</f>
        <v>IV</v>
      </c>
      <c r="V463" s="7">
        <f t="shared" si="234"/>
        <v>140</v>
      </c>
      <c r="W463" s="7" t="str">
        <f>IF(U463="I","I",VLOOKUP(V463,Hilfstabelle!$A$3:$B$6,2))</f>
        <v>IV</v>
      </c>
      <c r="X463" s="7">
        <f>VLOOKUP(W463,Hilfstabelle!$B$10:$M$13,12,FALSE)</f>
        <v>10.408540800000001</v>
      </c>
      <c r="Y463" s="7">
        <f>VLOOKUP(W463,Hilfstabelle!$B$10:$D$13,3,FALSE)</f>
        <v>80</v>
      </c>
      <c r="Z463" s="7">
        <f>VLOOKUP(W463,Hilfstabelle!$B$10:$E$13,4,FALSE)</f>
        <v>110.5</v>
      </c>
      <c r="AA463" s="7">
        <f>VLOOKUP(W463,Hilfstabelle!$B$10:$F$13,5,FALSE)</f>
        <v>110.5</v>
      </c>
      <c r="AB463" s="7">
        <f>VLOOKUP(W463,Hilfstabelle!$B$10:$G$13,6,FALSE)</f>
        <v>110.5</v>
      </c>
      <c r="AC463" s="7" t="str">
        <f>IF(AG463="50I","I",VLOOKUP(C463,Hilfstabelle!$A$3:$B$6,2))</f>
        <v>IV</v>
      </c>
      <c r="AD463" s="7" t="str">
        <f>IF(U463="I","I",VLOOKUP(C463,Hilfstabelle!$A$3:$B$6,2))</f>
        <v>IV</v>
      </c>
      <c r="AE463" s="7" t="str">
        <f t="shared" si="246"/>
        <v>140IV</v>
      </c>
      <c r="AF463" s="7" t="str">
        <f t="shared" si="235"/>
        <v>140IV</v>
      </c>
      <c r="AG463" s="106" t="b">
        <f t="shared" si="236"/>
        <v>0</v>
      </c>
      <c r="AH463" s="7">
        <f>VLOOKUP('Grundgerüst Konfigurator'!AE463,Hilfstabelle!$B$14:$M$25,12,FALSE)</f>
        <v>4.4472372</v>
      </c>
      <c r="AI463" s="7">
        <f>VLOOKUP(AE463,Hilfstabelle!$B$14:$J$25,9,FALSE)</f>
        <v>81.5</v>
      </c>
      <c r="AJ463" s="7">
        <f>VLOOKUP(AE463,Hilfstabelle!$B$14:$K$25,10,FALSE)</f>
        <v>75.599999999999994</v>
      </c>
      <c r="AK463" s="7">
        <f>VLOOKUP(AE463,Hilfstabelle!$B$14:$I$25,8,FALSE)</f>
        <v>25.6</v>
      </c>
      <c r="AL463" s="7" t="str">
        <f>IF(AP463="50I","I",VLOOKUP(D463,Hilfstabelle!$A$3:$B$6,2))</f>
        <v>III</v>
      </c>
      <c r="AM463" s="7" t="str">
        <f>IF(U463="I","I",VLOOKUP(D463,Hilfstabelle!$A$3:$B$6,2))</f>
        <v>III</v>
      </c>
      <c r="AN463" s="7" t="str">
        <f t="shared" si="247"/>
        <v>110III</v>
      </c>
      <c r="AO463" s="7" t="str">
        <f t="shared" si="237"/>
        <v>110III</v>
      </c>
      <c r="AP463" s="106" t="b">
        <f t="shared" si="238"/>
        <v>0</v>
      </c>
      <c r="AQ463" s="7">
        <f>VLOOKUP('Grundgerüst Konfigurator'!AN463,Hilfstabelle!$B$14:$M$25,12,FALSE)</f>
        <v>2.1127092000000003</v>
      </c>
      <c r="AR463" s="7">
        <f>VLOOKUP(AN463,Hilfstabelle!$B$14:$J$25,9,FALSE)</f>
        <v>65</v>
      </c>
      <c r="AS463" s="7">
        <f>VLOOKUP(AN463,Hilfstabelle!$B$14:$K$25,10,FALSE)</f>
        <v>72</v>
      </c>
      <c r="AT463" s="7">
        <f>VLOOKUP(AN463,Hilfstabelle!$B$14:$I$25,8,FALSE)</f>
        <v>22</v>
      </c>
      <c r="AU463" s="7" t="str">
        <f>IF(AY463="50I","I",VLOOKUP(E463,Hilfstabelle!$A$3:$B$6,2))</f>
        <v>I</v>
      </c>
      <c r="AV463" s="7" t="str">
        <f>IF(U463="I","I",VLOOKUP(E463,Hilfstabelle!$A$3:$B$6,2))</f>
        <v>I</v>
      </c>
      <c r="AW463" s="7" t="str">
        <f t="shared" si="248"/>
        <v>40I</v>
      </c>
      <c r="AX463" s="7" t="str">
        <f t="shared" si="239"/>
        <v>40I</v>
      </c>
      <c r="AY463" s="106" t="b">
        <f t="shared" si="229"/>
        <v>0</v>
      </c>
      <c r="AZ463" s="7">
        <f>VLOOKUP('Grundgerüst Konfigurator'!AW463,Hilfstabelle!$B$14:$M$25,12,FALSE)</f>
        <v>0.33348840000000002</v>
      </c>
      <c r="BA463" s="7">
        <f>VLOOKUP(AW463,Hilfstabelle!$B$14:$J$25,9,FALSE)</f>
        <v>24.5</v>
      </c>
      <c r="BB463" s="7">
        <f>VLOOKUP(AW463,Hilfstabelle!$B$14:$K$25,10,FALSE)</f>
        <v>54</v>
      </c>
      <c r="BC463" s="7">
        <f>VLOOKUP(AW463,Hilfstabelle!$B$14:$I$25,8,FALSE)</f>
        <v>22</v>
      </c>
      <c r="BD463" s="7" t="str">
        <f t="shared" si="240"/>
        <v/>
      </c>
      <c r="BE463" s="7" t="str">
        <f t="shared" si="249"/>
        <v/>
      </c>
      <c r="BF463" s="7">
        <f>IFERROR(VLOOKUP(BD463,Hilfstabelle!$B$26:$M$31,12,FALSE),0)</f>
        <v>0</v>
      </c>
      <c r="BG463" s="7">
        <f>IFERROR(VLOOKUP(BD463,Hilfstabelle!$B$26:$H$31,7,FALSE),0)</f>
        <v>0</v>
      </c>
      <c r="BH463" s="7" t="str">
        <f t="shared" si="241"/>
        <v>IV-III</v>
      </c>
      <c r="BI463" s="7" t="str">
        <f t="shared" si="250"/>
        <v>IV-III</v>
      </c>
      <c r="BJ463" s="7">
        <f>IFERROR(VLOOKUP(BH463,Hilfstabelle!$B$26:$M$31,12,FALSE),0)</f>
        <v>1.783698</v>
      </c>
      <c r="BK463" s="7">
        <f>IFERROR(VLOOKUP(BH463,Hilfstabelle!$B$26:$H$31,7,FALSE),0)</f>
        <v>5</v>
      </c>
      <c r="BL463" s="7" t="str">
        <f t="shared" si="242"/>
        <v>IV-I</v>
      </c>
      <c r="BM463" s="7" t="str">
        <f t="shared" si="251"/>
        <v>IV-I</v>
      </c>
      <c r="BN463" s="7">
        <f>IFERROR(VLOOKUP(BL463,Hilfstabelle!$B$26:$M$31,12,FALSE),0)</f>
        <v>2.205924</v>
      </c>
      <c r="BO463" s="7">
        <f>IFERROR(VLOOKUP(BL463,Hilfstabelle!$B$26:$H$31,7,FALSE),0)</f>
        <v>5</v>
      </c>
      <c r="BP463" s="162" t="s">
        <v>3902</v>
      </c>
    </row>
    <row r="464" spans="1:68" ht="15" thickBot="1" x14ac:dyDescent="0.25">
      <c r="A464" s="7">
        <v>16864441215</v>
      </c>
      <c r="B464" s="160" t="s">
        <v>98</v>
      </c>
      <c r="C464" s="8">
        <v>140</v>
      </c>
      <c r="D464" s="8">
        <v>110</v>
      </c>
      <c r="E464" s="8">
        <v>50</v>
      </c>
      <c r="F464" s="8" t="str">
        <f t="shared" si="252"/>
        <v>140 - 110 - 50</v>
      </c>
      <c r="G464" s="8" t="str">
        <f t="shared" si="253"/>
        <v>140-110-50</v>
      </c>
      <c r="H464" s="8">
        <f t="shared" si="254"/>
        <v>16864441215</v>
      </c>
      <c r="I464" s="6">
        <f t="shared" si="230"/>
        <v>21.408912000000004</v>
      </c>
      <c r="J464" s="6">
        <f>VLOOKUP(LEFT(A464,8)*1,Hilfstabelle!$A$35:$E$38,5,FALSE)</f>
        <v>0</v>
      </c>
      <c r="K464" s="6">
        <f t="shared" si="231"/>
        <v>362.6</v>
      </c>
      <c r="L464" s="6">
        <f t="shared" si="232"/>
        <v>269</v>
      </c>
      <c r="M464" s="6">
        <f t="shared" si="233"/>
        <v>163</v>
      </c>
      <c r="N464" s="19">
        <f t="shared" si="243"/>
        <v>136.1</v>
      </c>
      <c r="O464" s="19">
        <f t="shared" si="244"/>
        <v>137.5</v>
      </c>
      <c r="P464" s="19">
        <f t="shared" si="245"/>
        <v>137.5</v>
      </c>
      <c r="Q464" s="6" t="str">
        <f>VLOOKUP(LEFT(A464,8)*1,Hilfstabelle!$A$35:$E$38,2,FALSE)</f>
        <v>N.A.</v>
      </c>
      <c r="R464" s="6" t="str">
        <f>VLOOKUP(LEFT(A464,8)*1,Hilfstabelle!$A$35:$E$38,3,FALSE)</f>
        <v>N.A.</v>
      </c>
      <c r="S464" s="6" t="str">
        <f>VLOOKUP(LEFT(A464,8)*1,Hilfstabelle!$A$35:$E$38,4,FALSE)</f>
        <v>N.A.</v>
      </c>
      <c r="T464" s="94" t="e">
        <f>VLOOKUP(H464,Preise!A:E,4,FALSE)</f>
        <v>#N/A</v>
      </c>
      <c r="U464" s="7" t="str">
        <f>IF(V464=50,"I",VLOOKUP(V464,Hilfstabelle!$A$3:$B$6,2))</f>
        <v>IV</v>
      </c>
      <c r="V464" s="7">
        <f t="shared" si="234"/>
        <v>140</v>
      </c>
      <c r="W464" s="7" t="str">
        <f>IF(U464="I","I",VLOOKUP(V464,Hilfstabelle!$A$3:$B$6,2))</f>
        <v>IV</v>
      </c>
      <c r="X464" s="7">
        <f>VLOOKUP(W464,Hilfstabelle!$B$10:$M$13,12,FALSE)</f>
        <v>10.408540800000001</v>
      </c>
      <c r="Y464" s="7">
        <f>VLOOKUP(W464,Hilfstabelle!$B$10:$D$13,3,FALSE)</f>
        <v>80</v>
      </c>
      <c r="Z464" s="7">
        <f>VLOOKUP(W464,Hilfstabelle!$B$10:$E$13,4,FALSE)</f>
        <v>110.5</v>
      </c>
      <c r="AA464" s="7">
        <f>VLOOKUP(W464,Hilfstabelle!$B$10:$F$13,5,FALSE)</f>
        <v>110.5</v>
      </c>
      <c r="AB464" s="7">
        <f>VLOOKUP(W464,Hilfstabelle!$B$10:$G$13,6,FALSE)</f>
        <v>110.5</v>
      </c>
      <c r="AC464" s="7" t="str">
        <f>IF(AG464="50I","I",VLOOKUP(C464,Hilfstabelle!$A$3:$B$6,2))</f>
        <v>IV</v>
      </c>
      <c r="AD464" s="7" t="str">
        <f>IF(U464="I","I",VLOOKUP(C464,Hilfstabelle!$A$3:$B$6,2))</f>
        <v>IV</v>
      </c>
      <c r="AE464" s="7" t="str">
        <f t="shared" si="246"/>
        <v>140IV</v>
      </c>
      <c r="AF464" s="7" t="str">
        <f t="shared" si="235"/>
        <v>140IV</v>
      </c>
      <c r="AG464" s="106" t="b">
        <f t="shared" si="236"/>
        <v>0</v>
      </c>
      <c r="AH464" s="7">
        <f>VLOOKUP('Grundgerüst Konfigurator'!AE464,Hilfstabelle!$B$14:$M$25,12,FALSE)</f>
        <v>4.4472372</v>
      </c>
      <c r="AI464" s="7">
        <f>VLOOKUP(AE464,Hilfstabelle!$B$14:$J$25,9,FALSE)</f>
        <v>81.5</v>
      </c>
      <c r="AJ464" s="7">
        <f>VLOOKUP(AE464,Hilfstabelle!$B$14:$K$25,10,FALSE)</f>
        <v>75.599999999999994</v>
      </c>
      <c r="AK464" s="7">
        <f>VLOOKUP(AE464,Hilfstabelle!$B$14:$I$25,8,FALSE)</f>
        <v>25.6</v>
      </c>
      <c r="AL464" s="7" t="str">
        <f>IF(AP464="50I","I",VLOOKUP(D464,Hilfstabelle!$A$3:$B$6,2))</f>
        <v>III</v>
      </c>
      <c r="AM464" s="7" t="str">
        <f>IF(U464="I","I",VLOOKUP(D464,Hilfstabelle!$A$3:$B$6,2))</f>
        <v>III</v>
      </c>
      <c r="AN464" s="7" t="str">
        <f t="shared" si="247"/>
        <v>110III</v>
      </c>
      <c r="AO464" s="7" t="str">
        <f t="shared" si="237"/>
        <v>110III</v>
      </c>
      <c r="AP464" s="106" t="b">
        <f t="shared" si="238"/>
        <v>0</v>
      </c>
      <c r="AQ464" s="7">
        <f>VLOOKUP('Grundgerüst Konfigurator'!AN464,Hilfstabelle!$B$14:$M$25,12,FALSE)</f>
        <v>2.1127092000000003</v>
      </c>
      <c r="AR464" s="7">
        <f>VLOOKUP(AN464,Hilfstabelle!$B$14:$J$25,9,FALSE)</f>
        <v>65</v>
      </c>
      <c r="AS464" s="7">
        <f>VLOOKUP(AN464,Hilfstabelle!$B$14:$K$25,10,FALSE)</f>
        <v>72</v>
      </c>
      <c r="AT464" s="7">
        <f>VLOOKUP(AN464,Hilfstabelle!$B$14:$I$25,8,FALSE)</f>
        <v>22</v>
      </c>
      <c r="AU464" s="7" t="str">
        <f>IF(AY464="50I","I",VLOOKUP(E464,Hilfstabelle!$A$3:$B$6,2))</f>
        <v>I</v>
      </c>
      <c r="AV464" s="7" t="str">
        <f>IF(U464="I","I",VLOOKUP(E464,Hilfstabelle!$A$3:$B$6,2))</f>
        <v>II</v>
      </c>
      <c r="AW464" s="7" t="str">
        <f t="shared" si="248"/>
        <v>50I</v>
      </c>
      <c r="AX464" s="7" t="str">
        <f t="shared" si="239"/>
        <v>50II</v>
      </c>
      <c r="AY464" s="106" t="str">
        <f t="shared" si="229"/>
        <v>50I</v>
      </c>
      <c r="AZ464" s="7">
        <f>VLOOKUP('Grundgerüst Konfigurator'!AW464,Hilfstabelle!$B$14:$M$25,12,FALSE)</f>
        <v>0.45080280000000006</v>
      </c>
      <c r="BA464" s="7">
        <f>VLOOKUP(AW464,Hilfstabelle!$B$14:$J$25,9,FALSE)</f>
        <v>30.5</v>
      </c>
      <c r="BB464" s="7">
        <f>VLOOKUP(AW464,Hilfstabelle!$B$14:$K$25,10,FALSE)</f>
        <v>61</v>
      </c>
      <c r="BC464" s="7">
        <f>VLOOKUP(AW464,Hilfstabelle!$B$14:$I$25,8,FALSE)</f>
        <v>22</v>
      </c>
      <c r="BD464" s="7" t="str">
        <f t="shared" si="240"/>
        <v/>
      </c>
      <c r="BE464" s="7" t="str">
        <f t="shared" si="249"/>
        <v/>
      </c>
      <c r="BF464" s="7">
        <f>IFERROR(VLOOKUP(BD464,Hilfstabelle!$B$26:$M$31,12,FALSE),0)</f>
        <v>0</v>
      </c>
      <c r="BG464" s="7">
        <f>IFERROR(VLOOKUP(BD464,Hilfstabelle!$B$26:$H$31,7,FALSE),0)</f>
        <v>0</v>
      </c>
      <c r="BH464" s="7" t="str">
        <f t="shared" si="241"/>
        <v>IV-III</v>
      </c>
      <c r="BI464" s="7" t="str">
        <f t="shared" si="250"/>
        <v>IV-III</v>
      </c>
      <c r="BJ464" s="7">
        <f>IFERROR(VLOOKUP(BH464,Hilfstabelle!$B$26:$M$31,12,FALSE),0)</f>
        <v>1.783698</v>
      </c>
      <c r="BK464" s="7">
        <f>IFERROR(VLOOKUP(BH464,Hilfstabelle!$B$26:$H$31,7,FALSE),0)</f>
        <v>5</v>
      </c>
      <c r="BL464" s="7" t="str">
        <f t="shared" si="242"/>
        <v>IV-I</v>
      </c>
      <c r="BM464" s="7" t="str">
        <f t="shared" si="251"/>
        <v>IV-I</v>
      </c>
      <c r="BN464" s="7">
        <f>IFERROR(VLOOKUP(BL464,Hilfstabelle!$B$26:$M$31,12,FALSE),0)</f>
        <v>2.205924</v>
      </c>
      <c r="BO464" s="7">
        <f>IFERROR(VLOOKUP(BL464,Hilfstabelle!$B$26:$H$31,7,FALSE),0)</f>
        <v>5</v>
      </c>
      <c r="BP464" s="162" t="s">
        <v>3902</v>
      </c>
    </row>
    <row r="465" spans="1:68" ht="15" thickBot="1" x14ac:dyDescent="0.25">
      <c r="A465" s="7">
        <v>16864441216</v>
      </c>
      <c r="B465" s="160" t="s">
        <v>98</v>
      </c>
      <c r="C465" s="8">
        <v>140</v>
      </c>
      <c r="D465" s="8">
        <v>110</v>
      </c>
      <c r="E465" s="8">
        <v>63</v>
      </c>
      <c r="F465" s="8" t="str">
        <f t="shared" si="252"/>
        <v>140 - 110 - 63</v>
      </c>
      <c r="G465" s="8" t="str">
        <f t="shared" si="253"/>
        <v>140-110-63</v>
      </c>
      <c r="H465" s="8">
        <f t="shared" si="254"/>
        <v>16864441216</v>
      </c>
      <c r="I465" s="6">
        <f t="shared" si="230"/>
        <v>21.990108000000003</v>
      </c>
      <c r="J465" s="6">
        <f>VLOOKUP(LEFT(A465,8)*1,Hilfstabelle!$A$35:$E$38,5,FALSE)</f>
        <v>0</v>
      </c>
      <c r="K465" s="6">
        <f t="shared" si="231"/>
        <v>395.1</v>
      </c>
      <c r="L465" s="6">
        <f t="shared" si="232"/>
        <v>269</v>
      </c>
      <c r="M465" s="6">
        <f t="shared" si="233"/>
        <v>163</v>
      </c>
      <c r="N465" s="19">
        <f t="shared" si="243"/>
        <v>136.1</v>
      </c>
      <c r="O465" s="19">
        <f t="shared" si="244"/>
        <v>137.5</v>
      </c>
      <c r="P465" s="19">
        <f t="shared" si="245"/>
        <v>163</v>
      </c>
      <c r="Q465" s="6" t="str">
        <f>VLOOKUP(LEFT(A465,8)*1,Hilfstabelle!$A$35:$E$38,2,FALSE)</f>
        <v>N.A.</v>
      </c>
      <c r="R465" s="6" t="str">
        <f>VLOOKUP(LEFT(A465,8)*1,Hilfstabelle!$A$35:$E$38,3,FALSE)</f>
        <v>N.A.</v>
      </c>
      <c r="S465" s="6" t="str">
        <f>VLOOKUP(LEFT(A465,8)*1,Hilfstabelle!$A$35:$E$38,4,FALSE)</f>
        <v>N.A.</v>
      </c>
      <c r="T465" s="94" t="e">
        <f>VLOOKUP(H465,Preise!A:E,4,FALSE)</f>
        <v>#N/A</v>
      </c>
      <c r="U465" s="7" t="str">
        <f>IF(V465=50,"I",VLOOKUP(V465,Hilfstabelle!$A$3:$B$6,2))</f>
        <v>IV</v>
      </c>
      <c r="V465" s="7">
        <f t="shared" si="234"/>
        <v>140</v>
      </c>
      <c r="W465" s="7" t="str">
        <f>IF(U465="I","I",VLOOKUP(V465,Hilfstabelle!$A$3:$B$6,2))</f>
        <v>IV</v>
      </c>
      <c r="X465" s="7">
        <f>VLOOKUP(W465,Hilfstabelle!$B$10:$M$13,12,FALSE)</f>
        <v>10.408540800000001</v>
      </c>
      <c r="Y465" s="7">
        <f>VLOOKUP(W465,Hilfstabelle!$B$10:$D$13,3,FALSE)</f>
        <v>80</v>
      </c>
      <c r="Z465" s="7">
        <f>VLOOKUP(W465,Hilfstabelle!$B$10:$E$13,4,FALSE)</f>
        <v>110.5</v>
      </c>
      <c r="AA465" s="7">
        <f>VLOOKUP(W465,Hilfstabelle!$B$10:$F$13,5,FALSE)</f>
        <v>110.5</v>
      </c>
      <c r="AB465" s="7">
        <f>VLOOKUP(W465,Hilfstabelle!$B$10:$G$13,6,FALSE)</f>
        <v>110.5</v>
      </c>
      <c r="AC465" s="7" t="str">
        <f>IF(AG465="50I","I",VLOOKUP(C465,Hilfstabelle!$A$3:$B$6,2))</f>
        <v>IV</v>
      </c>
      <c r="AD465" s="7" t="str">
        <f>IF(U465="I","I",VLOOKUP(C465,Hilfstabelle!$A$3:$B$6,2))</f>
        <v>IV</v>
      </c>
      <c r="AE465" s="7" t="str">
        <f t="shared" si="246"/>
        <v>140IV</v>
      </c>
      <c r="AF465" s="7" t="str">
        <f t="shared" si="235"/>
        <v>140IV</v>
      </c>
      <c r="AG465" s="106" t="b">
        <f t="shared" si="236"/>
        <v>0</v>
      </c>
      <c r="AH465" s="7">
        <f>VLOOKUP('Grundgerüst Konfigurator'!AE465,Hilfstabelle!$B$14:$M$25,12,FALSE)</f>
        <v>4.4472372</v>
      </c>
      <c r="AI465" s="7">
        <f>VLOOKUP(AE465,Hilfstabelle!$B$14:$J$25,9,FALSE)</f>
        <v>81.5</v>
      </c>
      <c r="AJ465" s="7">
        <f>VLOOKUP(AE465,Hilfstabelle!$B$14:$K$25,10,FALSE)</f>
        <v>75.599999999999994</v>
      </c>
      <c r="AK465" s="7">
        <f>VLOOKUP(AE465,Hilfstabelle!$B$14:$I$25,8,FALSE)</f>
        <v>25.6</v>
      </c>
      <c r="AL465" s="7" t="str">
        <f>IF(AP465="50I","I",VLOOKUP(D465,Hilfstabelle!$A$3:$B$6,2))</f>
        <v>III</v>
      </c>
      <c r="AM465" s="7" t="str">
        <f>IF(U465="I","I",VLOOKUP(D465,Hilfstabelle!$A$3:$B$6,2))</f>
        <v>III</v>
      </c>
      <c r="AN465" s="7" t="str">
        <f t="shared" si="247"/>
        <v>110III</v>
      </c>
      <c r="AO465" s="7" t="str">
        <f t="shared" si="237"/>
        <v>110III</v>
      </c>
      <c r="AP465" s="106" t="b">
        <f t="shared" si="238"/>
        <v>0</v>
      </c>
      <c r="AQ465" s="7">
        <f>VLOOKUP('Grundgerüst Konfigurator'!AN465,Hilfstabelle!$B$14:$M$25,12,FALSE)</f>
        <v>2.1127092000000003</v>
      </c>
      <c r="AR465" s="7">
        <f>VLOOKUP(AN465,Hilfstabelle!$B$14:$J$25,9,FALSE)</f>
        <v>65</v>
      </c>
      <c r="AS465" s="7">
        <f>VLOOKUP(AN465,Hilfstabelle!$B$14:$K$25,10,FALSE)</f>
        <v>72</v>
      </c>
      <c r="AT465" s="7">
        <f>VLOOKUP(AN465,Hilfstabelle!$B$14:$I$25,8,FALSE)</f>
        <v>22</v>
      </c>
      <c r="AU465" s="7" t="str">
        <f>IF(AY465="50I","I",VLOOKUP(E465,Hilfstabelle!$A$3:$B$6,2))</f>
        <v>II</v>
      </c>
      <c r="AV465" s="7" t="str">
        <f>IF(U465="I","I",VLOOKUP(E465,Hilfstabelle!$A$3:$B$6,2))</f>
        <v>II</v>
      </c>
      <c r="AW465" s="7" t="str">
        <f t="shared" si="248"/>
        <v>63II</v>
      </c>
      <c r="AX465" s="7" t="str">
        <f t="shared" si="239"/>
        <v>63II</v>
      </c>
      <c r="AY465" s="106" t="b">
        <f t="shared" si="229"/>
        <v>0</v>
      </c>
      <c r="AZ465" s="7">
        <f>VLOOKUP('Grundgerüst Konfigurator'!AW465,Hilfstabelle!$B$14:$M$25,12,FALSE)</f>
        <v>0.84948360000000012</v>
      </c>
      <c r="BA465" s="7">
        <f>VLOOKUP(AW465,Hilfstabelle!$B$14:$J$25,9,FALSE)</f>
        <v>37</v>
      </c>
      <c r="BB465" s="7">
        <f>VLOOKUP(AW465,Hilfstabelle!$B$14:$K$25,10,FALSE)</f>
        <v>68.5</v>
      </c>
      <c r="BC465" s="7">
        <f>VLOOKUP(AW465,Hilfstabelle!$B$14:$I$25,8,FALSE)</f>
        <v>22.5</v>
      </c>
      <c r="BD465" s="7" t="str">
        <f t="shared" si="240"/>
        <v/>
      </c>
      <c r="BE465" s="7" t="str">
        <f t="shared" si="249"/>
        <v/>
      </c>
      <c r="BF465" s="7">
        <f>IFERROR(VLOOKUP(BD465,Hilfstabelle!$B$26:$M$31,12,FALSE),0)</f>
        <v>0</v>
      </c>
      <c r="BG465" s="7">
        <f>IFERROR(VLOOKUP(BD465,Hilfstabelle!$B$26:$H$31,7,FALSE),0)</f>
        <v>0</v>
      </c>
      <c r="BH465" s="7" t="str">
        <f t="shared" si="241"/>
        <v>IV-III</v>
      </c>
      <c r="BI465" s="7" t="str">
        <f t="shared" si="250"/>
        <v>IV-III</v>
      </c>
      <c r="BJ465" s="7">
        <f>IFERROR(VLOOKUP(BH465,Hilfstabelle!$B$26:$M$31,12,FALSE),0)</f>
        <v>1.783698</v>
      </c>
      <c r="BK465" s="7">
        <f>IFERROR(VLOOKUP(BH465,Hilfstabelle!$B$26:$H$31,7,FALSE),0)</f>
        <v>5</v>
      </c>
      <c r="BL465" s="7" t="str">
        <f t="shared" si="242"/>
        <v>IV-II</v>
      </c>
      <c r="BM465" s="7" t="str">
        <f t="shared" si="251"/>
        <v>IV-II</v>
      </c>
      <c r="BN465" s="7">
        <f>IFERROR(VLOOKUP(BL465,Hilfstabelle!$B$26:$M$31,12,FALSE),0)</f>
        <v>2.3884392000000001</v>
      </c>
      <c r="BO465" s="7">
        <f>IFERROR(VLOOKUP(BL465,Hilfstabelle!$B$26:$H$31,7,FALSE),0)</f>
        <v>30</v>
      </c>
      <c r="BP465" s="162" t="s">
        <v>3902</v>
      </c>
    </row>
    <row r="466" spans="1:68" ht="15" thickBot="1" x14ac:dyDescent="0.25">
      <c r="A466" s="7">
        <v>16864441217</v>
      </c>
      <c r="B466" s="160" t="s">
        <v>98</v>
      </c>
      <c r="C466" s="8">
        <v>140</v>
      </c>
      <c r="D466" s="8">
        <v>110</v>
      </c>
      <c r="E466" s="8">
        <v>75</v>
      </c>
      <c r="F466" s="8" t="str">
        <f t="shared" si="252"/>
        <v>140 - 110 - 75</v>
      </c>
      <c r="G466" s="8" t="str">
        <f t="shared" si="253"/>
        <v>140-110-75</v>
      </c>
      <c r="H466" s="8">
        <f t="shared" si="254"/>
        <v>16864441217</v>
      </c>
      <c r="I466" s="6">
        <f t="shared" si="230"/>
        <v>22.209490800000005</v>
      </c>
      <c r="J466" s="6">
        <f>VLOOKUP(LEFT(A466,8)*1,Hilfstabelle!$A$35:$E$38,5,FALSE)</f>
        <v>0</v>
      </c>
      <c r="K466" s="6">
        <f t="shared" si="231"/>
        <v>398.6</v>
      </c>
      <c r="L466" s="6">
        <f t="shared" si="232"/>
        <v>269</v>
      </c>
      <c r="M466" s="6">
        <f t="shared" si="233"/>
        <v>163</v>
      </c>
      <c r="N466" s="19">
        <f t="shared" si="243"/>
        <v>136.1</v>
      </c>
      <c r="O466" s="19">
        <f t="shared" si="244"/>
        <v>137.5</v>
      </c>
      <c r="P466" s="19">
        <f t="shared" si="245"/>
        <v>162.5</v>
      </c>
      <c r="Q466" s="6" t="str">
        <f>VLOOKUP(LEFT(A466,8)*1,Hilfstabelle!$A$35:$E$38,2,FALSE)</f>
        <v>N.A.</v>
      </c>
      <c r="R466" s="6" t="str">
        <f>VLOOKUP(LEFT(A466,8)*1,Hilfstabelle!$A$35:$E$38,3,FALSE)</f>
        <v>N.A.</v>
      </c>
      <c r="S466" s="6" t="str">
        <f>VLOOKUP(LEFT(A466,8)*1,Hilfstabelle!$A$35:$E$38,4,FALSE)</f>
        <v>N.A.</v>
      </c>
      <c r="T466" s="94" t="e">
        <f>VLOOKUP(H466,Preise!A:E,4,FALSE)</f>
        <v>#N/A</v>
      </c>
      <c r="U466" s="7" t="str">
        <f>IF(V466=50,"I",VLOOKUP(V466,Hilfstabelle!$A$3:$B$6,2))</f>
        <v>IV</v>
      </c>
      <c r="V466" s="7">
        <f t="shared" si="234"/>
        <v>140</v>
      </c>
      <c r="W466" s="7" t="str">
        <f>IF(U466="I","I",VLOOKUP(V466,Hilfstabelle!$A$3:$B$6,2))</f>
        <v>IV</v>
      </c>
      <c r="X466" s="7">
        <f>VLOOKUP(W466,Hilfstabelle!$B$10:$M$13,12,FALSE)</f>
        <v>10.408540800000001</v>
      </c>
      <c r="Y466" s="7">
        <f>VLOOKUP(W466,Hilfstabelle!$B$10:$D$13,3,FALSE)</f>
        <v>80</v>
      </c>
      <c r="Z466" s="7">
        <f>VLOOKUP(W466,Hilfstabelle!$B$10:$E$13,4,FALSE)</f>
        <v>110.5</v>
      </c>
      <c r="AA466" s="7">
        <f>VLOOKUP(W466,Hilfstabelle!$B$10:$F$13,5,FALSE)</f>
        <v>110.5</v>
      </c>
      <c r="AB466" s="7">
        <f>VLOOKUP(W466,Hilfstabelle!$B$10:$G$13,6,FALSE)</f>
        <v>110.5</v>
      </c>
      <c r="AC466" s="7" t="str">
        <f>IF(AG466="50I","I",VLOOKUP(C466,Hilfstabelle!$A$3:$B$6,2))</f>
        <v>IV</v>
      </c>
      <c r="AD466" s="7" t="str">
        <f>IF(U466="I","I",VLOOKUP(C466,Hilfstabelle!$A$3:$B$6,2))</f>
        <v>IV</v>
      </c>
      <c r="AE466" s="7" t="str">
        <f t="shared" si="246"/>
        <v>140IV</v>
      </c>
      <c r="AF466" s="7" t="str">
        <f t="shared" si="235"/>
        <v>140IV</v>
      </c>
      <c r="AG466" s="106" t="b">
        <f t="shared" si="236"/>
        <v>0</v>
      </c>
      <c r="AH466" s="7">
        <f>VLOOKUP('Grundgerüst Konfigurator'!AE466,Hilfstabelle!$B$14:$M$25,12,FALSE)</f>
        <v>4.4472372</v>
      </c>
      <c r="AI466" s="7">
        <f>VLOOKUP(AE466,Hilfstabelle!$B$14:$J$25,9,FALSE)</f>
        <v>81.5</v>
      </c>
      <c r="AJ466" s="7">
        <f>VLOOKUP(AE466,Hilfstabelle!$B$14:$K$25,10,FALSE)</f>
        <v>75.599999999999994</v>
      </c>
      <c r="AK466" s="7">
        <f>VLOOKUP(AE466,Hilfstabelle!$B$14:$I$25,8,FALSE)</f>
        <v>25.6</v>
      </c>
      <c r="AL466" s="7" t="str">
        <f>IF(AP466="50I","I",VLOOKUP(D466,Hilfstabelle!$A$3:$B$6,2))</f>
        <v>III</v>
      </c>
      <c r="AM466" s="7" t="str">
        <f>IF(U466="I","I",VLOOKUP(D466,Hilfstabelle!$A$3:$B$6,2))</f>
        <v>III</v>
      </c>
      <c r="AN466" s="7" t="str">
        <f t="shared" si="247"/>
        <v>110III</v>
      </c>
      <c r="AO466" s="7" t="str">
        <f t="shared" si="237"/>
        <v>110III</v>
      </c>
      <c r="AP466" s="106" t="b">
        <f t="shared" si="238"/>
        <v>0</v>
      </c>
      <c r="AQ466" s="7">
        <f>VLOOKUP('Grundgerüst Konfigurator'!AN466,Hilfstabelle!$B$14:$M$25,12,FALSE)</f>
        <v>2.1127092000000003</v>
      </c>
      <c r="AR466" s="7">
        <f>VLOOKUP(AN466,Hilfstabelle!$B$14:$J$25,9,FALSE)</f>
        <v>65</v>
      </c>
      <c r="AS466" s="7">
        <f>VLOOKUP(AN466,Hilfstabelle!$B$14:$K$25,10,FALSE)</f>
        <v>72</v>
      </c>
      <c r="AT466" s="7">
        <f>VLOOKUP(AN466,Hilfstabelle!$B$14:$I$25,8,FALSE)</f>
        <v>22</v>
      </c>
      <c r="AU466" s="7" t="str">
        <f>IF(AY466="50I","I",VLOOKUP(E466,Hilfstabelle!$A$3:$B$6,2))</f>
        <v>II</v>
      </c>
      <c r="AV466" s="7" t="str">
        <f>IF(U466="I","I",VLOOKUP(E466,Hilfstabelle!$A$3:$B$6,2))</f>
        <v>II</v>
      </c>
      <c r="AW466" s="7" t="str">
        <f t="shared" si="248"/>
        <v>75II</v>
      </c>
      <c r="AX466" s="7" t="str">
        <f t="shared" si="239"/>
        <v>75II</v>
      </c>
      <c r="AY466" s="106" t="b">
        <f t="shared" si="229"/>
        <v>0</v>
      </c>
      <c r="AZ466" s="7">
        <f>VLOOKUP('Grundgerüst Konfigurator'!AW466,Hilfstabelle!$B$14:$M$25,12,FALSE)</f>
        <v>1.0688664000000001</v>
      </c>
      <c r="BA466" s="7">
        <f>VLOOKUP(AW466,Hilfstabelle!$B$14:$J$25,9,FALSE)</f>
        <v>45</v>
      </c>
      <c r="BB466" s="7">
        <f>VLOOKUP(AW466,Hilfstabelle!$B$14:$K$25,10,FALSE)</f>
        <v>72</v>
      </c>
      <c r="BC466" s="7">
        <f>VLOOKUP(AW466,Hilfstabelle!$B$14:$I$25,8,FALSE)</f>
        <v>22</v>
      </c>
      <c r="BD466" s="7" t="str">
        <f t="shared" si="240"/>
        <v/>
      </c>
      <c r="BE466" s="7" t="str">
        <f t="shared" si="249"/>
        <v/>
      </c>
      <c r="BF466" s="7">
        <f>IFERROR(VLOOKUP(BD466,Hilfstabelle!$B$26:$M$31,12,FALSE),0)</f>
        <v>0</v>
      </c>
      <c r="BG466" s="7">
        <f>IFERROR(VLOOKUP(BD466,Hilfstabelle!$B$26:$H$31,7,FALSE),0)</f>
        <v>0</v>
      </c>
      <c r="BH466" s="7" t="str">
        <f t="shared" si="241"/>
        <v>IV-III</v>
      </c>
      <c r="BI466" s="7" t="str">
        <f t="shared" si="250"/>
        <v>IV-III</v>
      </c>
      <c r="BJ466" s="7">
        <f>IFERROR(VLOOKUP(BH466,Hilfstabelle!$B$26:$M$31,12,FALSE),0)</f>
        <v>1.783698</v>
      </c>
      <c r="BK466" s="7">
        <f>IFERROR(VLOOKUP(BH466,Hilfstabelle!$B$26:$H$31,7,FALSE),0)</f>
        <v>5</v>
      </c>
      <c r="BL466" s="7" t="str">
        <f t="shared" si="242"/>
        <v>IV-II</v>
      </c>
      <c r="BM466" s="7" t="str">
        <f t="shared" si="251"/>
        <v>IV-II</v>
      </c>
      <c r="BN466" s="7">
        <f>IFERROR(VLOOKUP(BL466,Hilfstabelle!$B$26:$M$31,12,FALSE),0)</f>
        <v>2.3884392000000001</v>
      </c>
      <c r="BO466" s="7">
        <f>IFERROR(VLOOKUP(BL466,Hilfstabelle!$B$26:$H$31,7,FALSE),0)</f>
        <v>30</v>
      </c>
      <c r="BP466" s="162" t="s">
        <v>3902</v>
      </c>
    </row>
    <row r="467" spans="1:68" ht="15" thickBot="1" x14ac:dyDescent="0.25">
      <c r="A467" s="7">
        <v>16864441218</v>
      </c>
      <c r="B467" s="160" t="s">
        <v>98</v>
      </c>
      <c r="C467" s="8">
        <v>140</v>
      </c>
      <c r="D467" s="8">
        <v>110</v>
      </c>
      <c r="E467" s="8">
        <v>90</v>
      </c>
      <c r="F467" s="8" t="str">
        <f t="shared" si="252"/>
        <v>140 - 110 - 90</v>
      </c>
      <c r="G467" s="8" t="str">
        <f t="shared" si="253"/>
        <v>140-110-90</v>
      </c>
      <c r="H467" s="8">
        <f t="shared" si="254"/>
        <v>16864441218</v>
      </c>
      <c r="I467" s="6">
        <f t="shared" si="230"/>
        <v>22.136049600000003</v>
      </c>
      <c r="J467" s="6">
        <f>VLOOKUP(LEFT(A467,8)*1,Hilfstabelle!$A$35:$E$38,5,FALSE)</f>
        <v>0</v>
      </c>
      <c r="K467" s="6">
        <f t="shared" si="231"/>
        <v>373.6</v>
      </c>
      <c r="L467" s="6">
        <f t="shared" si="232"/>
        <v>269</v>
      </c>
      <c r="M467" s="6">
        <f t="shared" si="233"/>
        <v>163</v>
      </c>
      <c r="N467" s="19">
        <f t="shared" si="243"/>
        <v>136.1</v>
      </c>
      <c r="O467" s="19">
        <f t="shared" si="244"/>
        <v>137.5</v>
      </c>
      <c r="P467" s="19">
        <f t="shared" si="245"/>
        <v>137.5</v>
      </c>
      <c r="Q467" s="6" t="str">
        <f>VLOOKUP(LEFT(A467,8)*1,Hilfstabelle!$A$35:$E$38,2,FALSE)</f>
        <v>N.A.</v>
      </c>
      <c r="R467" s="6" t="str">
        <f>VLOOKUP(LEFT(A467,8)*1,Hilfstabelle!$A$35:$E$38,3,FALSE)</f>
        <v>N.A.</v>
      </c>
      <c r="S467" s="6" t="str">
        <f>VLOOKUP(LEFT(A467,8)*1,Hilfstabelle!$A$35:$E$38,4,FALSE)</f>
        <v>N.A.</v>
      </c>
      <c r="T467" s="94" t="e">
        <f>VLOOKUP(H467,Preise!A:E,4,FALSE)</f>
        <v>#N/A</v>
      </c>
      <c r="U467" s="7" t="str">
        <f>IF(V467=50,"I",VLOOKUP(V467,Hilfstabelle!$A$3:$B$6,2))</f>
        <v>IV</v>
      </c>
      <c r="V467" s="7">
        <f t="shared" si="234"/>
        <v>140</v>
      </c>
      <c r="W467" s="7" t="str">
        <f>IF(U467="I","I",VLOOKUP(V467,Hilfstabelle!$A$3:$B$6,2))</f>
        <v>IV</v>
      </c>
      <c r="X467" s="7">
        <f>VLOOKUP(W467,Hilfstabelle!$B$10:$M$13,12,FALSE)</f>
        <v>10.408540800000001</v>
      </c>
      <c r="Y467" s="7">
        <f>VLOOKUP(W467,Hilfstabelle!$B$10:$D$13,3,FALSE)</f>
        <v>80</v>
      </c>
      <c r="Z467" s="7">
        <f>VLOOKUP(W467,Hilfstabelle!$B$10:$E$13,4,FALSE)</f>
        <v>110.5</v>
      </c>
      <c r="AA467" s="7">
        <f>VLOOKUP(W467,Hilfstabelle!$B$10:$F$13,5,FALSE)</f>
        <v>110.5</v>
      </c>
      <c r="AB467" s="7">
        <f>VLOOKUP(W467,Hilfstabelle!$B$10:$G$13,6,FALSE)</f>
        <v>110.5</v>
      </c>
      <c r="AC467" s="7" t="str">
        <f>IF(AG467="50I","I",VLOOKUP(C467,Hilfstabelle!$A$3:$B$6,2))</f>
        <v>IV</v>
      </c>
      <c r="AD467" s="7" t="str">
        <f>IF(U467="I","I",VLOOKUP(C467,Hilfstabelle!$A$3:$B$6,2))</f>
        <v>IV</v>
      </c>
      <c r="AE467" s="7" t="str">
        <f t="shared" si="246"/>
        <v>140IV</v>
      </c>
      <c r="AF467" s="7" t="str">
        <f t="shared" si="235"/>
        <v>140IV</v>
      </c>
      <c r="AG467" s="106" t="b">
        <f t="shared" si="236"/>
        <v>0</v>
      </c>
      <c r="AH467" s="7">
        <f>VLOOKUP('Grundgerüst Konfigurator'!AE467,Hilfstabelle!$B$14:$M$25,12,FALSE)</f>
        <v>4.4472372</v>
      </c>
      <c r="AI467" s="7">
        <f>VLOOKUP(AE467,Hilfstabelle!$B$14:$J$25,9,FALSE)</f>
        <v>81.5</v>
      </c>
      <c r="AJ467" s="7">
        <f>VLOOKUP(AE467,Hilfstabelle!$B$14:$K$25,10,FALSE)</f>
        <v>75.599999999999994</v>
      </c>
      <c r="AK467" s="7">
        <f>VLOOKUP(AE467,Hilfstabelle!$B$14:$I$25,8,FALSE)</f>
        <v>25.6</v>
      </c>
      <c r="AL467" s="7" t="str">
        <f>IF(AP467="50I","I",VLOOKUP(D467,Hilfstabelle!$A$3:$B$6,2))</f>
        <v>III</v>
      </c>
      <c r="AM467" s="7" t="str">
        <f>IF(U467="I","I",VLOOKUP(D467,Hilfstabelle!$A$3:$B$6,2))</f>
        <v>III</v>
      </c>
      <c r="AN467" s="7" t="str">
        <f t="shared" si="247"/>
        <v>110III</v>
      </c>
      <c r="AO467" s="7" t="str">
        <f t="shared" si="237"/>
        <v>110III</v>
      </c>
      <c r="AP467" s="106" t="b">
        <f t="shared" si="238"/>
        <v>0</v>
      </c>
      <c r="AQ467" s="7">
        <f>VLOOKUP('Grundgerüst Konfigurator'!AN467,Hilfstabelle!$B$14:$M$25,12,FALSE)</f>
        <v>2.1127092000000003</v>
      </c>
      <c r="AR467" s="7">
        <f>VLOOKUP(AN467,Hilfstabelle!$B$14:$J$25,9,FALSE)</f>
        <v>65</v>
      </c>
      <c r="AS467" s="7">
        <f>VLOOKUP(AN467,Hilfstabelle!$B$14:$K$25,10,FALSE)</f>
        <v>72</v>
      </c>
      <c r="AT467" s="7">
        <f>VLOOKUP(AN467,Hilfstabelle!$B$14:$I$25,8,FALSE)</f>
        <v>22</v>
      </c>
      <c r="AU467" s="7" t="str">
        <f>IF(AY467="50I","I",VLOOKUP(E467,Hilfstabelle!$A$3:$B$6,2))</f>
        <v>III</v>
      </c>
      <c r="AV467" s="7" t="str">
        <f>IF(U467="I","I",VLOOKUP(E467,Hilfstabelle!$A$3:$B$6,2))</f>
        <v>III</v>
      </c>
      <c r="AW467" s="7" t="str">
        <f t="shared" si="248"/>
        <v>90III</v>
      </c>
      <c r="AX467" s="7" t="str">
        <f t="shared" si="239"/>
        <v>90III</v>
      </c>
      <c r="AY467" s="106" t="b">
        <f t="shared" si="229"/>
        <v>0</v>
      </c>
      <c r="AZ467" s="7">
        <f>VLOOKUP('Grundgerüst Konfigurator'!AW467,Hilfstabelle!$B$14:$M$25,12,FALSE)</f>
        <v>1.6001664000000002</v>
      </c>
      <c r="BA467" s="7">
        <f>VLOOKUP(AW467,Hilfstabelle!$B$14:$J$25,9,FALSE)</f>
        <v>54</v>
      </c>
      <c r="BB467" s="7">
        <f>VLOOKUP(AW467,Hilfstabelle!$B$14:$K$25,10,FALSE)</f>
        <v>72</v>
      </c>
      <c r="BC467" s="7">
        <f>VLOOKUP(AW467,Hilfstabelle!$B$14:$I$25,8,FALSE)</f>
        <v>22</v>
      </c>
      <c r="BD467" s="7" t="str">
        <f t="shared" si="240"/>
        <v/>
      </c>
      <c r="BE467" s="7" t="str">
        <f t="shared" si="249"/>
        <v/>
      </c>
      <c r="BF467" s="7">
        <f>IFERROR(VLOOKUP(BD467,Hilfstabelle!$B$26:$M$31,12,FALSE),0)</f>
        <v>0</v>
      </c>
      <c r="BG467" s="7">
        <f>IFERROR(VLOOKUP(BD467,Hilfstabelle!$B$26:$H$31,7,FALSE),0)</f>
        <v>0</v>
      </c>
      <c r="BH467" s="7" t="str">
        <f t="shared" si="241"/>
        <v>IV-III</v>
      </c>
      <c r="BI467" s="7" t="str">
        <f t="shared" si="250"/>
        <v>IV-III</v>
      </c>
      <c r="BJ467" s="7">
        <f>IFERROR(VLOOKUP(BH467,Hilfstabelle!$B$26:$M$31,12,FALSE),0)</f>
        <v>1.783698</v>
      </c>
      <c r="BK467" s="7">
        <f>IFERROR(VLOOKUP(BH467,Hilfstabelle!$B$26:$H$31,7,FALSE),0)</f>
        <v>5</v>
      </c>
      <c r="BL467" s="7" t="str">
        <f t="shared" si="242"/>
        <v>IV-III</v>
      </c>
      <c r="BM467" s="7" t="str">
        <f t="shared" si="251"/>
        <v>IV-III</v>
      </c>
      <c r="BN467" s="7">
        <f>IFERROR(VLOOKUP(BL467,Hilfstabelle!$B$26:$M$31,12,FALSE),0)</f>
        <v>1.783698</v>
      </c>
      <c r="BO467" s="7">
        <f>IFERROR(VLOOKUP(BL467,Hilfstabelle!$B$26:$H$31,7,FALSE),0)</f>
        <v>5</v>
      </c>
      <c r="BP467" s="162" t="s">
        <v>3902</v>
      </c>
    </row>
    <row r="468" spans="1:68" ht="15" thickBot="1" x14ac:dyDescent="0.25">
      <c r="A468" s="7">
        <v>16864441219</v>
      </c>
      <c r="B468" s="160" t="s">
        <v>98</v>
      </c>
      <c r="C468" s="8">
        <v>140</v>
      </c>
      <c r="D468" s="8">
        <v>110</v>
      </c>
      <c r="E468" s="8">
        <v>110</v>
      </c>
      <c r="F468" s="8" t="str">
        <f t="shared" si="252"/>
        <v>140 - 110 - 110</v>
      </c>
      <c r="G468" s="8" t="str">
        <f t="shared" si="253"/>
        <v>140-110-110</v>
      </c>
      <c r="H468" s="8">
        <f t="shared" si="254"/>
        <v>16864441219</v>
      </c>
      <c r="I468" s="6">
        <f t="shared" si="230"/>
        <v>22.648592400000005</v>
      </c>
      <c r="J468" s="6">
        <f>VLOOKUP(LEFT(A468,8)*1,Hilfstabelle!$A$35:$E$38,5,FALSE)</f>
        <v>0</v>
      </c>
      <c r="K468" s="6">
        <f t="shared" si="231"/>
        <v>373.6</v>
      </c>
      <c r="L468" s="6">
        <f t="shared" si="232"/>
        <v>269</v>
      </c>
      <c r="M468" s="6">
        <f t="shared" si="233"/>
        <v>163</v>
      </c>
      <c r="N468" s="19">
        <f t="shared" si="243"/>
        <v>136.1</v>
      </c>
      <c r="O468" s="19">
        <f t="shared" si="244"/>
        <v>137.5</v>
      </c>
      <c r="P468" s="19">
        <f t="shared" si="245"/>
        <v>137.5</v>
      </c>
      <c r="Q468" s="6" t="str">
        <f>VLOOKUP(LEFT(A468,8)*1,Hilfstabelle!$A$35:$E$38,2,FALSE)</f>
        <v>N.A.</v>
      </c>
      <c r="R468" s="6" t="str">
        <f>VLOOKUP(LEFT(A468,8)*1,Hilfstabelle!$A$35:$E$38,3,FALSE)</f>
        <v>N.A.</v>
      </c>
      <c r="S468" s="6" t="str">
        <f>VLOOKUP(LEFT(A468,8)*1,Hilfstabelle!$A$35:$E$38,4,FALSE)</f>
        <v>N.A.</v>
      </c>
      <c r="T468" s="94" t="e">
        <f>VLOOKUP(H468,Preise!A:E,4,FALSE)</f>
        <v>#N/A</v>
      </c>
      <c r="U468" s="7" t="str">
        <f>IF(V468=50,"I",VLOOKUP(V468,Hilfstabelle!$A$3:$B$6,2))</f>
        <v>IV</v>
      </c>
      <c r="V468" s="7">
        <f t="shared" si="234"/>
        <v>140</v>
      </c>
      <c r="W468" s="7" t="str">
        <f>IF(U468="I","I",VLOOKUP(V468,Hilfstabelle!$A$3:$B$6,2))</f>
        <v>IV</v>
      </c>
      <c r="X468" s="7">
        <f>VLOOKUP(W468,Hilfstabelle!$B$10:$M$13,12,FALSE)</f>
        <v>10.408540800000001</v>
      </c>
      <c r="Y468" s="7">
        <f>VLOOKUP(W468,Hilfstabelle!$B$10:$D$13,3,FALSE)</f>
        <v>80</v>
      </c>
      <c r="Z468" s="7">
        <f>VLOOKUP(W468,Hilfstabelle!$B$10:$E$13,4,FALSE)</f>
        <v>110.5</v>
      </c>
      <c r="AA468" s="7">
        <f>VLOOKUP(W468,Hilfstabelle!$B$10:$F$13,5,FALSE)</f>
        <v>110.5</v>
      </c>
      <c r="AB468" s="7">
        <f>VLOOKUP(W468,Hilfstabelle!$B$10:$G$13,6,FALSE)</f>
        <v>110.5</v>
      </c>
      <c r="AC468" s="7" t="str">
        <f>IF(AG468="50I","I",VLOOKUP(C468,Hilfstabelle!$A$3:$B$6,2))</f>
        <v>IV</v>
      </c>
      <c r="AD468" s="7" t="str">
        <f>IF(U468="I","I",VLOOKUP(C468,Hilfstabelle!$A$3:$B$6,2))</f>
        <v>IV</v>
      </c>
      <c r="AE468" s="7" t="str">
        <f t="shared" si="246"/>
        <v>140IV</v>
      </c>
      <c r="AF468" s="7" t="str">
        <f t="shared" si="235"/>
        <v>140IV</v>
      </c>
      <c r="AG468" s="106" t="b">
        <f t="shared" si="236"/>
        <v>0</v>
      </c>
      <c r="AH468" s="7">
        <f>VLOOKUP('Grundgerüst Konfigurator'!AE468,Hilfstabelle!$B$14:$M$25,12,FALSE)</f>
        <v>4.4472372</v>
      </c>
      <c r="AI468" s="7">
        <f>VLOOKUP(AE468,Hilfstabelle!$B$14:$J$25,9,FALSE)</f>
        <v>81.5</v>
      </c>
      <c r="AJ468" s="7">
        <f>VLOOKUP(AE468,Hilfstabelle!$B$14:$K$25,10,FALSE)</f>
        <v>75.599999999999994</v>
      </c>
      <c r="AK468" s="7">
        <f>VLOOKUP(AE468,Hilfstabelle!$B$14:$I$25,8,FALSE)</f>
        <v>25.6</v>
      </c>
      <c r="AL468" s="7" t="str">
        <f>IF(AP468="50I","I",VLOOKUP(D468,Hilfstabelle!$A$3:$B$6,2))</f>
        <v>III</v>
      </c>
      <c r="AM468" s="7" t="str">
        <f>IF(U468="I","I",VLOOKUP(D468,Hilfstabelle!$A$3:$B$6,2))</f>
        <v>III</v>
      </c>
      <c r="AN468" s="7" t="str">
        <f t="shared" si="247"/>
        <v>110III</v>
      </c>
      <c r="AO468" s="7" t="str">
        <f t="shared" si="237"/>
        <v>110III</v>
      </c>
      <c r="AP468" s="106" t="b">
        <f t="shared" si="238"/>
        <v>0</v>
      </c>
      <c r="AQ468" s="7">
        <f>VLOOKUP('Grundgerüst Konfigurator'!AN468,Hilfstabelle!$B$14:$M$25,12,FALSE)</f>
        <v>2.1127092000000003</v>
      </c>
      <c r="AR468" s="7">
        <f>VLOOKUP(AN468,Hilfstabelle!$B$14:$J$25,9,FALSE)</f>
        <v>65</v>
      </c>
      <c r="AS468" s="7">
        <f>VLOOKUP(AN468,Hilfstabelle!$B$14:$K$25,10,FALSE)</f>
        <v>72</v>
      </c>
      <c r="AT468" s="7">
        <f>VLOOKUP(AN468,Hilfstabelle!$B$14:$I$25,8,FALSE)</f>
        <v>22</v>
      </c>
      <c r="AU468" s="7" t="str">
        <f>IF(AY468="50I","I",VLOOKUP(E468,Hilfstabelle!$A$3:$B$6,2))</f>
        <v>III</v>
      </c>
      <c r="AV468" s="7" t="str">
        <f>IF(U468="I","I",VLOOKUP(E468,Hilfstabelle!$A$3:$B$6,2))</f>
        <v>III</v>
      </c>
      <c r="AW468" s="7" t="str">
        <f t="shared" si="248"/>
        <v>110III</v>
      </c>
      <c r="AX468" s="7" t="str">
        <f t="shared" si="239"/>
        <v>110III</v>
      </c>
      <c r="AY468" s="106" t="b">
        <f t="shared" ref="AY468:AY531" si="255">IF(AX468="50II",IF(U468&lt;&gt;"II","50I","50II"))</f>
        <v>0</v>
      </c>
      <c r="AZ468" s="7">
        <f>VLOOKUP('Grundgerüst Konfigurator'!AW468,Hilfstabelle!$B$14:$M$25,12,FALSE)</f>
        <v>2.1127092000000003</v>
      </c>
      <c r="BA468" s="7">
        <f>VLOOKUP(AW468,Hilfstabelle!$B$14:$J$25,9,FALSE)</f>
        <v>65</v>
      </c>
      <c r="BB468" s="7">
        <f>VLOOKUP(AW468,Hilfstabelle!$B$14:$K$25,10,FALSE)</f>
        <v>72</v>
      </c>
      <c r="BC468" s="7">
        <f>VLOOKUP(AW468,Hilfstabelle!$B$14:$I$25,8,FALSE)</f>
        <v>22</v>
      </c>
      <c r="BD468" s="7" t="str">
        <f t="shared" si="240"/>
        <v/>
      </c>
      <c r="BE468" s="7" t="str">
        <f t="shared" si="249"/>
        <v/>
      </c>
      <c r="BF468" s="7">
        <f>IFERROR(VLOOKUP(BD468,Hilfstabelle!$B$26:$M$31,12,FALSE),0)</f>
        <v>0</v>
      </c>
      <c r="BG468" s="7">
        <f>IFERROR(VLOOKUP(BD468,Hilfstabelle!$B$26:$H$31,7,FALSE),0)</f>
        <v>0</v>
      </c>
      <c r="BH468" s="7" t="str">
        <f t="shared" si="241"/>
        <v>IV-III</v>
      </c>
      <c r="BI468" s="7" t="str">
        <f t="shared" si="250"/>
        <v>IV-III</v>
      </c>
      <c r="BJ468" s="7">
        <f>IFERROR(VLOOKUP(BH468,Hilfstabelle!$B$26:$M$31,12,FALSE),0)</f>
        <v>1.783698</v>
      </c>
      <c r="BK468" s="7">
        <f>IFERROR(VLOOKUP(BH468,Hilfstabelle!$B$26:$H$31,7,FALSE),0)</f>
        <v>5</v>
      </c>
      <c r="BL468" s="7" t="str">
        <f t="shared" si="242"/>
        <v>IV-III</v>
      </c>
      <c r="BM468" s="7" t="str">
        <f t="shared" si="251"/>
        <v>IV-III</v>
      </c>
      <c r="BN468" s="7">
        <f>IFERROR(VLOOKUP(BL468,Hilfstabelle!$B$26:$M$31,12,FALSE),0)</f>
        <v>1.783698</v>
      </c>
      <c r="BO468" s="7">
        <f>IFERROR(VLOOKUP(BL468,Hilfstabelle!$B$26:$H$31,7,FALSE),0)</f>
        <v>5</v>
      </c>
      <c r="BP468" s="162" t="s">
        <v>3902</v>
      </c>
    </row>
    <row r="469" spans="1:68" ht="15" thickBot="1" x14ac:dyDescent="0.25">
      <c r="A469" s="7">
        <v>16864441220</v>
      </c>
      <c r="B469" s="160" t="s">
        <v>98</v>
      </c>
      <c r="C469" s="8">
        <v>140</v>
      </c>
      <c r="D469" s="8">
        <v>110</v>
      </c>
      <c r="E469" s="8">
        <v>125</v>
      </c>
      <c r="F469" s="8" t="str">
        <f t="shared" si="252"/>
        <v>140 - 110 - 125</v>
      </c>
      <c r="G469" s="8" t="str">
        <f t="shared" si="253"/>
        <v>140-110-125</v>
      </c>
      <c r="H469" s="8">
        <f t="shared" si="254"/>
        <v>16864441220</v>
      </c>
      <c r="I469" s="6">
        <f t="shared" si="230"/>
        <v>22.551992400000003</v>
      </c>
      <c r="J469" s="6">
        <f>VLOOKUP(LEFT(A469,8)*1,Hilfstabelle!$A$35:$E$38,5,FALSE)</f>
        <v>0</v>
      </c>
      <c r="K469" s="6">
        <f t="shared" si="231"/>
        <v>383.90000000000003</v>
      </c>
      <c r="L469" s="6">
        <f t="shared" si="232"/>
        <v>269</v>
      </c>
      <c r="M469" s="6">
        <f t="shared" si="233"/>
        <v>163</v>
      </c>
      <c r="N469" s="19">
        <f t="shared" si="243"/>
        <v>136.1</v>
      </c>
      <c r="O469" s="19">
        <f t="shared" si="244"/>
        <v>137.5</v>
      </c>
      <c r="P469" s="19">
        <f t="shared" si="245"/>
        <v>147.80000000000001</v>
      </c>
      <c r="Q469" s="6" t="str">
        <f>VLOOKUP(LEFT(A469,8)*1,Hilfstabelle!$A$35:$E$38,2,FALSE)</f>
        <v>N.A.</v>
      </c>
      <c r="R469" s="6" t="str">
        <f>VLOOKUP(LEFT(A469,8)*1,Hilfstabelle!$A$35:$E$38,3,FALSE)</f>
        <v>N.A.</v>
      </c>
      <c r="S469" s="6" t="str">
        <f>VLOOKUP(LEFT(A469,8)*1,Hilfstabelle!$A$35:$E$38,4,FALSE)</f>
        <v>N.A.</v>
      </c>
      <c r="T469" s="94" t="e">
        <f>VLOOKUP(H469,Preise!A:E,4,FALSE)</f>
        <v>#N/A</v>
      </c>
      <c r="U469" s="7" t="str">
        <f>IF(V469=50,"I",VLOOKUP(V469,Hilfstabelle!$A$3:$B$6,2))</f>
        <v>IV</v>
      </c>
      <c r="V469" s="7">
        <f t="shared" si="234"/>
        <v>140</v>
      </c>
      <c r="W469" s="7" t="str">
        <f>IF(U469="I","I",VLOOKUP(V469,Hilfstabelle!$A$3:$B$6,2))</f>
        <v>IV</v>
      </c>
      <c r="X469" s="7">
        <f>VLOOKUP(W469,Hilfstabelle!$B$10:$M$13,12,FALSE)</f>
        <v>10.408540800000001</v>
      </c>
      <c r="Y469" s="7">
        <f>VLOOKUP(W469,Hilfstabelle!$B$10:$D$13,3,FALSE)</f>
        <v>80</v>
      </c>
      <c r="Z469" s="7">
        <f>VLOOKUP(W469,Hilfstabelle!$B$10:$E$13,4,FALSE)</f>
        <v>110.5</v>
      </c>
      <c r="AA469" s="7">
        <f>VLOOKUP(W469,Hilfstabelle!$B$10:$F$13,5,FALSE)</f>
        <v>110.5</v>
      </c>
      <c r="AB469" s="7">
        <f>VLOOKUP(W469,Hilfstabelle!$B$10:$G$13,6,FALSE)</f>
        <v>110.5</v>
      </c>
      <c r="AC469" s="7" t="str">
        <f>IF(AG469="50I","I",VLOOKUP(C469,Hilfstabelle!$A$3:$B$6,2))</f>
        <v>IV</v>
      </c>
      <c r="AD469" s="7" t="str">
        <f>IF(U469="I","I",VLOOKUP(C469,Hilfstabelle!$A$3:$B$6,2))</f>
        <v>IV</v>
      </c>
      <c r="AE469" s="7" t="str">
        <f t="shared" si="246"/>
        <v>140IV</v>
      </c>
      <c r="AF469" s="7" t="str">
        <f t="shared" si="235"/>
        <v>140IV</v>
      </c>
      <c r="AG469" s="106" t="b">
        <f t="shared" si="236"/>
        <v>0</v>
      </c>
      <c r="AH469" s="7">
        <f>VLOOKUP('Grundgerüst Konfigurator'!AE469,Hilfstabelle!$B$14:$M$25,12,FALSE)</f>
        <v>4.4472372</v>
      </c>
      <c r="AI469" s="7">
        <f>VLOOKUP(AE469,Hilfstabelle!$B$14:$J$25,9,FALSE)</f>
        <v>81.5</v>
      </c>
      <c r="AJ469" s="7">
        <f>VLOOKUP(AE469,Hilfstabelle!$B$14:$K$25,10,FALSE)</f>
        <v>75.599999999999994</v>
      </c>
      <c r="AK469" s="7">
        <f>VLOOKUP(AE469,Hilfstabelle!$B$14:$I$25,8,FALSE)</f>
        <v>25.6</v>
      </c>
      <c r="AL469" s="7" t="str">
        <f>IF(AP469="50I","I",VLOOKUP(D469,Hilfstabelle!$A$3:$B$6,2))</f>
        <v>III</v>
      </c>
      <c r="AM469" s="7" t="str">
        <f>IF(U469="I","I",VLOOKUP(D469,Hilfstabelle!$A$3:$B$6,2))</f>
        <v>III</v>
      </c>
      <c r="AN469" s="7" t="str">
        <f t="shared" si="247"/>
        <v>110III</v>
      </c>
      <c r="AO469" s="7" t="str">
        <f t="shared" si="237"/>
        <v>110III</v>
      </c>
      <c r="AP469" s="106" t="b">
        <f t="shared" si="238"/>
        <v>0</v>
      </c>
      <c r="AQ469" s="7">
        <f>VLOOKUP('Grundgerüst Konfigurator'!AN469,Hilfstabelle!$B$14:$M$25,12,FALSE)</f>
        <v>2.1127092000000003</v>
      </c>
      <c r="AR469" s="7">
        <f>VLOOKUP(AN469,Hilfstabelle!$B$14:$J$25,9,FALSE)</f>
        <v>65</v>
      </c>
      <c r="AS469" s="7">
        <f>VLOOKUP(AN469,Hilfstabelle!$B$14:$K$25,10,FALSE)</f>
        <v>72</v>
      </c>
      <c r="AT469" s="7">
        <f>VLOOKUP(AN469,Hilfstabelle!$B$14:$I$25,8,FALSE)</f>
        <v>22</v>
      </c>
      <c r="AU469" s="7" t="str">
        <f>IF(AY469="50I","I",VLOOKUP(E469,Hilfstabelle!$A$3:$B$6,2))</f>
        <v>IV</v>
      </c>
      <c r="AV469" s="7" t="str">
        <f>IF(U469="I","I",VLOOKUP(E469,Hilfstabelle!$A$3:$B$6,2))</f>
        <v>IV</v>
      </c>
      <c r="AW469" s="7" t="str">
        <f t="shared" si="248"/>
        <v>125IV</v>
      </c>
      <c r="AX469" s="7" t="str">
        <f t="shared" si="239"/>
        <v>125IV</v>
      </c>
      <c r="AY469" s="106" t="b">
        <f t="shared" si="255"/>
        <v>0</v>
      </c>
      <c r="AZ469" s="7">
        <f>VLOOKUP('Grundgerüst Konfigurator'!AW469,Hilfstabelle!$B$14:$M$25,12,FALSE)</f>
        <v>3.7998072000000001</v>
      </c>
      <c r="BA469" s="7">
        <f>VLOOKUP(AW469,Hilfstabelle!$B$14:$J$25,9,FALSE)</f>
        <v>72.5</v>
      </c>
      <c r="BB469" s="7">
        <f>VLOOKUP(AW469,Hilfstabelle!$B$14:$K$25,10,FALSE)</f>
        <v>87.3</v>
      </c>
      <c r="BC469" s="7">
        <f>VLOOKUP(AW469,Hilfstabelle!$B$14:$I$25,8,FALSE)</f>
        <v>37.299999999999997</v>
      </c>
      <c r="BD469" s="7" t="str">
        <f t="shared" si="240"/>
        <v/>
      </c>
      <c r="BE469" s="7" t="str">
        <f t="shared" si="249"/>
        <v/>
      </c>
      <c r="BF469" s="7">
        <f>IFERROR(VLOOKUP(BD469,Hilfstabelle!$B$26:$M$31,12,FALSE),0)</f>
        <v>0</v>
      </c>
      <c r="BG469" s="7">
        <f>IFERROR(VLOOKUP(BD469,Hilfstabelle!$B$26:$H$31,7,FALSE),0)</f>
        <v>0</v>
      </c>
      <c r="BH469" s="7" t="str">
        <f t="shared" si="241"/>
        <v>IV-III</v>
      </c>
      <c r="BI469" s="7" t="str">
        <f t="shared" si="250"/>
        <v>IV-III</v>
      </c>
      <c r="BJ469" s="7">
        <f>IFERROR(VLOOKUP(BH469,Hilfstabelle!$B$26:$M$31,12,FALSE),0)</f>
        <v>1.783698</v>
      </c>
      <c r="BK469" s="7">
        <f>IFERROR(VLOOKUP(BH469,Hilfstabelle!$B$26:$H$31,7,FALSE),0)</f>
        <v>5</v>
      </c>
      <c r="BL469" s="7" t="str">
        <f t="shared" si="242"/>
        <v/>
      </c>
      <c r="BM469" s="7" t="str">
        <f t="shared" si="251"/>
        <v/>
      </c>
      <c r="BN469" s="7">
        <f>IFERROR(VLOOKUP(BL469,Hilfstabelle!$B$26:$M$31,12,FALSE),0)</f>
        <v>0</v>
      </c>
      <c r="BO469" s="7">
        <f>IFERROR(VLOOKUP(BL469,Hilfstabelle!$B$26:$H$31,7,FALSE),0)</f>
        <v>0</v>
      </c>
      <c r="BP469" s="162" t="s">
        <v>3902</v>
      </c>
    </row>
    <row r="470" spans="1:68" ht="15" thickBot="1" x14ac:dyDescent="0.25">
      <c r="A470" s="7">
        <v>16864441221</v>
      </c>
      <c r="B470" s="160" t="s">
        <v>98</v>
      </c>
      <c r="C470" s="8">
        <v>140</v>
      </c>
      <c r="D470" s="8">
        <v>125</v>
      </c>
      <c r="E470" s="8">
        <v>25</v>
      </c>
      <c r="F470" s="8" t="str">
        <f t="shared" si="252"/>
        <v>140 - 125 - 25</v>
      </c>
      <c r="G470" s="8" t="str">
        <f t="shared" si="253"/>
        <v>140-125-25</v>
      </c>
      <c r="H470" s="8">
        <f t="shared" si="254"/>
        <v>16864441221</v>
      </c>
      <c r="I470" s="6">
        <f t="shared" si="230"/>
        <v>21.032995200000002</v>
      </c>
      <c r="J470" s="6">
        <f>VLOOKUP(LEFT(A470,8)*1,Hilfstabelle!$A$35:$E$38,5,FALSE)</f>
        <v>0</v>
      </c>
      <c r="K470" s="6">
        <f t="shared" si="231"/>
        <v>342.1</v>
      </c>
      <c r="L470" s="6">
        <f t="shared" si="232"/>
        <v>279.3</v>
      </c>
      <c r="M470" s="6">
        <f t="shared" si="233"/>
        <v>163</v>
      </c>
      <c r="N470" s="19">
        <f t="shared" si="243"/>
        <v>136.1</v>
      </c>
      <c r="O470" s="19">
        <f t="shared" si="244"/>
        <v>147.80000000000001</v>
      </c>
      <c r="P470" s="19">
        <f t="shared" si="245"/>
        <v>134.5</v>
      </c>
      <c r="Q470" s="6" t="str">
        <f>VLOOKUP(LEFT(A470,8)*1,Hilfstabelle!$A$35:$E$38,2,FALSE)</f>
        <v>N.A.</v>
      </c>
      <c r="R470" s="6" t="str">
        <f>VLOOKUP(LEFT(A470,8)*1,Hilfstabelle!$A$35:$E$38,3,FALSE)</f>
        <v>N.A.</v>
      </c>
      <c r="S470" s="6" t="str">
        <f>VLOOKUP(LEFT(A470,8)*1,Hilfstabelle!$A$35:$E$38,4,FALSE)</f>
        <v>N.A.</v>
      </c>
      <c r="T470" s="94" t="e">
        <f>VLOOKUP(H470,Preise!A:E,4,FALSE)</f>
        <v>#N/A</v>
      </c>
      <c r="U470" s="7" t="str">
        <f>IF(V470=50,"I",VLOOKUP(V470,Hilfstabelle!$A$3:$B$6,2))</f>
        <v>IV</v>
      </c>
      <c r="V470" s="7">
        <f t="shared" si="234"/>
        <v>140</v>
      </c>
      <c r="W470" s="7" t="str">
        <f>IF(U470="I","I",VLOOKUP(V470,Hilfstabelle!$A$3:$B$6,2))</f>
        <v>IV</v>
      </c>
      <c r="X470" s="7">
        <f>VLOOKUP(W470,Hilfstabelle!$B$10:$M$13,12,FALSE)</f>
        <v>10.408540800000001</v>
      </c>
      <c r="Y470" s="7">
        <f>VLOOKUP(W470,Hilfstabelle!$B$10:$D$13,3,FALSE)</f>
        <v>80</v>
      </c>
      <c r="Z470" s="7">
        <f>VLOOKUP(W470,Hilfstabelle!$B$10:$E$13,4,FALSE)</f>
        <v>110.5</v>
      </c>
      <c r="AA470" s="7">
        <f>VLOOKUP(W470,Hilfstabelle!$B$10:$F$13,5,FALSE)</f>
        <v>110.5</v>
      </c>
      <c r="AB470" s="7">
        <f>VLOOKUP(W470,Hilfstabelle!$B$10:$G$13,6,FALSE)</f>
        <v>110.5</v>
      </c>
      <c r="AC470" s="7" t="str">
        <f>IF(AG470="50I","I",VLOOKUP(C470,Hilfstabelle!$A$3:$B$6,2))</f>
        <v>IV</v>
      </c>
      <c r="AD470" s="7" t="str">
        <f>IF(U470="I","I",VLOOKUP(C470,Hilfstabelle!$A$3:$B$6,2))</f>
        <v>IV</v>
      </c>
      <c r="AE470" s="7" t="str">
        <f t="shared" si="246"/>
        <v>140IV</v>
      </c>
      <c r="AF470" s="7" t="str">
        <f t="shared" si="235"/>
        <v>140IV</v>
      </c>
      <c r="AG470" s="106" t="b">
        <f t="shared" si="236"/>
        <v>0</v>
      </c>
      <c r="AH470" s="7">
        <f>VLOOKUP('Grundgerüst Konfigurator'!AE470,Hilfstabelle!$B$14:$M$25,12,FALSE)</f>
        <v>4.4472372</v>
      </c>
      <c r="AI470" s="7">
        <f>VLOOKUP(AE470,Hilfstabelle!$B$14:$J$25,9,FALSE)</f>
        <v>81.5</v>
      </c>
      <c r="AJ470" s="7">
        <f>VLOOKUP(AE470,Hilfstabelle!$B$14:$K$25,10,FALSE)</f>
        <v>75.599999999999994</v>
      </c>
      <c r="AK470" s="7">
        <f>VLOOKUP(AE470,Hilfstabelle!$B$14:$I$25,8,FALSE)</f>
        <v>25.6</v>
      </c>
      <c r="AL470" s="7" t="str">
        <f>IF(AP470="50I","I",VLOOKUP(D470,Hilfstabelle!$A$3:$B$6,2))</f>
        <v>IV</v>
      </c>
      <c r="AM470" s="7" t="str">
        <f>IF(U470="I","I",VLOOKUP(D470,Hilfstabelle!$A$3:$B$6,2))</f>
        <v>IV</v>
      </c>
      <c r="AN470" s="7" t="str">
        <f t="shared" si="247"/>
        <v>125IV</v>
      </c>
      <c r="AO470" s="7" t="str">
        <f t="shared" si="237"/>
        <v>125IV</v>
      </c>
      <c r="AP470" s="106" t="b">
        <f t="shared" si="238"/>
        <v>0</v>
      </c>
      <c r="AQ470" s="7">
        <f>VLOOKUP('Grundgerüst Konfigurator'!AN470,Hilfstabelle!$B$14:$M$25,12,FALSE)</f>
        <v>3.7998072000000001</v>
      </c>
      <c r="AR470" s="7">
        <f>VLOOKUP(AN470,Hilfstabelle!$B$14:$J$25,9,FALSE)</f>
        <v>72.5</v>
      </c>
      <c r="AS470" s="7">
        <f>VLOOKUP(AN470,Hilfstabelle!$B$14:$K$25,10,FALSE)</f>
        <v>87.3</v>
      </c>
      <c r="AT470" s="7">
        <f>VLOOKUP(AN470,Hilfstabelle!$B$14:$I$25,8,FALSE)</f>
        <v>37.299999999999997</v>
      </c>
      <c r="AU470" s="7" t="str">
        <f>IF(AY470="50I","I",VLOOKUP(E470,Hilfstabelle!$A$3:$B$6,2))</f>
        <v>I</v>
      </c>
      <c r="AV470" s="7" t="str">
        <f>IF(U470="I","I",VLOOKUP(E470,Hilfstabelle!$A$3:$B$6,2))</f>
        <v>I</v>
      </c>
      <c r="AW470" s="7" t="str">
        <f t="shared" si="248"/>
        <v>25I</v>
      </c>
      <c r="AX470" s="7" t="str">
        <f t="shared" si="239"/>
        <v>25I</v>
      </c>
      <c r="AY470" s="106" t="b">
        <f t="shared" si="255"/>
        <v>0</v>
      </c>
      <c r="AZ470" s="7">
        <f>VLOOKUP('Grundgerüst Konfigurator'!AW470,Hilfstabelle!$B$14:$M$25,12,FALSE)</f>
        <v>0.171486</v>
      </c>
      <c r="BA470" s="7">
        <f>VLOOKUP(AW470,Hilfstabelle!$B$14:$J$25,9,FALSE)</f>
        <v>15.25</v>
      </c>
      <c r="BB470" s="7">
        <f>VLOOKUP(AW470,Hilfstabelle!$B$14:$K$25,10,FALSE)</f>
        <v>40.5</v>
      </c>
      <c r="BC470" s="7">
        <f>VLOOKUP(AW470,Hilfstabelle!$B$14:$I$25,8,FALSE)</f>
        <v>19</v>
      </c>
      <c r="BD470" s="7" t="str">
        <f t="shared" si="240"/>
        <v/>
      </c>
      <c r="BE470" s="7" t="str">
        <f t="shared" si="249"/>
        <v/>
      </c>
      <c r="BF470" s="7">
        <f>IFERROR(VLOOKUP(BD470,Hilfstabelle!$B$26:$M$31,12,FALSE),0)</f>
        <v>0</v>
      </c>
      <c r="BG470" s="7">
        <f>IFERROR(VLOOKUP(BD470,Hilfstabelle!$B$26:$H$31,7,FALSE),0)</f>
        <v>0</v>
      </c>
      <c r="BH470" s="7" t="str">
        <f t="shared" si="241"/>
        <v/>
      </c>
      <c r="BI470" s="7" t="str">
        <f t="shared" si="250"/>
        <v/>
      </c>
      <c r="BJ470" s="7">
        <f>IFERROR(VLOOKUP(BH470,Hilfstabelle!$B$26:$M$31,12,FALSE),0)</f>
        <v>0</v>
      </c>
      <c r="BK470" s="7">
        <f>IFERROR(VLOOKUP(BH470,Hilfstabelle!$B$26:$H$31,7,FALSE),0)</f>
        <v>0</v>
      </c>
      <c r="BL470" s="7" t="str">
        <f t="shared" si="242"/>
        <v>IV-I</v>
      </c>
      <c r="BM470" s="7" t="str">
        <f t="shared" si="251"/>
        <v>IV-I</v>
      </c>
      <c r="BN470" s="7">
        <f>IFERROR(VLOOKUP(BL470,Hilfstabelle!$B$26:$M$31,12,FALSE),0)</f>
        <v>2.205924</v>
      </c>
      <c r="BO470" s="7">
        <f>IFERROR(VLOOKUP(BL470,Hilfstabelle!$B$26:$H$31,7,FALSE),0)</f>
        <v>5</v>
      </c>
      <c r="BP470" s="162" t="s">
        <v>3902</v>
      </c>
    </row>
    <row r="471" spans="1:68" ht="15" thickBot="1" x14ac:dyDescent="0.25">
      <c r="A471" s="7">
        <v>16864441222</v>
      </c>
      <c r="B471" s="160" t="s">
        <v>98</v>
      </c>
      <c r="C471" s="8">
        <v>140</v>
      </c>
      <c r="D471" s="8">
        <v>125</v>
      </c>
      <c r="E471" s="8">
        <v>32</v>
      </c>
      <c r="F471" s="8" t="str">
        <f t="shared" si="252"/>
        <v>140 - 125 - 32</v>
      </c>
      <c r="G471" s="8" t="str">
        <f t="shared" si="253"/>
        <v>140-125-32</v>
      </c>
      <c r="H471" s="8">
        <f t="shared" si="254"/>
        <v>16864441222</v>
      </c>
      <c r="I471" s="6">
        <f t="shared" si="230"/>
        <v>21.085394400000002</v>
      </c>
      <c r="J471" s="6">
        <f>VLOOKUP(LEFT(A471,8)*1,Hilfstabelle!$A$35:$E$38,5,FALSE)</f>
        <v>0</v>
      </c>
      <c r="K471" s="6">
        <f t="shared" si="231"/>
        <v>348.6</v>
      </c>
      <c r="L471" s="6">
        <f t="shared" si="232"/>
        <v>279.3</v>
      </c>
      <c r="M471" s="6">
        <f t="shared" si="233"/>
        <v>163</v>
      </c>
      <c r="N471" s="19">
        <f t="shared" si="243"/>
        <v>136.1</v>
      </c>
      <c r="O471" s="19">
        <f t="shared" si="244"/>
        <v>147.80000000000001</v>
      </c>
      <c r="P471" s="19">
        <f t="shared" si="245"/>
        <v>135.5</v>
      </c>
      <c r="Q471" s="6" t="str">
        <f>VLOOKUP(LEFT(A471,8)*1,Hilfstabelle!$A$35:$E$38,2,FALSE)</f>
        <v>N.A.</v>
      </c>
      <c r="R471" s="6" t="str">
        <f>VLOOKUP(LEFT(A471,8)*1,Hilfstabelle!$A$35:$E$38,3,FALSE)</f>
        <v>N.A.</v>
      </c>
      <c r="S471" s="6" t="str">
        <f>VLOOKUP(LEFT(A471,8)*1,Hilfstabelle!$A$35:$E$38,4,FALSE)</f>
        <v>N.A.</v>
      </c>
      <c r="T471" s="94" t="e">
        <f>VLOOKUP(H471,Preise!A:E,4,FALSE)</f>
        <v>#N/A</v>
      </c>
      <c r="U471" s="7" t="str">
        <f>IF(V471=50,"I",VLOOKUP(V471,Hilfstabelle!$A$3:$B$6,2))</f>
        <v>IV</v>
      </c>
      <c r="V471" s="7">
        <f t="shared" si="234"/>
        <v>140</v>
      </c>
      <c r="W471" s="7" t="str">
        <f>IF(U471="I","I",VLOOKUP(V471,Hilfstabelle!$A$3:$B$6,2))</f>
        <v>IV</v>
      </c>
      <c r="X471" s="7">
        <f>VLOOKUP(W471,Hilfstabelle!$B$10:$M$13,12,FALSE)</f>
        <v>10.408540800000001</v>
      </c>
      <c r="Y471" s="7">
        <f>VLOOKUP(W471,Hilfstabelle!$B$10:$D$13,3,FALSE)</f>
        <v>80</v>
      </c>
      <c r="Z471" s="7">
        <f>VLOOKUP(W471,Hilfstabelle!$B$10:$E$13,4,FALSE)</f>
        <v>110.5</v>
      </c>
      <c r="AA471" s="7">
        <f>VLOOKUP(W471,Hilfstabelle!$B$10:$F$13,5,FALSE)</f>
        <v>110.5</v>
      </c>
      <c r="AB471" s="7">
        <f>VLOOKUP(W471,Hilfstabelle!$B$10:$G$13,6,FALSE)</f>
        <v>110.5</v>
      </c>
      <c r="AC471" s="7" t="str">
        <f>IF(AG471="50I","I",VLOOKUP(C471,Hilfstabelle!$A$3:$B$6,2))</f>
        <v>IV</v>
      </c>
      <c r="AD471" s="7" t="str">
        <f>IF(U471="I","I",VLOOKUP(C471,Hilfstabelle!$A$3:$B$6,2))</f>
        <v>IV</v>
      </c>
      <c r="AE471" s="7" t="str">
        <f t="shared" si="246"/>
        <v>140IV</v>
      </c>
      <c r="AF471" s="7" t="str">
        <f t="shared" si="235"/>
        <v>140IV</v>
      </c>
      <c r="AG471" s="106" t="b">
        <f t="shared" si="236"/>
        <v>0</v>
      </c>
      <c r="AH471" s="7">
        <f>VLOOKUP('Grundgerüst Konfigurator'!AE471,Hilfstabelle!$B$14:$M$25,12,FALSE)</f>
        <v>4.4472372</v>
      </c>
      <c r="AI471" s="7">
        <f>VLOOKUP(AE471,Hilfstabelle!$B$14:$J$25,9,FALSE)</f>
        <v>81.5</v>
      </c>
      <c r="AJ471" s="7">
        <f>VLOOKUP(AE471,Hilfstabelle!$B$14:$K$25,10,FALSE)</f>
        <v>75.599999999999994</v>
      </c>
      <c r="AK471" s="7">
        <f>VLOOKUP(AE471,Hilfstabelle!$B$14:$I$25,8,FALSE)</f>
        <v>25.6</v>
      </c>
      <c r="AL471" s="7" t="str">
        <f>IF(AP471="50I","I",VLOOKUP(D471,Hilfstabelle!$A$3:$B$6,2))</f>
        <v>IV</v>
      </c>
      <c r="AM471" s="7" t="str">
        <f>IF(U471="I","I",VLOOKUP(D471,Hilfstabelle!$A$3:$B$6,2))</f>
        <v>IV</v>
      </c>
      <c r="AN471" s="7" t="str">
        <f t="shared" si="247"/>
        <v>125IV</v>
      </c>
      <c r="AO471" s="7" t="str">
        <f t="shared" si="237"/>
        <v>125IV</v>
      </c>
      <c r="AP471" s="106" t="b">
        <f t="shared" si="238"/>
        <v>0</v>
      </c>
      <c r="AQ471" s="7">
        <f>VLOOKUP('Grundgerüst Konfigurator'!AN471,Hilfstabelle!$B$14:$M$25,12,FALSE)</f>
        <v>3.7998072000000001</v>
      </c>
      <c r="AR471" s="7">
        <f>VLOOKUP(AN471,Hilfstabelle!$B$14:$J$25,9,FALSE)</f>
        <v>72.5</v>
      </c>
      <c r="AS471" s="7">
        <f>VLOOKUP(AN471,Hilfstabelle!$B$14:$K$25,10,FALSE)</f>
        <v>87.3</v>
      </c>
      <c r="AT471" s="7">
        <f>VLOOKUP(AN471,Hilfstabelle!$B$14:$I$25,8,FALSE)</f>
        <v>37.299999999999997</v>
      </c>
      <c r="AU471" s="7" t="str">
        <f>IF(AY471="50I","I",VLOOKUP(E471,Hilfstabelle!$A$3:$B$6,2))</f>
        <v>I</v>
      </c>
      <c r="AV471" s="7" t="str">
        <f>IF(U471="I","I",VLOOKUP(E471,Hilfstabelle!$A$3:$B$6,2))</f>
        <v>I</v>
      </c>
      <c r="AW471" s="7" t="str">
        <f t="shared" si="248"/>
        <v>32I</v>
      </c>
      <c r="AX471" s="7" t="str">
        <f t="shared" si="239"/>
        <v>32I</v>
      </c>
      <c r="AY471" s="106" t="b">
        <f t="shared" si="255"/>
        <v>0</v>
      </c>
      <c r="AZ471" s="7">
        <f>VLOOKUP('Grundgerüst Konfigurator'!AW471,Hilfstabelle!$B$14:$M$25,12,FALSE)</f>
        <v>0.22388520000000001</v>
      </c>
      <c r="BA471" s="7">
        <f>VLOOKUP(AW471,Hilfstabelle!$B$14:$J$25,9,FALSE)</f>
        <v>20</v>
      </c>
      <c r="BB471" s="7">
        <f>VLOOKUP(AW471,Hilfstabelle!$B$14:$K$25,10,FALSE)</f>
        <v>47</v>
      </c>
      <c r="BC471" s="7">
        <f>VLOOKUP(AW471,Hilfstabelle!$B$14:$I$25,8,FALSE)</f>
        <v>20</v>
      </c>
      <c r="BD471" s="7" t="str">
        <f t="shared" si="240"/>
        <v/>
      </c>
      <c r="BE471" s="7" t="str">
        <f t="shared" si="249"/>
        <v/>
      </c>
      <c r="BF471" s="7">
        <f>IFERROR(VLOOKUP(BD471,Hilfstabelle!$B$26:$M$31,12,FALSE),0)</f>
        <v>0</v>
      </c>
      <c r="BG471" s="7">
        <f>IFERROR(VLOOKUP(BD471,Hilfstabelle!$B$26:$H$31,7,FALSE),0)</f>
        <v>0</v>
      </c>
      <c r="BH471" s="7" t="str">
        <f t="shared" si="241"/>
        <v/>
      </c>
      <c r="BI471" s="7" t="str">
        <f t="shared" si="250"/>
        <v/>
      </c>
      <c r="BJ471" s="7">
        <f>IFERROR(VLOOKUP(BH471,Hilfstabelle!$B$26:$M$31,12,FALSE),0)</f>
        <v>0</v>
      </c>
      <c r="BK471" s="7">
        <f>IFERROR(VLOOKUP(BH471,Hilfstabelle!$B$26:$H$31,7,FALSE),0)</f>
        <v>0</v>
      </c>
      <c r="BL471" s="7" t="str">
        <f t="shared" si="242"/>
        <v>IV-I</v>
      </c>
      <c r="BM471" s="7" t="str">
        <f t="shared" si="251"/>
        <v>IV-I</v>
      </c>
      <c r="BN471" s="7">
        <f>IFERROR(VLOOKUP(BL471,Hilfstabelle!$B$26:$M$31,12,FALSE),0)</f>
        <v>2.205924</v>
      </c>
      <c r="BO471" s="7">
        <f>IFERROR(VLOOKUP(BL471,Hilfstabelle!$B$26:$H$31,7,FALSE),0)</f>
        <v>5</v>
      </c>
      <c r="BP471" s="162" t="s">
        <v>3902</v>
      </c>
    </row>
    <row r="472" spans="1:68" ht="15" thickBot="1" x14ac:dyDescent="0.25">
      <c r="A472" s="7">
        <v>16864441223</v>
      </c>
      <c r="B472" s="160" t="s">
        <v>98</v>
      </c>
      <c r="C472" s="8">
        <v>140</v>
      </c>
      <c r="D472" s="8">
        <v>125</v>
      </c>
      <c r="E472" s="8">
        <v>40</v>
      </c>
      <c r="F472" s="8" t="str">
        <f t="shared" si="252"/>
        <v>140 - 125 - 40</v>
      </c>
      <c r="G472" s="8" t="str">
        <f t="shared" si="253"/>
        <v>140-125-40</v>
      </c>
      <c r="H472" s="8">
        <f t="shared" si="254"/>
        <v>16864441223</v>
      </c>
      <c r="I472" s="6">
        <f t="shared" si="230"/>
        <v>21.194997600000001</v>
      </c>
      <c r="J472" s="6">
        <f>VLOOKUP(LEFT(A472,8)*1,Hilfstabelle!$A$35:$E$38,5,FALSE)</f>
        <v>0</v>
      </c>
      <c r="K472" s="6">
        <f t="shared" si="231"/>
        <v>355.6</v>
      </c>
      <c r="L472" s="6">
        <f t="shared" si="232"/>
        <v>279.3</v>
      </c>
      <c r="M472" s="6">
        <f t="shared" si="233"/>
        <v>163</v>
      </c>
      <c r="N472" s="19">
        <f t="shared" si="243"/>
        <v>136.1</v>
      </c>
      <c r="O472" s="19">
        <f t="shared" si="244"/>
        <v>147.80000000000001</v>
      </c>
      <c r="P472" s="19">
        <f t="shared" si="245"/>
        <v>137.5</v>
      </c>
      <c r="Q472" s="6" t="str">
        <f>VLOOKUP(LEFT(A472,8)*1,Hilfstabelle!$A$35:$E$38,2,FALSE)</f>
        <v>N.A.</v>
      </c>
      <c r="R472" s="6" t="str">
        <f>VLOOKUP(LEFT(A472,8)*1,Hilfstabelle!$A$35:$E$38,3,FALSE)</f>
        <v>N.A.</v>
      </c>
      <c r="S472" s="6" t="str">
        <f>VLOOKUP(LEFT(A472,8)*1,Hilfstabelle!$A$35:$E$38,4,FALSE)</f>
        <v>N.A.</v>
      </c>
      <c r="T472" s="94" t="e">
        <f>VLOOKUP(H472,Preise!A:E,4,FALSE)</f>
        <v>#N/A</v>
      </c>
      <c r="U472" s="7" t="str">
        <f>IF(V472=50,"I",VLOOKUP(V472,Hilfstabelle!$A$3:$B$6,2))</f>
        <v>IV</v>
      </c>
      <c r="V472" s="7">
        <f t="shared" si="234"/>
        <v>140</v>
      </c>
      <c r="W472" s="7" t="str">
        <f>IF(U472="I","I",VLOOKUP(V472,Hilfstabelle!$A$3:$B$6,2))</f>
        <v>IV</v>
      </c>
      <c r="X472" s="7">
        <f>VLOOKUP(W472,Hilfstabelle!$B$10:$M$13,12,FALSE)</f>
        <v>10.408540800000001</v>
      </c>
      <c r="Y472" s="7">
        <f>VLOOKUP(W472,Hilfstabelle!$B$10:$D$13,3,FALSE)</f>
        <v>80</v>
      </c>
      <c r="Z472" s="7">
        <f>VLOOKUP(W472,Hilfstabelle!$B$10:$E$13,4,FALSE)</f>
        <v>110.5</v>
      </c>
      <c r="AA472" s="7">
        <f>VLOOKUP(W472,Hilfstabelle!$B$10:$F$13,5,FALSE)</f>
        <v>110.5</v>
      </c>
      <c r="AB472" s="7">
        <f>VLOOKUP(W472,Hilfstabelle!$B$10:$G$13,6,FALSE)</f>
        <v>110.5</v>
      </c>
      <c r="AC472" s="7" t="str">
        <f>IF(AG472="50I","I",VLOOKUP(C472,Hilfstabelle!$A$3:$B$6,2))</f>
        <v>IV</v>
      </c>
      <c r="AD472" s="7" t="str">
        <f>IF(U472="I","I",VLOOKUP(C472,Hilfstabelle!$A$3:$B$6,2))</f>
        <v>IV</v>
      </c>
      <c r="AE472" s="7" t="str">
        <f t="shared" si="246"/>
        <v>140IV</v>
      </c>
      <c r="AF472" s="7" t="str">
        <f t="shared" si="235"/>
        <v>140IV</v>
      </c>
      <c r="AG472" s="106" t="b">
        <f t="shared" si="236"/>
        <v>0</v>
      </c>
      <c r="AH472" s="7">
        <f>VLOOKUP('Grundgerüst Konfigurator'!AE472,Hilfstabelle!$B$14:$M$25,12,FALSE)</f>
        <v>4.4472372</v>
      </c>
      <c r="AI472" s="7">
        <f>VLOOKUP(AE472,Hilfstabelle!$B$14:$J$25,9,FALSE)</f>
        <v>81.5</v>
      </c>
      <c r="AJ472" s="7">
        <f>VLOOKUP(AE472,Hilfstabelle!$B$14:$K$25,10,FALSE)</f>
        <v>75.599999999999994</v>
      </c>
      <c r="AK472" s="7">
        <f>VLOOKUP(AE472,Hilfstabelle!$B$14:$I$25,8,FALSE)</f>
        <v>25.6</v>
      </c>
      <c r="AL472" s="7" t="str">
        <f>IF(AP472="50I","I",VLOOKUP(D472,Hilfstabelle!$A$3:$B$6,2))</f>
        <v>IV</v>
      </c>
      <c r="AM472" s="7" t="str">
        <f>IF(U472="I","I",VLOOKUP(D472,Hilfstabelle!$A$3:$B$6,2))</f>
        <v>IV</v>
      </c>
      <c r="AN472" s="7" t="str">
        <f t="shared" si="247"/>
        <v>125IV</v>
      </c>
      <c r="AO472" s="7" t="str">
        <f t="shared" si="237"/>
        <v>125IV</v>
      </c>
      <c r="AP472" s="106" t="b">
        <f t="shared" si="238"/>
        <v>0</v>
      </c>
      <c r="AQ472" s="7">
        <f>VLOOKUP('Grundgerüst Konfigurator'!AN472,Hilfstabelle!$B$14:$M$25,12,FALSE)</f>
        <v>3.7998072000000001</v>
      </c>
      <c r="AR472" s="7">
        <f>VLOOKUP(AN472,Hilfstabelle!$B$14:$J$25,9,FALSE)</f>
        <v>72.5</v>
      </c>
      <c r="AS472" s="7">
        <f>VLOOKUP(AN472,Hilfstabelle!$B$14:$K$25,10,FALSE)</f>
        <v>87.3</v>
      </c>
      <c r="AT472" s="7">
        <f>VLOOKUP(AN472,Hilfstabelle!$B$14:$I$25,8,FALSE)</f>
        <v>37.299999999999997</v>
      </c>
      <c r="AU472" s="7" t="str">
        <f>IF(AY472="50I","I",VLOOKUP(E472,Hilfstabelle!$A$3:$B$6,2))</f>
        <v>I</v>
      </c>
      <c r="AV472" s="7" t="str">
        <f>IF(U472="I","I",VLOOKUP(E472,Hilfstabelle!$A$3:$B$6,2))</f>
        <v>I</v>
      </c>
      <c r="AW472" s="7" t="str">
        <f t="shared" si="248"/>
        <v>40I</v>
      </c>
      <c r="AX472" s="7" t="str">
        <f t="shared" si="239"/>
        <v>40I</v>
      </c>
      <c r="AY472" s="106" t="b">
        <f t="shared" si="255"/>
        <v>0</v>
      </c>
      <c r="AZ472" s="7">
        <f>VLOOKUP('Grundgerüst Konfigurator'!AW472,Hilfstabelle!$B$14:$M$25,12,FALSE)</f>
        <v>0.33348840000000002</v>
      </c>
      <c r="BA472" s="7">
        <f>VLOOKUP(AW472,Hilfstabelle!$B$14:$J$25,9,FALSE)</f>
        <v>24.5</v>
      </c>
      <c r="BB472" s="7">
        <f>VLOOKUP(AW472,Hilfstabelle!$B$14:$K$25,10,FALSE)</f>
        <v>54</v>
      </c>
      <c r="BC472" s="7">
        <f>VLOOKUP(AW472,Hilfstabelle!$B$14:$I$25,8,FALSE)</f>
        <v>22</v>
      </c>
      <c r="BD472" s="7" t="str">
        <f t="shared" si="240"/>
        <v/>
      </c>
      <c r="BE472" s="7" t="str">
        <f t="shared" si="249"/>
        <v/>
      </c>
      <c r="BF472" s="7">
        <f>IFERROR(VLOOKUP(BD472,Hilfstabelle!$B$26:$M$31,12,FALSE),0)</f>
        <v>0</v>
      </c>
      <c r="BG472" s="7">
        <f>IFERROR(VLOOKUP(BD472,Hilfstabelle!$B$26:$H$31,7,FALSE),0)</f>
        <v>0</v>
      </c>
      <c r="BH472" s="7" t="str">
        <f t="shared" si="241"/>
        <v/>
      </c>
      <c r="BI472" s="7" t="str">
        <f t="shared" si="250"/>
        <v/>
      </c>
      <c r="BJ472" s="7">
        <f>IFERROR(VLOOKUP(BH472,Hilfstabelle!$B$26:$M$31,12,FALSE),0)</f>
        <v>0</v>
      </c>
      <c r="BK472" s="7">
        <f>IFERROR(VLOOKUP(BH472,Hilfstabelle!$B$26:$H$31,7,FALSE),0)</f>
        <v>0</v>
      </c>
      <c r="BL472" s="7" t="str">
        <f t="shared" si="242"/>
        <v>IV-I</v>
      </c>
      <c r="BM472" s="7" t="str">
        <f t="shared" si="251"/>
        <v>IV-I</v>
      </c>
      <c r="BN472" s="7">
        <f>IFERROR(VLOOKUP(BL472,Hilfstabelle!$B$26:$M$31,12,FALSE),0)</f>
        <v>2.205924</v>
      </c>
      <c r="BO472" s="7">
        <f>IFERROR(VLOOKUP(BL472,Hilfstabelle!$B$26:$H$31,7,FALSE),0)</f>
        <v>5</v>
      </c>
      <c r="BP472" s="162" t="s">
        <v>3902</v>
      </c>
    </row>
    <row r="473" spans="1:68" ht="15" thickBot="1" x14ac:dyDescent="0.25">
      <c r="A473" s="7">
        <v>16864441224</v>
      </c>
      <c r="B473" s="160" t="s">
        <v>98</v>
      </c>
      <c r="C473" s="8">
        <v>140</v>
      </c>
      <c r="D473" s="8">
        <v>125</v>
      </c>
      <c r="E473" s="8">
        <v>50</v>
      </c>
      <c r="F473" s="8" t="str">
        <f t="shared" si="252"/>
        <v>140 - 125 - 50</v>
      </c>
      <c r="G473" s="8" t="str">
        <f t="shared" si="253"/>
        <v>140-125-50</v>
      </c>
      <c r="H473" s="8">
        <f t="shared" si="254"/>
        <v>16864441224</v>
      </c>
      <c r="I473" s="6">
        <f t="shared" si="230"/>
        <v>21.312312000000002</v>
      </c>
      <c r="J473" s="6">
        <f>VLOOKUP(LEFT(A473,8)*1,Hilfstabelle!$A$35:$E$38,5,FALSE)</f>
        <v>0</v>
      </c>
      <c r="K473" s="6">
        <f t="shared" si="231"/>
        <v>362.6</v>
      </c>
      <c r="L473" s="6">
        <f t="shared" si="232"/>
        <v>279.3</v>
      </c>
      <c r="M473" s="6">
        <f t="shared" si="233"/>
        <v>163</v>
      </c>
      <c r="N473" s="19">
        <f t="shared" si="243"/>
        <v>136.1</v>
      </c>
      <c r="O473" s="19">
        <f t="shared" si="244"/>
        <v>147.80000000000001</v>
      </c>
      <c r="P473" s="19">
        <f t="shared" si="245"/>
        <v>137.5</v>
      </c>
      <c r="Q473" s="6" t="str">
        <f>VLOOKUP(LEFT(A473,8)*1,Hilfstabelle!$A$35:$E$38,2,FALSE)</f>
        <v>N.A.</v>
      </c>
      <c r="R473" s="6" t="str">
        <f>VLOOKUP(LEFT(A473,8)*1,Hilfstabelle!$A$35:$E$38,3,FALSE)</f>
        <v>N.A.</v>
      </c>
      <c r="S473" s="6" t="str">
        <f>VLOOKUP(LEFT(A473,8)*1,Hilfstabelle!$A$35:$E$38,4,FALSE)</f>
        <v>N.A.</v>
      </c>
      <c r="T473" s="94" t="e">
        <f>VLOOKUP(H473,Preise!A:E,4,FALSE)</f>
        <v>#N/A</v>
      </c>
      <c r="U473" s="7" t="str">
        <f>IF(V473=50,"I",VLOOKUP(V473,Hilfstabelle!$A$3:$B$6,2))</f>
        <v>IV</v>
      </c>
      <c r="V473" s="7">
        <f t="shared" si="234"/>
        <v>140</v>
      </c>
      <c r="W473" s="7" t="str">
        <f>IF(U473="I","I",VLOOKUP(V473,Hilfstabelle!$A$3:$B$6,2))</f>
        <v>IV</v>
      </c>
      <c r="X473" s="7">
        <f>VLOOKUP(W473,Hilfstabelle!$B$10:$M$13,12,FALSE)</f>
        <v>10.408540800000001</v>
      </c>
      <c r="Y473" s="7">
        <f>VLOOKUP(W473,Hilfstabelle!$B$10:$D$13,3,FALSE)</f>
        <v>80</v>
      </c>
      <c r="Z473" s="7">
        <f>VLOOKUP(W473,Hilfstabelle!$B$10:$E$13,4,FALSE)</f>
        <v>110.5</v>
      </c>
      <c r="AA473" s="7">
        <f>VLOOKUP(W473,Hilfstabelle!$B$10:$F$13,5,FALSE)</f>
        <v>110.5</v>
      </c>
      <c r="AB473" s="7">
        <f>VLOOKUP(W473,Hilfstabelle!$B$10:$G$13,6,FALSE)</f>
        <v>110.5</v>
      </c>
      <c r="AC473" s="7" t="str">
        <f>IF(AG473="50I","I",VLOOKUP(C473,Hilfstabelle!$A$3:$B$6,2))</f>
        <v>IV</v>
      </c>
      <c r="AD473" s="7" t="str">
        <f>IF(U473="I","I",VLOOKUP(C473,Hilfstabelle!$A$3:$B$6,2))</f>
        <v>IV</v>
      </c>
      <c r="AE473" s="7" t="str">
        <f t="shared" si="246"/>
        <v>140IV</v>
      </c>
      <c r="AF473" s="7" t="str">
        <f t="shared" si="235"/>
        <v>140IV</v>
      </c>
      <c r="AG473" s="106" t="b">
        <f t="shared" si="236"/>
        <v>0</v>
      </c>
      <c r="AH473" s="7">
        <f>VLOOKUP('Grundgerüst Konfigurator'!AE473,Hilfstabelle!$B$14:$M$25,12,FALSE)</f>
        <v>4.4472372</v>
      </c>
      <c r="AI473" s="7">
        <f>VLOOKUP(AE473,Hilfstabelle!$B$14:$J$25,9,FALSE)</f>
        <v>81.5</v>
      </c>
      <c r="AJ473" s="7">
        <f>VLOOKUP(AE473,Hilfstabelle!$B$14:$K$25,10,FALSE)</f>
        <v>75.599999999999994</v>
      </c>
      <c r="AK473" s="7">
        <f>VLOOKUP(AE473,Hilfstabelle!$B$14:$I$25,8,FALSE)</f>
        <v>25.6</v>
      </c>
      <c r="AL473" s="7" t="str">
        <f>IF(AP473="50I","I",VLOOKUP(D473,Hilfstabelle!$A$3:$B$6,2))</f>
        <v>IV</v>
      </c>
      <c r="AM473" s="7" t="str">
        <f>IF(U473="I","I",VLOOKUP(D473,Hilfstabelle!$A$3:$B$6,2))</f>
        <v>IV</v>
      </c>
      <c r="AN473" s="7" t="str">
        <f t="shared" si="247"/>
        <v>125IV</v>
      </c>
      <c r="AO473" s="7" t="str">
        <f t="shared" si="237"/>
        <v>125IV</v>
      </c>
      <c r="AP473" s="106" t="b">
        <f t="shared" si="238"/>
        <v>0</v>
      </c>
      <c r="AQ473" s="7">
        <f>VLOOKUP('Grundgerüst Konfigurator'!AN473,Hilfstabelle!$B$14:$M$25,12,FALSE)</f>
        <v>3.7998072000000001</v>
      </c>
      <c r="AR473" s="7">
        <f>VLOOKUP(AN473,Hilfstabelle!$B$14:$J$25,9,FALSE)</f>
        <v>72.5</v>
      </c>
      <c r="AS473" s="7">
        <f>VLOOKUP(AN473,Hilfstabelle!$B$14:$K$25,10,FALSE)</f>
        <v>87.3</v>
      </c>
      <c r="AT473" s="7">
        <f>VLOOKUP(AN473,Hilfstabelle!$B$14:$I$25,8,FALSE)</f>
        <v>37.299999999999997</v>
      </c>
      <c r="AU473" s="7" t="str">
        <f>IF(AY473="50I","I",VLOOKUP(E473,Hilfstabelle!$A$3:$B$6,2))</f>
        <v>I</v>
      </c>
      <c r="AV473" s="7" t="str">
        <f>IF(U473="I","I",VLOOKUP(E473,Hilfstabelle!$A$3:$B$6,2))</f>
        <v>II</v>
      </c>
      <c r="AW473" s="7" t="str">
        <f t="shared" si="248"/>
        <v>50I</v>
      </c>
      <c r="AX473" s="7" t="str">
        <f t="shared" si="239"/>
        <v>50II</v>
      </c>
      <c r="AY473" s="106" t="str">
        <f t="shared" si="255"/>
        <v>50I</v>
      </c>
      <c r="AZ473" s="7">
        <f>VLOOKUP('Grundgerüst Konfigurator'!AW473,Hilfstabelle!$B$14:$M$25,12,FALSE)</f>
        <v>0.45080280000000006</v>
      </c>
      <c r="BA473" s="7">
        <f>VLOOKUP(AW473,Hilfstabelle!$B$14:$J$25,9,FALSE)</f>
        <v>30.5</v>
      </c>
      <c r="BB473" s="7">
        <f>VLOOKUP(AW473,Hilfstabelle!$B$14:$K$25,10,FALSE)</f>
        <v>61</v>
      </c>
      <c r="BC473" s="7">
        <f>VLOOKUP(AW473,Hilfstabelle!$B$14:$I$25,8,FALSE)</f>
        <v>22</v>
      </c>
      <c r="BD473" s="7" t="str">
        <f t="shared" si="240"/>
        <v/>
      </c>
      <c r="BE473" s="7" t="str">
        <f t="shared" si="249"/>
        <v/>
      </c>
      <c r="BF473" s="7">
        <f>IFERROR(VLOOKUP(BD473,Hilfstabelle!$B$26:$M$31,12,FALSE),0)</f>
        <v>0</v>
      </c>
      <c r="BG473" s="7">
        <f>IFERROR(VLOOKUP(BD473,Hilfstabelle!$B$26:$H$31,7,FALSE),0)</f>
        <v>0</v>
      </c>
      <c r="BH473" s="7" t="str">
        <f t="shared" si="241"/>
        <v/>
      </c>
      <c r="BI473" s="7" t="str">
        <f t="shared" si="250"/>
        <v/>
      </c>
      <c r="BJ473" s="7">
        <f>IFERROR(VLOOKUP(BH473,Hilfstabelle!$B$26:$M$31,12,FALSE),0)</f>
        <v>0</v>
      </c>
      <c r="BK473" s="7">
        <f>IFERROR(VLOOKUP(BH473,Hilfstabelle!$B$26:$H$31,7,FALSE),0)</f>
        <v>0</v>
      </c>
      <c r="BL473" s="7" t="str">
        <f t="shared" si="242"/>
        <v>IV-I</v>
      </c>
      <c r="BM473" s="7" t="str">
        <f t="shared" si="251"/>
        <v>IV-I</v>
      </c>
      <c r="BN473" s="7">
        <f>IFERROR(VLOOKUP(BL473,Hilfstabelle!$B$26:$M$31,12,FALSE),0)</f>
        <v>2.205924</v>
      </c>
      <c r="BO473" s="7">
        <f>IFERROR(VLOOKUP(BL473,Hilfstabelle!$B$26:$H$31,7,FALSE),0)</f>
        <v>5</v>
      </c>
      <c r="BP473" s="162" t="s">
        <v>3902</v>
      </c>
    </row>
    <row r="474" spans="1:68" ht="15" thickBot="1" x14ac:dyDescent="0.25">
      <c r="A474" s="7">
        <v>16864441225</v>
      </c>
      <c r="B474" s="160" t="s">
        <v>98</v>
      </c>
      <c r="C474" s="8">
        <v>140</v>
      </c>
      <c r="D474" s="8">
        <v>125</v>
      </c>
      <c r="E474" s="8">
        <v>63</v>
      </c>
      <c r="F474" s="8" t="str">
        <f t="shared" si="252"/>
        <v>140 - 125 - 63</v>
      </c>
      <c r="G474" s="8" t="str">
        <f t="shared" si="253"/>
        <v>140-125-63</v>
      </c>
      <c r="H474" s="8">
        <f t="shared" si="254"/>
        <v>16864441225</v>
      </c>
      <c r="I474" s="6">
        <f t="shared" si="230"/>
        <v>21.893508000000001</v>
      </c>
      <c r="J474" s="6">
        <f>VLOOKUP(LEFT(A474,8)*1,Hilfstabelle!$A$35:$E$38,5,FALSE)</f>
        <v>0</v>
      </c>
      <c r="K474" s="6">
        <f t="shared" si="231"/>
        <v>395.1</v>
      </c>
      <c r="L474" s="6">
        <f t="shared" si="232"/>
        <v>279.3</v>
      </c>
      <c r="M474" s="6">
        <f t="shared" si="233"/>
        <v>163</v>
      </c>
      <c r="N474" s="19">
        <f t="shared" si="243"/>
        <v>136.1</v>
      </c>
      <c r="O474" s="19">
        <f t="shared" si="244"/>
        <v>147.80000000000001</v>
      </c>
      <c r="P474" s="19">
        <f t="shared" si="245"/>
        <v>163</v>
      </c>
      <c r="Q474" s="6" t="str">
        <f>VLOOKUP(LEFT(A474,8)*1,Hilfstabelle!$A$35:$E$38,2,FALSE)</f>
        <v>N.A.</v>
      </c>
      <c r="R474" s="6" t="str">
        <f>VLOOKUP(LEFT(A474,8)*1,Hilfstabelle!$A$35:$E$38,3,FALSE)</f>
        <v>N.A.</v>
      </c>
      <c r="S474" s="6" t="str">
        <f>VLOOKUP(LEFT(A474,8)*1,Hilfstabelle!$A$35:$E$38,4,FALSE)</f>
        <v>N.A.</v>
      </c>
      <c r="T474" s="94" t="e">
        <f>VLOOKUP(H474,Preise!A:E,4,FALSE)</f>
        <v>#N/A</v>
      </c>
      <c r="U474" s="7" t="str">
        <f>IF(V474=50,"I",VLOOKUP(V474,Hilfstabelle!$A$3:$B$6,2))</f>
        <v>IV</v>
      </c>
      <c r="V474" s="7">
        <f t="shared" si="234"/>
        <v>140</v>
      </c>
      <c r="W474" s="7" t="str">
        <f>IF(U474="I","I",VLOOKUP(V474,Hilfstabelle!$A$3:$B$6,2))</f>
        <v>IV</v>
      </c>
      <c r="X474" s="7">
        <f>VLOOKUP(W474,Hilfstabelle!$B$10:$M$13,12,FALSE)</f>
        <v>10.408540800000001</v>
      </c>
      <c r="Y474" s="7">
        <f>VLOOKUP(W474,Hilfstabelle!$B$10:$D$13,3,FALSE)</f>
        <v>80</v>
      </c>
      <c r="Z474" s="7">
        <f>VLOOKUP(W474,Hilfstabelle!$B$10:$E$13,4,FALSE)</f>
        <v>110.5</v>
      </c>
      <c r="AA474" s="7">
        <f>VLOOKUP(W474,Hilfstabelle!$B$10:$F$13,5,FALSE)</f>
        <v>110.5</v>
      </c>
      <c r="AB474" s="7">
        <f>VLOOKUP(W474,Hilfstabelle!$B$10:$G$13,6,FALSE)</f>
        <v>110.5</v>
      </c>
      <c r="AC474" s="7" t="str">
        <f>IF(AG474="50I","I",VLOOKUP(C474,Hilfstabelle!$A$3:$B$6,2))</f>
        <v>IV</v>
      </c>
      <c r="AD474" s="7" t="str">
        <f>IF(U474="I","I",VLOOKUP(C474,Hilfstabelle!$A$3:$B$6,2))</f>
        <v>IV</v>
      </c>
      <c r="AE474" s="7" t="str">
        <f t="shared" si="246"/>
        <v>140IV</v>
      </c>
      <c r="AF474" s="7" t="str">
        <f t="shared" si="235"/>
        <v>140IV</v>
      </c>
      <c r="AG474" s="106" t="b">
        <f t="shared" si="236"/>
        <v>0</v>
      </c>
      <c r="AH474" s="7">
        <f>VLOOKUP('Grundgerüst Konfigurator'!AE474,Hilfstabelle!$B$14:$M$25,12,FALSE)</f>
        <v>4.4472372</v>
      </c>
      <c r="AI474" s="7">
        <f>VLOOKUP(AE474,Hilfstabelle!$B$14:$J$25,9,FALSE)</f>
        <v>81.5</v>
      </c>
      <c r="AJ474" s="7">
        <f>VLOOKUP(AE474,Hilfstabelle!$B$14:$K$25,10,FALSE)</f>
        <v>75.599999999999994</v>
      </c>
      <c r="AK474" s="7">
        <f>VLOOKUP(AE474,Hilfstabelle!$B$14:$I$25,8,FALSE)</f>
        <v>25.6</v>
      </c>
      <c r="AL474" s="7" t="str">
        <f>IF(AP474="50I","I",VLOOKUP(D474,Hilfstabelle!$A$3:$B$6,2))</f>
        <v>IV</v>
      </c>
      <c r="AM474" s="7" t="str">
        <f>IF(U474="I","I",VLOOKUP(D474,Hilfstabelle!$A$3:$B$6,2))</f>
        <v>IV</v>
      </c>
      <c r="AN474" s="7" t="str">
        <f t="shared" si="247"/>
        <v>125IV</v>
      </c>
      <c r="AO474" s="7" t="str">
        <f t="shared" si="237"/>
        <v>125IV</v>
      </c>
      <c r="AP474" s="106" t="b">
        <f t="shared" si="238"/>
        <v>0</v>
      </c>
      <c r="AQ474" s="7">
        <f>VLOOKUP('Grundgerüst Konfigurator'!AN474,Hilfstabelle!$B$14:$M$25,12,FALSE)</f>
        <v>3.7998072000000001</v>
      </c>
      <c r="AR474" s="7">
        <f>VLOOKUP(AN474,Hilfstabelle!$B$14:$J$25,9,FALSE)</f>
        <v>72.5</v>
      </c>
      <c r="AS474" s="7">
        <f>VLOOKUP(AN474,Hilfstabelle!$B$14:$K$25,10,FALSE)</f>
        <v>87.3</v>
      </c>
      <c r="AT474" s="7">
        <f>VLOOKUP(AN474,Hilfstabelle!$B$14:$I$25,8,FALSE)</f>
        <v>37.299999999999997</v>
      </c>
      <c r="AU474" s="7" t="str">
        <f>IF(AY474="50I","I",VLOOKUP(E474,Hilfstabelle!$A$3:$B$6,2))</f>
        <v>II</v>
      </c>
      <c r="AV474" s="7" t="str">
        <f>IF(U474="I","I",VLOOKUP(E474,Hilfstabelle!$A$3:$B$6,2))</f>
        <v>II</v>
      </c>
      <c r="AW474" s="7" t="str">
        <f t="shared" si="248"/>
        <v>63II</v>
      </c>
      <c r="AX474" s="7" t="str">
        <f t="shared" si="239"/>
        <v>63II</v>
      </c>
      <c r="AY474" s="106" t="b">
        <f t="shared" si="255"/>
        <v>0</v>
      </c>
      <c r="AZ474" s="7">
        <f>VLOOKUP('Grundgerüst Konfigurator'!AW474,Hilfstabelle!$B$14:$M$25,12,FALSE)</f>
        <v>0.84948360000000012</v>
      </c>
      <c r="BA474" s="7">
        <f>VLOOKUP(AW474,Hilfstabelle!$B$14:$J$25,9,FALSE)</f>
        <v>37</v>
      </c>
      <c r="BB474" s="7">
        <f>VLOOKUP(AW474,Hilfstabelle!$B$14:$K$25,10,FALSE)</f>
        <v>68.5</v>
      </c>
      <c r="BC474" s="7">
        <f>VLOOKUP(AW474,Hilfstabelle!$B$14:$I$25,8,FALSE)</f>
        <v>22.5</v>
      </c>
      <c r="BD474" s="7" t="str">
        <f t="shared" si="240"/>
        <v/>
      </c>
      <c r="BE474" s="7" t="str">
        <f t="shared" si="249"/>
        <v/>
      </c>
      <c r="BF474" s="7">
        <f>IFERROR(VLOOKUP(BD474,Hilfstabelle!$B$26:$M$31,12,FALSE),0)</f>
        <v>0</v>
      </c>
      <c r="BG474" s="7">
        <f>IFERROR(VLOOKUP(BD474,Hilfstabelle!$B$26:$H$31,7,FALSE),0)</f>
        <v>0</v>
      </c>
      <c r="BH474" s="7" t="str">
        <f t="shared" si="241"/>
        <v/>
      </c>
      <c r="BI474" s="7" t="str">
        <f t="shared" si="250"/>
        <v/>
      </c>
      <c r="BJ474" s="7">
        <f>IFERROR(VLOOKUP(BH474,Hilfstabelle!$B$26:$M$31,12,FALSE),0)</f>
        <v>0</v>
      </c>
      <c r="BK474" s="7">
        <f>IFERROR(VLOOKUP(BH474,Hilfstabelle!$B$26:$H$31,7,FALSE),0)</f>
        <v>0</v>
      </c>
      <c r="BL474" s="7" t="str">
        <f t="shared" si="242"/>
        <v>IV-II</v>
      </c>
      <c r="BM474" s="7" t="str">
        <f t="shared" si="251"/>
        <v>IV-II</v>
      </c>
      <c r="BN474" s="7">
        <f>IFERROR(VLOOKUP(BL474,Hilfstabelle!$B$26:$M$31,12,FALSE),0)</f>
        <v>2.3884392000000001</v>
      </c>
      <c r="BO474" s="7">
        <f>IFERROR(VLOOKUP(BL474,Hilfstabelle!$B$26:$H$31,7,FALSE),0)</f>
        <v>30</v>
      </c>
      <c r="BP474" s="162" t="s">
        <v>3902</v>
      </c>
    </row>
    <row r="475" spans="1:68" ht="15" thickBot="1" x14ac:dyDescent="0.25">
      <c r="A475" s="7">
        <v>16864441226</v>
      </c>
      <c r="B475" s="160" t="s">
        <v>98</v>
      </c>
      <c r="C475" s="8">
        <v>140</v>
      </c>
      <c r="D475" s="8">
        <v>125</v>
      </c>
      <c r="E475" s="8">
        <v>75</v>
      </c>
      <c r="F475" s="8" t="str">
        <f t="shared" si="252"/>
        <v>140 - 125 - 75</v>
      </c>
      <c r="G475" s="8" t="str">
        <f t="shared" si="253"/>
        <v>140-125-75</v>
      </c>
      <c r="H475" s="8">
        <f t="shared" si="254"/>
        <v>16864441226</v>
      </c>
      <c r="I475" s="6">
        <f t="shared" si="230"/>
        <v>22.112890800000002</v>
      </c>
      <c r="J475" s="6">
        <f>VLOOKUP(LEFT(A475,8)*1,Hilfstabelle!$A$35:$E$38,5,FALSE)</f>
        <v>0</v>
      </c>
      <c r="K475" s="6">
        <f t="shared" si="231"/>
        <v>398.6</v>
      </c>
      <c r="L475" s="6">
        <f t="shared" si="232"/>
        <v>279.3</v>
      </c>
      <c r="M475" s="6">
        <f t="shared" si="233"/>
        <v>163</v>
      </c>
      <c r="N475" s="19">
        <f t="shared" si="243"/>
        <v>136.1</v>
      </c>
      <c r="O475" s="19">
        <f t="shared" si="244"/>
        <v>147.80000000000001</v>
      </c>
      <c r="P475" s="19">
        <f t="shared" si="245"/>
        <v>162.5</v>
      </c>
      <c r="Q475" s="6" t="str">
        <f>VLOOKUP(LEFT(A475,8)*1,Hilfstabelle!$A$35:$E$38,2,FALSE)</f>
        <v>N.A.</v>
      </c>
      <c r="R475" s="6" t="str">
        <f>VLOOKUP(LEFT(A475,8)*1,Hilfstabelle!$A$35:$E$38,3,FALSE)</f>
        <v>N.A.</v>
      </c>
      <c r="S475" s="6" t="str">
        <f>VLOOKUP(LEFT(A475,8)*1,Hilfstabelle!$A$35:$E$38,4,FALSE)</f>
        <v>N.A.</v>
      </c>
      <c r="T475" s="94" t="e">
        <f>VLOOKUP(H475,Preise!A:E,4,FALSE)</f>
        <v>#N/A</v>
      </c>
      <c r="U475" s="7" t="str">
        <f>IF(V475=50,"I",VLOOKUP(V475,Hilfstabelle!$A$3:$B$6,2))</f>
        <v>IV</v>
      </c>
      <c r="V475" s="7">
        <f t="shared" si="234"/>
        <v>140</v>
      </c>
      <c r="W475" s="7" t="str">
        <f>IF(U475="I","I",VLOOKUP(V475,Hilfstabelle!$A$3:$B$6,2))</f>
        <v>IV</v>
      </c>
      <c r="X475" s="7">
        <f>VLOOKUP(W475,Hilfstabelle!$B$10:$M$13,12,FALSE)</f>
        <v>10.408540800000001</v>
      </c>
      <c r="Y475" s="7">
        <f>VLOOKUP(W475,Hilfstabelle!$B$10:$D$13,3,FALSE)</f>
        <v>80</v>
      </c>
      <c r="Z475" s="7">
        <f>VLOOKUP(W475,Hilfstabelle!$B$10:$E$13,4,FALSE)</f>
        <v>110.5</v>
      </c>
      <c r="AA475" s="7">
        <f>VLOOKUP(W475,Hilfstabelle!$B$10:$F$13,5,FALSE)</f>
        <v>110.5</v>
      </c>
      <c r="AB475" s="7">
        <f>VLOOKUP(W475,Hilfstabelle!$B$10:$G$13,6,FALSE)</f>
        <v>110.5</v>
      </c>
      <c r="AC475" s="7" t="str">
        <f>IF(AG475="50I","I",VLOOKUP(C475,Hilfstabelle!$A$3:$B$6,2))</f>
        <v>IV</v>
      </c>
      <c r="AD475" s="7" t="str">
        <f>IF(U475="I","I",VLOOKUP(C475,Hilfstabelle!$A$3:$B$6,2))</f>
        <v>IV</v>
      </c>
      <c r="AE475" s="7" t="str">
        <f t="shared" si="246"/>
        <v>140IV</v>
      </c>
      <c r="AF475" s="7" t="str">
        <f t="shared" si="235"/>
        <v>140IV</v>
      </c>
      <c r="AG475" s="106" t="b">
        <f t="shared" si="236"/>
        <v>0</v>
      </c>
      <c r="AH475" s="7">
        <f>VLOOKUP('Grundgerüst Konfigurator'!AE475,Hilfstabelle!$B$14:$M$25,12,FALSE)</f>
        <v>4.4472372</v>
      </c>
      <c r="AI475" s="7">
        <f>VLOOKUP(AE475,Hilfstabelle!$B$14:$J$25,9,FALSE)</f>
        <v>81.5</v>
      </c>
      <c r="AJ475" s="7">
        <f>VLOOKUP(AE475,Hilfstabelle!$B$14:$K$25,10,FALSE)</f>
        <v>75.599999999999994</v>
      </c>
      <c r="AK475" s="7">
        <f>VLOOKUP(AE475,Hilfstabelle!$B$14:$I$25,8,FALSE)</f>
        <v>25.6</v>
      </c>
      <c r="AL475" s="7" t="str">
        <f>IF(AP475="50I","I",VLOOKUP(D475,Hilfstabelle!$A$3:$B$6,2))</f>
        <v>IV</v>
      </c>
      <c r="AM475" s="7" t="str">
        <f>IF(U475="I","I",VLOOKUP(D475,Hilfstabelle!$A$3:$B$6,2))</f>
        <v>IV</v>
      </c>
      <c r="AN475" s="7" t="str">
        <f t="shared" si="247"/>
        <v>125IV</v>
      </c>
      <c r="AO475" s="7" t="str">
        <f t="shared" si="237"/>
        <v>125IV</v>
      </c>
      <c r="AP475" s="106" t="b">
        <f t="shared" si="238"/>
        <v>0</v>
      </c>
      <c r="AQ475" s="7">
        <f>VLOOKUP('Grundgerüst Konfigurator'!AN475,Hilfstabelle!$B$14:$M$25,12,FALSE)</f>
        <v>3.7998072000000001</v>
      </c>
      <c r="AR475" s="7">
        <f>VLOOKUP(AN475,Hilfstabelle!$B$14:$J$25,9,FALSE)</f>
        <v>72.5</v>
      </c>
      <c r="AS475" s="7">
        <f>VLOOKUP(AN475,Hilfstabelle!$B$14:$K$25,10,FALSE)</f>
        <v>87.3</v>
      </c>
      <c r="AT475" s="7">
        <f>VLOOKUP(AN475,Hilfstabelle!$B$14:$I$25,8,FALSE)</f>
        <v>37.299999999999997</v>
      </c>
      <c r="AU475" s="7" t="str">
        <f>IF(AY475="50I","I",VLOOKUP(E475,Hilfstabelle!$A$3:$B$6,2))</f>
        <v>II</v>
      </c>
      <c r="AV475" s="7" t="str">
        <f>IF(U475="I","I",VLOOKUP(E475,Hilfstabelle!$A$3:$B$6,2))</f>
        <v>II</v>
      </c>
      <c r="AW475" s="7" t="str">
        <f t="shared" si="248"/>
        <v>75II</v>
      </c>
      <c r="AX475" s="7" t="str">
        <f t="shared" si="239"/>
        <v>75II</v>
      </c>
      <c r="AY475" s="106" t="b">
        <f t="shared" si="255"/>
        <v>0</v>
      </c>
      <c r="AZ475" s="7">
        <f>VLOOKUP('Grundgerüst Konfigurator'!AW475,Hilfstabelle!$B$14:$M$25,12,FALSE)</f>
        <v>1.0688664000000001</v>
      </c>
      <c r="BA475" s="7">
        <f>VLOOKUP(AW475,Hilfstabelle!$B$14:$J$25,9,FALSE)</f>
        <v>45</v>
      </c>
      <c r="BB475" s="7">
        <f>VLOOKUP(AW475,Hilfstabelle!$B$14:$K$25,10,FALSE)</f>
        <v>72</v>
      </c>
      <c r="BC475" s="7">
        <f>VLOOKUP(AW475,Hilfstabelle!$B$14:$I$25,8,FALSE)</f>
        <v>22</v>
      </c>
      <c r="BD475" s="7" t="str">
        <f t="shared" si="240"/>
        <v/>
      </c>
      <c r="BE475" s="7" t="str">
        <f t="shared" si="249"/>
        <v/>
      </c>
      <c r="BF475" s="7">
        <f>IFERROR(VLOOKUP(BD475,Hilfstabelle!$B$26:$M$31,12,FALSE),0)</f>
        <v>0</v>
      </c>
      <c r="BG475" s="7">
        <f>IFERROR(VLOOKUP(BD475,Hilfstabelle!$B$26:$H$31,7,FALSE),0)</f>
        <v>0</v>
      </c>
      <c r="BH475" s="7" t="str">
        <f t="shared" si="241"/>
        <v/>
      </c>
      <c r="BI475" s="7" t="str">
        <f t="shared" si="250"/>
        <v/>
      </c>
      <c r="BJ475" s="7">
        <f>IFERROR(VLOOKUP(BH475,Hilfstabelle!$B$26:$M$31,12,FALSE),0)</f>
        <v>0</v>
      </c>
      <c r="BK475" s="7">
        <f>IFERROR(VLOOKUP(BH475,Hilfstabelle!$B$26:$H$31,7,FALSE),0)</f>
        <v>0</v>
      </c>
      <c r="BL475" s="7" t="str">
        <f t="shared" si="242"/>
        <v>IV-II</v>
      </c>
      <c r="BM475" s="7" t="str">
        <f t="shared" si="251"/>
        <v>IV-II</v>
      </c>
      <c r="BN475" s="7">
        <f>IFERROR(VLOOKUP(BL475,Hilfstabelle!$B$26:$M$31,12,FALSE),0)</f>
        <v>2.3884392000000001</v>
      </c>
      <c r="BO475" s="7">
        <f>IFERROR(VLOOKUP(BL475,Hilfstabelle!$B$26:$H$31,7,FALSE),0)</f>
        <v>30</v>
      </c>
      <c r="BP475" s="162" t="s">
        <v>3902</v>
      </c>
    </row>
    <row r="476" spans="1:68" ht="15" thickBot="1" x14ac:dyDescent="0.25">
      <c r="A476" s="7">
        <v>16864441227</v>
      </c>
      <c r="B476" s="160" t="s">
        <v>98</v>
      </c>
      <c r="C476" s="8">
        <v>140</v>
      </c>
      <c r="D476" s="8">
        <v>125</v>
      </c>
      <c r="E476" s="8">
        <v>90</v>
      </c>
      <c r="F476" s="8" t="str">
        <f t="shared" si="252"/>
        <v>140 - 125 - 90</v>
      </c>
      <c r="G476" s="8" t="str">
        <f t="shared" si="253"/>
        <v>140-125-90</v>
      </c>
      <c r="H476" s="8">
        <f t="shared" si="254"/>
        <v>16864441227</v>
      </c>
      <c r="I476" s="6">
        <f t="shared" si="230"/>
        <v>22.039449600000001</v>
      </c>
      <c r="J476" s="6">
        <f>VLOOKUP(LEFT(A476,8)*1,Hilfstabelle!$A$35:$E$38,5,FALSE)</f>
        <v>0</v>
      </c>
      <c r="K476" s="6">
        <f t="shared" si="231"/>
        <v>373.6</v>
      </c>
      <c r="L476" s="6">
        <f t="shared" si="232"/>
        <v>279.3</v>
      </c>
      <c r="M476" s="6">
        <f t="shared" si="233"/>
        <v>163</v>
      </c>
      <c r="N476" s="19">
        <f t="shared" si="243"/>
        <v>136.1</v>
      </c>
      <c r="O476" s="19">
        <f t="shared" si="244"/>
        <v>147.80000000000001</v>
      </c>
      <c r="P476" s="19">
        <f t="shared" si="245"/>
        <v>137.5</v>
      </c>
      <c r="Q476" s="6" t="str">
        <f>VLOOKUP(LEFT(A476,8)*1,Hilfstabelle!$A$35:$E$38,2,FALSE)</f>
        <v>N.A.</v>
      </c>
      <c r="R476" s="6" t="str">
        <f>VLOOKUP(LEFT(A476,8)*1,Hilfstabelle!$A$35:$E$38,3,FALSE)</f>
        <v>N.A.</v>
      </c>
      <c r="S476" s="6" t="str">
        <f>VLOOKUP(LEFT(A476,8)*1,Hilfstabelle!$A$35:$E$38,4,FALSE)</f>
        <v>N.A.</v>
      </c>
      <c r="T476" s="94" t="e">
        <f>VLOOKUP(H476,Preise!A:E,4,FALSE)</f>
        <v>#N/A</v>
      </c>
      <c r="U476" s="7" t="str">
        <f>IF(V476=50,"I",VLOOKUP(V476,Hilfstabelle!$A$3:$B$6,2))</f>
        <v>IV</v>
      </c>
      <c r="V476" s="7">
        <f t="shared" si="234"/>
        <v>140</v>
      </c>
      <c r="W476" s="7" t="str">
        <f>IF(U476="I","I",VLOOKUP(V476,Hilfstabelle!$A$3:$B$6,2))</f>
        <v>IV</v>
      </c>
      <c r="X476" s="7">
        <f>VLOOKUP(W476,Hilfstabelle!$B$10:$M$13,12,FALSE)</f>
        <v>10.408540800000001</v>
      </c>
      <c r="Y476" s="7">
        <f>VLOOKUP(W476,Hilfstabelle!$B$10:$D$13,3,FALSE)</f>
        <v>80</v>
      </c>
      <c r="Z476" s="7">
        <f>VLOOKUP(W476,Hilfstabelle!$B$10:$E$13,4,FALSE)</f>
        <v>110.5</v>
      </c>
      <c r="AA476" s="7">
        <f>VLOOKUP(W476,Hilfstabelle!$B$10:$F$13,5,FALSE)</f>
        <v>110.5</v>
      </c>
      <c r="AB476" s="7">
        <f>VLOOKUP(W476,Hilfstabelle!$B$10:$G$13,6,FALSE)</f>
        <v>110.5</v>
      </c>
      <c r="AC476" s="7" t="str">
        <f>IF(AG476="50I","I",VLOOKUP(C476,Hilfstabelle!$A$3:$B$6,2))</f>
        <v>IV</v>
      </c>
      <c r="AD476" s="7" t="str">
        <f>IF(U476="I","I",VLOOKUP(C476,Hilfstabelle!$A$3:$B$6,2))</f>
        <v>IV</v>
      </c>
      <c r="AE476" s="7" t="str">
        <f t="shared" si="246"/>
        <v>140IV</v>
      </c>
      <c r="AF476" s="7" t="str">
        <f t="shared" si="235"/>
        <v>140IV</v>
      </c>
      <c r="AG476" s="106" t="b">
        <f t="shared" si="236"/>
        <v>0</v>
      </c>
      <c r="AH476" s="7">
        <f>VLOOKUP('Grundgerüst Konfigurator'!AE476,Hilfstabelle!$B$14:$M$25,12,FALSE)</f>
        <v>4.4472372</v>
      </c>
      <c r="AI476" s="7">
        <f>VLOOKUP(AE476,Hilfstabelle!$B$14:$J$25,9,FALSE)</f>
        <v>81.5</v>
      </c>
      <c r="AJ476" s="7">
        <f>VLOOKUP(AE476,Hilfstabelle!$B$14:$K$25,10,FALSE)</f>
        <v>75.599999999999994</v>
      </c>
      <c r="AK476" s="7">
        <f>VLOOKUP(AE476,Hilfstabelle!$B$14:$I$25,8,FALSE)</f>
        <v>25.6</v>
      </c>
      <c r="AL476" s="7" t="str">
        <f>IF(AP476="50I","I",VLOOKUP(D476,Hilfstabelle!$A$3:$B$6,2))</f>
        <v>IV</v>
      </c>
      <c r="AM476" s="7" t="str">
        <f>IF(U476="I","I",VLOOKUP(D476,Hilfstabelle!$A$3:$B$6,2))</f>
        <v>IV</v>
      </c>
      <c r="AN476" s="7" t="str">
        <f t="shared" si="247"/>
        <v>125IV</v>
      </c>
      <c r="AO476" s="7" t="str">
        <f t="shared" si="237"/>
        <v>125IV</v>
      </c>
      <c r="AP476" s="106" t="b">
        <f t="shared" si="238"/>
        <v>0</v>
      </c>
      <c r="AQ476" s="7">
        <f>VLOOKUP('Grundgerüst Konfigurator'!AN476,Hilfstabelle!$B$14:$M$25,12,FALSE)</f>
        <v>3.7998072000000001</v>
      </c>
      <c r="AR476" s="7">
        <f>VLOOKUP(AN476,Hilfstabelle!$B$14:$J$25,9,FALSE)</f>
        <v>72.5</v>
      </c>
      <c r="AS476" s="7">
        <f>VLOOKUP(AN476,Hilfstabelle!$B$14:$K$25,10,FALSE)</f>
        <v>87.3</v>
      </c>
      <c r="AT476" s="7">
        <f>VLOOKUP(AN476,Hilfstabelle!$B$14:$I$25,8,FALSE)</f>
        <v>37.299999999999997</v>
      </c>
      <c r="AU476" s="7" t="str">
        <f>IF(AY476="50I","I",VLOOKUP(E476,Hilfstabelle!$A$3:$B$6,2))</f>
        <v>III</v>
      </c>
      <c r="AV476" s="7" t="str">
        <f>IF(U476="I","I",VLOOKUP(E476,Hilfstabelle!$A$3:$B$6,2))</f>
        <v>III</v>
      </c>
      <c r="AW476" s="7" t="str">
        <f t="shared" si="248"/>
        <v>90III</v>
      </c>
      <c r="AX476" s="7" t="str">
        <f t="shared" si="239"/>
        <v>90III</v>
      </c>
      <c r="AY476" s="106" t="b">
        <f t="shared" si="255"/>
        <v>0</v>
      </c>
      <c r="AZ476" s="7">
        <f>VLOOKUP('Grundgerüst Konfigurator'!AW476,Hilfstabelle!$B$14:$M$25,12,FALSE)</f>
        <v>1.6001664000000002</v>
      </c>
      <c r="BA476" s="7">
        <f>VLOOKUP(AW476,Hilfstabelle!$B$14:$J$25,9,FALSE)</f>
        <v>54</v>
      </c>
      <c r="BB476" s="7">
        <f>VLOOKUP(AW476,Hilfstabelle!$B$14:$K$25,10,FALSE)</f>
        <v>72</v>
      </c>
      <c r="BC476" s="7">
        <f>VLOOKUP(AW476,Hilfstabelle!$B$14:$I$25,8,FALSE)</f>
        <v>22</v>
      </c>
      <c r="BD476" s="7" t="str">
        <f t="shared" si="240"/>
        <v/>
      </c>
      <c r="BE476" s="7" t="str">
        <f t="shared" si="249"/>
        <v/>
      </c>
      <c r="BF476" s="7">
        <f>IFERROR(VLOOKUP(BD476,Hilfstabelle!$B$26:$M$31,12,FALSE),0)</f>
        <v>0</v>
      </c>
      <c r="BG476" s="7">
        <f>IFERROR(VLOOKUP(BD476,Hilfstabelle!$B$26:$H$31,7,FALSE),0)</f>
        <v>0</v>
      </c>
      <c r="BH476" s="7" t="str">
        <f t="shared" si="241"/>
        <v/>
      </c>
      <c r="BI476" s="7" t="str">
        <f t="shared" si="250"/>
        <v/>
      </c>
      <c r="BJ476" s="7">
        <f>IFERROR(VLOOKUP(BH476,Hilfstabelle!$B$26:$M$31,12,FALSE),0)</f>
        <v>0</v>
      </c>
      <c r="BK476" s="7">
        <f>IFERROR(VLOOKUP(BH476,Hilfstabelle!$B$26:$H$31,7,FALSE),0)</f>
        <v>0</v>
      </c>
      <c r="BL476" s="7" t="str">
        <f t="shared" si="242"/>
        <v>IV-III</v>
      </c>
      <c r="BM476" s="7" t="str">
        <f t="shared" si="251"/>
        <v>IV-III</v>
      </c>
      <c r="BN476" s="7">
        <f>IFERROR(VLOOKUP(BL476,Hilfstabelle!$B$26:$M$31,12,FALSE),0)</f>
        <v>1.783698</v>
      </c>
      <c r="BO476" s="7">
        <f>IFERROR(VLOOKUP(BL476,Hilfstabelle!$B$26:$H$31,7,FALSE),0)</f>
        <v>5</v>
      </c>
      <c r="BP476" s="162" t="s">
        <v>3902</v>
      </c>
    </row>
    <row r="477" spans="1:68" ht="15" thickBot="1" x14ac:dyDescent="0.25">
      <c r="A477" s="7">
        <v>16864441228</v>
      </c>
      <c r="B477" s="160" t="s">
        <v>98</v>
      </c>
      <c r="C477" s="8">
        <v>140</v>
      </c>
      <c r="D477" s="8">
        <v>125</v>
      </c>
      <c r="E477" s="8">
        <v>110</v>
      </c>
      <c r="F477" s="8" t="str">
        <f t="shared" si="252"/>
        <v>140 - 125 - 110</v>
      </c>
      <c r="G477" s="8" t="str">
        <f t="shared" si="253"/>
        <v>140-125-110</v>
      </c>
      <c r="H477" s="8">
        <f t="shared" si="254"/>
        <v>16864441228</v>
      </c>
      <c r="I477" s="6">
        <f t="shared" si="230"/>
        <v>22.551992400000003</v>
      </c>
      <c r="J477" s="6">
        <f>VLOOKUP(LEFT(A477,8)*1,Hilfstabelle!$A$35:$E$38,5,FALSE)</f>
        <v>0</v>
      </c>
      <c r="K477" s="6">
        <f t="shared" si="231"/>
        <v>373.6</v>
      </c>
      <c r="L477" s="6">
        <f t="shared" si="232"/>
        <v>279.3</v>
      </c>
      <c r="M477" s="6">
        <f t="shared" si="233"/>
        <v>163</v>
      </c>
      <c r="N477" s="19">
        <f t="shared" si="243"/>
        <v>136.1</v>
      </c>
      <c r="O477" s="19">
        <f t="shared" si="244"/>
        <v>147.80000000000001</v>
      </c>
      <c r="P477" s="19">
        <f t="shared" si="245"/>
        <v>137.5</v>
      </c>
      <c r="Q477" s="6" t="str">
        <f>VLOOKUP(LEFT(A477,8)*1,Hilfstabelle!$A$35:$E$38,2,FALSE)</f>
        <v>N.A.</v>
      </c>
      <c r="R477" s="6" t="str">
        <f>VLOOKUP(LEFT(A477,8)*1,Hilfstabelle!$A$35:$E$38,3,FALSE)</f>
        <v>N.A.</v>
      </c>
      <c r="S477" s="6" t="str">
        <f>VLOOKUP(LEFT(A477,8)*1,Hilfstabelle!$A$35:$E$38,4,FALSE)</f>
        <v>N.A.</v>
      </c>
      <c r="T477" s="94" t="e">
        <f>VLOOKUP(H477,Preise!A:E,4,FALSE)</f>
        <v>#N/A</v>
      </c>
      <c r="U477" s="7" t="str">
        <f>IF(V477=50,"I",VLOOKUP(V477,Hilfstabelle!$A$3:$B$6,2))</f>
        <v>IV</v>
      </c>
      <c r="V477" s="7">
        <f t="shared" si="234"/>
        <v>140</v>
      </c>
      <c r="W477" s="7" t="str">
        <f>IF(U477="I","I",VLOOKUP(V477,Hilfstabelle!$A$3:$B$6,2))</f>
        <v>IV</v>
      </c>
      <c r="X477" s="7">
        <f>VLOOKUP(W477,Hilfstabelle!$B$10:$M$13,12,FALSE)</f>
        <v>10.408540800000001</v>
      </c>
      <c r="Y477" s="7">
        <f>VLOOKUP(W477,Hilfstabelle!$B$10:$D$13,3,FALSE)</f>
        <v>80</v>
      </c>
      <c r="Z477" s="7">
        <f>VLOOKUP(W477,Hilfstabelle!$B$10:$E$13,4,FALSE)</f>
        <v>110.5</v>
      </c>
      <c r="AA477" s="7">
        <f>VLOOKUP(W477,Hilfstabelle!$B$10:$F$13,5,FALSE)</f>
        <v>110.5</v>
      </c>
      <c r="AB477" s="7">
        <f>VLOOKUP(W477,Hilfstabelle!$B$10:$G$13,6,FALSE)</f>
        <v>110.5</v>
      </c>
      <c r="AC477" s="7" t="str">
        <f>IF(AG477="50I","I",VLOOKUP(C477,Hilfstabelle!$A$3:$B$6,2))</f>
        <v>IV</v>
      </c>
      <c r="AD477" s="7" t="str">
        <f>IF(U477="I","I",VLOOKUP(C477,Hilfstabelle!$A$3:$B$6,2))</f>
        <v>IV</v>
      </c>
      <c r="AE477" s="7" t="str">
        <f t="shared" si="246"/>
        <v>140IV</v>
      </c>
      <c r="AF477" s="7" t="str">
        <f t="shared" si="235"/>
        <v>140IV</v>
      </c>
      <c r="AG477" s="106" t="b">
        <f t="shared" si="236"/>
        <v>0</v>
      </c>
      <c r="AH477" s="7">
        <f>VLOOKUP('Grundgerüst Konfigurator'!AE477,Hilfstabelle!$B$14:$M$25,12,FALSE)</f>
        <v>4.4472372</v>
      </c>
      <c r="AI477" s="7">
        <f>VLOOKUP(AE477,Hilfstabelle!$B$14:$J$25,9,FALSE)</f>
        <v>81.5</v>
      </c>
      <c r="AJ477" s="7">
        <f>VLOOKUP(AE477,Hilfstabelle!$B$14:$K$25,10,FALSE)</f>
        <v>75.599999999999994</v>
      </c>
      <c r="AK477" s="7">
        <f>VLOOKUP(AE477,Hilfstabelle!$B$14:$I$25,8,FALSE)</f>
        <v>25.6</v>
      </c>
      <c r="AL477" s="7" t="str">
        <f>IF(AP477="50I","I",VLOOKUP(D477,Hilfstabelle!$A$3:$B$6,2))</f>
        <v>IV</v>
      </c>
      <c r="AM477" s="7" t="str">
        <f>IF(U477="I","I",VLOOKUP(D477,Hilfstabelle!$A$3:$B$6,2))</f>
        <v>IV</v>
      </c>
      <c r="AN477" s="7" t="str">
        <f t="shared" si="247"/>
        <v>125IV</v>
      </c>
      <c r="AO477" s="7" t="str">
        <f t="shared" si="237"/>
        <v>125IV</v>
      </c>
      <c r="AP477" s="106" t="b">
        <f t="shared" si="238"/>
        <v>0</v>
      </c>
      <c r="AQ477" s="7">
        <f>VLOOKUP('Grundgerüst Konfigurator'!AN477,Hilfstabelle!$B$14:$M$25,12,FALSE)</f>
        <v>3.7998072000000001</v>
      </c>
      <c r="AR477" s="7">
        <f>VLOOKUP(AN477,Hilfstabelle!$B$14:$J$25,9,FALSE)</f>
        <v>72.5</v>
      </c>
      <c r="AS477" s="7">
        <f>VLOOKUP(AN477,Hilfstabelle!$B$14:$K$25,10,FALSE)</f>
        <v>87.3</v>
      </c>
      <c r="AT477" s="7">
        <f>VLOOKUP(AN477,Hilfstabelle!$B$14:$I$25,8,FALSE)</f>
        <v>37.299999999999997</v>
      </c>
      <c r="AU477" s="7" t="str">
        <f>IF(AY477="50I","I",VLOOKUP(E477,Hilfstabelle!$A$3:$B$6,2))</f>
        <v>III</v>
      </c>
      <c r="AV477" s="7" t="str">
        <f>IF(U477="I","I",VLOOKUP(E477,Hilfstabelle!$A$3:$B$6,2))</f>
        <v>III</v>
      </c>
      <c r="AW477" s="7" t="str">
        <f t="shared" si="248"/>
        <v>110III</v>
      </c>
      <c r="AX477" s="7" t="str">
        <f t="shared" si="239"/>
        <v>110III</v>
      </c>
      <c r="AY477" s="106" t="b">
        <f t="shared" si="255"/>
        <v>0</v>
      </c>
      <c r="AZ477" s="7">
        <f>VLOOKUP('Grundgerüst Konfigurator'!AW477,Hilfstabelle!$B$14:$M$25,12,FALSE)</f>
        <v>2.1127092000000003</v>
      </c>
      <c r="BA477" s="7">
        <f>VLOOKUP(AW477,Hilfstabelle!$B$14:$J$25,9,FALSE)</f>
        <v>65</v>
      </c>
      <c r="BB477" s="7">
        <f>VLOOKUP(AW477,Hilfstabelle!$B$14:$K$25,10,FALSE)</f>
        <v>72</v>
      </c>
      <c r="BC477" s="7">
        <f>VLOOKUP(AW477,Hilfstabelle!$B$14:$I$25,8,FALSE)</f>
        <v>22</v>
      </c>
      <c r="BD477" s="7" t="str">
        <f t="shared" si="240"/>
        <v/>
      </c>
      <c r="BE477" s="7" t="str">
        <f t="shared" si="249"/>
        <v/>
      </c>
      <c r="BF477" s="7">
        <f>IFERROR(VLOOKUP(BD477,Hilfstabelle!$B$26:$M$31,12,FALSE),0)</f>
        <v>0</v>
      </c>
      <c r="BG477" s="7">
        <f>IFERROR(VLOOKUP(BD477,Hilfstabelle!$B$26:$H$31,7,FALSE),0)</f>
        <v>0</v>
      </c>
      <c r="BH477" s="7" t="str">
        <f t="shared" si="241"/>
        <v/>
      </c>
      <c r="BI477" s="7" t="str">
        <f t="shared" si="250"/>
        <v/>
      </c>
      <c r="BJ477" s="7">
        <f>IFERROR(VLOOKUP(BH477,Hilfstabelle!$B$26:$M$31,12,FALSE),0)</f>
        <v>0</v>
      </c>
      <c r="BK477" s="7">
        <f>IFERROR(VLOOKUP(BH477,Hilfstabelle!$B$26:$H$31,7,FALSE),0)</f>
        <v>0</v>
      </c>
      <c r="BL477" s="7" t="str">
        <f t="shared" si="242"/>
        <v>IV-III</v>
      </c>
      <c r="BM477" s="7" t="str">
        <f t="shared" si="251"/>
        <v>IV-III</v>
      </c>
      <c r="BN477" s="7">
        <f>IFERROR(VLOOKUP(BL477,Hilfstabelle!$B$26:$M$31,12,FALSE),0)</f>
        <v>1.783698</v>
      </c>
      <c r="BO477" s="7">
        <f>IFERROR(VLOOKUP(BL477,Hilfstabelle!$B$26:$H$31,7,FALSE),0)</f>
        <v>5</v>
      </c>
      <c r="BP477" s="162" t="s">
        <v>3902</v>
      </c>
    </row>
    <row r="478" spans="1:68" ht="15" thickBot="1" x14ac:dyDescent="0.25">
      <c r="A478" s="7">
        <v>16864441229</v>
      </c>
      <c r="B478" s="160" t="s">
        <v>98</v>
      </c>
      <c r="C478" s="8">
        <v>140</v>
      </c>
      <c r="D478" s="8">
        <v>125</v>
      </c>
      <c r="E478" s="8">
        <v>125</v>
      </c>
      <c r="F478" s="8" t="str">
        <f t="shared" si="252"/>
        <v>140 - 125 - 125</v>
      </c>
      <c r="G478" s="8" t="str">
        <f t="shared" si="253"/>
        <v>140-125-125</v>
      </c>
      <c r="H478" s="8">
        <f t="shared" si="254"/>
        <v>16864441229</v>
      </c>
      <c r="I478" s="6">
        <f t="shared" si="230"/>
        <v>22.455392400000001</v>
      </c>
      <c r="J478" s="6">
        <f>VLOOKUP(LEFT(A478,8)*1,Hilfstabelle!$A$35:$E$38,5,FALSE)</f>
        <v>0</v>
      </c>
      <c r="K478" s="6">
        <f t="shared" si="231"/>
        <v>383.90000000000003</v>
      </c>
      <c r="L478" s="6">
        <f t="shared" si="232"/>
        <v>279.3</v>
      </c>
      <c r="M478" s="6">
        <f t="shared" si="233"/>
        <v>163</v>
      </c>
      <c r="N478" s="19">
        <f t="shared" si="243"/>
        <v>136.1</v>
      </c>
      <c r="O478" s="19">
        <f t="shared" si="244"/>
        <v>147.80000000000001</v>
      </c>
      <c r="P478" s="19">
        <f t="shared" si="245"/>
        <v>147.80000000000001</v>
      </c>
      <c r="Q478" s="6" t="str">
        <f>VLOOKUP(LEFT(A478,8)*1,Hilfstabelle!$A$35:$E$38,2,FALSE)</f>
        <v>N.A.</v>
      </c>
      <c r="R478" s="6" t="str">
        <f>VLOOKUP(LEFT(A478,8)*1,Hilfstabelle!$A$35:$E$38,3,FALSE)</f>
        <v>N.A.</v>
      </c>
      <c r="S478" s="6" t="str">
        <f>VLOOKUP(LEFT(A478,8)*1,Hilfstabelle!$A$35:$E$38,4,FALSE)</f>
        <v>N.A.</v>
      </c>
      <c r="T478" s="94" t="e">
        <f>VLOOKUP(H478,Preise!A:E,4,FALSE)</f>
        <v>#N/A</v>
      </c>
      <c r="U478" s="7" t="str">
        <f>IF(V478=50,"I",VLOOKUP(V478,Hilfstabelle!$A$3:$B$6,2))</f>
        <v>IV</v>
      </c>
      <c r="V478" s="7">
        <f t="shared" si="234"/>
        <v>140</v>
      </c>
      <c r="W478" s="7" t="str">
        <f>IF(U478="I","I",VLOOKUP(V478,Hilfstabelle!$A$3:$B$6,2))</f>
        <v>IV</v>
      </c>
      <c r="X478" s="7">
        <f>VLOOKUP(W478,Hilfstabelle!$B$10:$M$13,12,FALSE)</f>
        <v>10.408540800000001</v>
      </c>
      <c r="Y478" s="7">
        <f>VLOOKUP(W478,Hilfstabelle!$B$10:$D$13,3,FALSE)</f>
        <v>80</v>
      </c>
      <c r="Z478" s="7">
        <f>VLOOKUP(W478,Hilfstabelle!$B$10:$E$13,4,FALSE)</f>
        <v>110.5</v>
      </c>
      <c r="AA478" s="7">
        <f>VLOOKUP(W478,Hilfstabelle!$B$10:$F$13,5,FALSE)</f>
        <v>110.5</v>
      </c>
      <c r="AB478" s="7">
        <f>VLOOKUP(W478,Hilfstabelle!$B$10:$G$13,6,FALSE)</f>
        <v>110.5</v>
      </c>
      <c r="AC478" s="7" t="str">
        <f>IF(AG478="50I","I",VLOOKUP(C478,Hilfstabelle!$A$3:$B$6,2))</f>
        <v>IV</v>
      </c>
      <c r="AD478" s="7" t="str">
        <f>IF(U478="I","I",VLOOKUP(C478,Hilfstabelle!$A$3:$B$6,2))</f>
        <v>IV</v>
      </c>
      <c r="AE478" s="7" t="str">
        <f t="shared" si="246"/>
        <v>140IV</v>
      </c>
      <c r="AF478" s="7" t="str">
        <f t="shared" si="235"/>
        <v>140IV</v>
      </c>
      <c r="AG478" s="106" t="b">
        <f t="shared" si="236"/>
        <v>0</v>
      </c>
      <c r="AH478" s="7">
        <f>VLOOKUP('Grundgerüst Konfigurator'!AE478,Hilfstabelle!$B$14:$M$25,12,FALSE)</f>
        <v>4.4472372</v>
      </c>
      <c r="AI478" s="7">
        <f>VLOOKUP(AE478,Hilfstabelle!$B$14:$J$25,9,FALSE)</f>
        <v>81.5</v>
      </c>
      <c r="AJ478" s="7">
        <f>VLOOKUP(AE478,Hilfstabelle!$B$14:$K$25,10,FALSE)</f>
        <v>75.599999999999994</v>
      </c>
      <c r="AK478" s="7">
        <f>VLOOKUP(AE478,Hilfstabelle!$B$14:$I$25,8,FALSE)</f>
        <v>25.6</v>
      </c>
      <c r="AL478" s="7" t="str">
        <f>IF(AP478="50I","I",VLOOKUP(D478,Hilfstabelle!$A$3:$B$6,2))</f>
        <v>IV</v>
      </c>
      <c r="AM478" s="7" t="str">
        <f>IF(U478="I","I",VLOOKUP(D478,Hilfstabelle!$A$3:$B$6,2))</f>
        <v>IV</v>
      </c>
      <c r="AN478" s="7" t="str">
        <f t="shared" si="247"/>
        <v>125IV</v>
      </c>
      <c r="AO478" s="7" t="str">
        <f t="shared" si="237"/>
        <v>125IV</v>
      </c>
      <c r="AP478" s="106" t="b">
        <f t="shared" si="238"/>
        <v>0</v>
      </c>
      <c r="AQ478" s="7">
        <f>VLOOKUP('Grundgerüst Konfigurator'!AN478,Hilfstabelle!$B$14:$M$25,12,FALSE)</f>
        <v>3.7998072000000001</v>
      </c>
      <c r="AR478" s="7">
        <f>VLOOKUP(AN478,Hilfstabelle!$B$14:$J$25,9,FALSE)</f>
        <v>72.5</v>
      </c>
      <c r="AS478" s="7">
        <f>VLOOKUP(AN478,Hilfstabelle!$B$14:$K$25,10,FALSE)</f>
        <v>87.3</v>
      </c>
      <c r="AT478" s="7">
        <f>VLOOKUP(AN478,Hilfstabelle!$B$14:$I$25,8,FALSE)</f>
        <v>37.299999999999997</v>
      </c>
      <c r="AU478" s="7" t="str">
        <f>IF(AY478="50I","I",VLOOKUP(E478,Hilfstabelle!$A$3:$B$6,2))</f>
        <v>IV</v>
      </c>
      <c r="AV478" s="7" t="str">
        <f>IF(U478="I","I",VLOOKUP(E478,Hilfstabelle!$A$3:$B$6,2))</f>
        <v>IV</v>
      </c>
      <c r="AW478" s="7" t="str">
        <f t="shared" si="248"/>
        <v>125IV</v>
      </c>
      <c r="AX478" s="7" t="str">
        <f t="shared" si="239"/>
        <v>125IV</v>
      </c>
      <c r="AY478" s="106" t="b">
        <f t="shared" si="255"/>
        <v>0</v>
      </c>
      <c r="AZ478" s="7">
        <f>VLOOKUP('Grundgerüst Konfigurator'!AW478,Hilfstabelle!$B$14:$M$25,12,FALSE)</f>
        <v>3.7998072000000001</v>
      </c>
      <c r="BA478" s="7">
        <f>VLOOKUP(AW478,Hilfstabelle!$B$14:$J$25,9,FALSE)</f>
        <v>72.5</v>
      </c>
      <c r="BB478" s="7">
        <f>VLOOKUP(AW478,Hilfstabelle!$B$14:$K$25,10,FALSE)</f>
        <v>87.3</v>
      </c>
      <c r="BC478" s="7">
        <f>VLOOKUP(AW478,Hilfstabelle!$B$14:$I$25,8,FALSE)</f>
        <v>37.299999999999997</v>
      </c>
      <c r="BD478" s="7" t="str">
        <f t="shared" si="240"/>
        <v/>
      </c>
      <c r="BE478" s="7" t="str">
        <f t="shared" si="249"/>
        <v/>
      </c>
      <c r="BF478" s="7">
        <f>IFERROR(VLOOKUP(BD478,Hilfstabelle!$B$26:$M$31,12,FALSE),0)</f>
        <v>0</v>
      </c>
      <c r="BG478" s="7">
        <f>IFERROR(VLOOKUP(BD478,Hilfstabelle!$B$26:$H$31,7,FALSE),0)</f>
        <v>0</v>
      </c>
      <c r="BH478" s="7" t="str">
        <f t="shared" si="241"/>
        <v/>
      </c>
      <c r="BI478" s="7" t="str">
        <f t="shared" si="250"/>
        <v/>
      </c>
      <c r="BJ478" s="7">
        <f>IFERROR(VLOOKUP(BH478,Hilfstabelle!$B$26:$M$31,12,FALSE),0)</f>
        <v>0</v>
      </c>
      <c r="BK478" s="7">
        <f>IFERROR(VLOOKUP(BH478,Hilfstabelle!$B$26:$H$31,7,FALSE),0)</f>
        <v>0</v>
      </c>
      <c r="BL478" s="7" t="str">
        <f t="shared" si="242"/>
        <v/>
      </c>
      <c r="BM478" s="7" t="str">
        <f t="shared" si="251"/>
        <v/>
      </c>
      <c r="BN478" s="7">
        <f>IFERROR(VLOOKUP(BL478,Hilfstabelle!$B$26:$M$31,12,FALSE),0)</f>
        <v>0</v>
      </c>
      <c r="BO478" s="7">
        <f>IFERROR(VLOOKUP(BL478,Hilfstabelle!$B$26:$H$31,7,FALSE),0)</f>
        <v>0</v>
      </c>
      <c r="BP478" s="162" t="s">
        <v>3902</v>
      </c>
    </row>
    <row r="479" spans="1:68" ht="15" thickBot="1" x14ac:dyDescent="0.25">
      <c r="A479" s="7">
        <v>16864441230</v>
      </c>
      <c r="B479" s="160" t="s">
        <v>98</v>
      </c>
      <c r="C479" s="8">
        <v>160</v>
      </c>
      <c r="D479" s="8">
        <v>25</v>
      </c>
      <c r="E479" s="8">
        <v>25</v>
      </c>
      <c r="F479" s="8" t="str">
        <f t="shared" si="252"/>
        <v>160 - 25 - 25</v>
      </c>
      <c r="G479" s="8" t="str">
        <f t="shared" si="253"/>
        <v>160-25-25</v>
      </c>
      <c r="H479" s="8">
        <f t="shared" si="254"/>
        <v>16864441230</v>
      </c>
      <c r="I479" s="6">
        <f t="shared" si="230"/>
        <v>20.1265848</v>
      </c>
      <c r="J479" s="6">
        <f>VLOOKUP(LEFT(A479,8)*1,Hilfstabelle!$A$35:$E$38,5,FALSE)</f>
        <v>0</v>
      </c>
      <c r="K479" s="6">
        <f t="shared" si="231"/>
        <v>330.5</v>
      </c>
      <c r="L479" s="6">
        <f t="shared" si="232"/>
        <v>248.5</v>
      </c>
      <c r="M479" s="6">
        <f t="shared" si="233"/>
        <v>185</v>
      </c>
      <c r="N479" s="19">
        <f t="shared" si="243"/>
        <v>124.5</v>
      </c>
      <c r="O479" s="19">
        <f t="shared" si="244"/>
        <v>134.5</v>
      </c>
      <c r="P479" s="19">
        <f t="shared" si="245"/>
        <v>134.5</v>
      </c>
      <c r="Q479" s="6" t="str">
        <f>VLOOKUP(LEFT(A479,8)*1,Hilfstabelle!$A$35:$E$38,2,FALSE)</f>
        <v>N.A.</v>
      </c>
      <c r="R479" s="6" t="str">
        <f>VLOOKUP(LEFT(A479,8)*1,Hilfstabelle!$A$35:$E$38,3,FALSE)</f>
        <v>N.A.</v>
      </c>
      <c r="S479" s="6" t="str">
        <f>VLOOKUP(LEFT(A479,8)*1,Hilfstabelle!$A$35:$E$38,4,FALSE)</f>
        <v>N.A.</v>
      </c>
      <c r="T479" s="94" t="e">
        <f>VLOOKUP(H479,Preise!A:E,4,FALSE)</f>
        <v>#N/A</v>
      </c>
      <c r="U479" s="7" t="str">
        <f>IF(V479=50,"I",VLOOKUP(V479,Hilfstabelle!$A$3:$B$6,2))</f>
        <v>IV</v>
      </c>
      <c r="V479" s="7">
        <f t="shared" si="234"/>
        <v>160</v>
      </c>
      <c r="W479" s="7" t="str">
        <f>IF(U479="I","I",VLOOKUP(V479,Hilfstabelle!$A$3:$B$6,2))</f>
        <v>IV</v>
      </c>
      <c r="X479" s="7">
        <f>VLOOKUP(W479,Hilfstabelle!$B$10:$M$13,12,FALSE)</f>
        <v>10.408540800000001</v>
      </c>
      <c r="Y479" s="7">
        <f>VLOOKUP(W479,Hilfstabelle!$B$10:$D$13,3,FALSE)</f>
        <v>80</v>
      </c>
      <c r="Z479" s="7">
        <f>VLOOKUP(W479,Hilfstabelle!$B$10:$E$13,4,FALSE)</f>
        <v>110.5</v>
      </c>
      <c r="AA479" s="7">
        <f>VLOOKUP(W479,Hilfstabelle!$B$10:$F$13,5,FALSE)</f>
        <v>110.5</v>
      </c>
      <c r="AB479" s="7">
        <f>VLOOKUP(W479,Hilfstabelle!$B$10:$G$13,6,FALSE)</f>
        <v>110.5</v>
      </c>
      <c r="AC479" s="7" t="str">
        <f>IF(AG479="50I","I",VLOOKUP(C479,Hilfstabelle!$A$3:$B$6,2))</f>
        <v>IV</v>
      </c>
      <c r="AD479" s="7" t="str">
        <f>IF(U479="I","I",VLOOKUP(C479,Hilfstabelle!$A$3:$B$6,2))</f>
        <v>IV</v>
      </c>
      <c r="AE479" s="7" t="str">
        <f t="shared" si="246"/>
        <v>160IV</v>
      </c>
      <c r="AF479" s="7" t="str">
        <f t="shared" si="235"/>
        <v>160IV</v>
      </c>
      <c r="AG479" s="106" t="b">
        <f t="shared" si="236"/>
        <v>0</v>
      </c>
      <c r="AH479" s="7">
        <f>VLOOKUP('Grundgerüst Konfigurator'!AE479,Hilfstabelle!$B$14:$M$25,12,FALSE)</f>
        <v>4.9632240000000003</v>
      </c>
      <c r="AI479" s="7">
        <f>VLOOKUP(AE479,Hilfstabelle!$B$14:$J$25,9,FALSE)</f>
        <v>92.5</v>
      </c>
      <c r="AJ479" s="7">
        <f>VLOOKUP(AE479,Hilfstabelle!$B$14:$K$25,10,FALSE)</f>
        <v>64</v>
      </c>
      <c r="AK479" s="7">
        <f>VLOOKUP(AE479,Hilfstabelle!$B$14:$I$25,8,FALSE)</f>
        <v>14</v>
      </c>
      <c r="AL479" s="7" t="str">
        <f>IF(AP479="50I","I",VLOOKUP(D479,Hilfstabelle!$A$3:$B$6,2))</f>
        <v>I</v>
      </c>
      <c r="AM479" s="7" t="str">
        <f>IF(U479="I","I",VLOOKUP(D479,Hilfstabelle!$A$3:$B$6,2))</f>
        <v>I</v>
      </c>
      <c r="AN479" s="7" t="str">
        <f t="shared" si="247"/>
        <v>25I</v>
      </c>
      <c r="AO479" s="7" t="str">
        <f t="shared" si="237"/>
        <v>25I</v>
      </c>
      <c r="AP479" s="106" t="b">
        <f t="shared" si="238"/>
        <v>0</v>
      </c>
      <c r="AQ479" s="7">
        <f>VLOOKUP('Grundgerüst Konfigurator'!AN479,Hilfstabelle!$B$14:$M$25,12,FALSE)</f>
        <v>0.171486</v>
      </c>
      <c r="AR479" s="7">
        <f>VLOOKUP(AN479,Hilfstabelle!$B$14:$J$25,9,FALSE)</f>
        <v>15.25</v>
      </c>
      <c r="AS479" s="7">
        <f>VLOOKUP(AN479,Hilfstabelle!$B$14:$K$25,10,FALSE)</f>
        <v>40.5</v>
      </c>
      <c r="AT479" s="7">
        <f>VLOOKUP(AN479,Hilfstabelle!$B$14:$I$25,8,FALSE)</f>
        <v>19</v>
      </c>
      <c r="AU479" s="7" t="str">
        <f>IF(AY479="50I","I",VLOOKUP(E479,Hilfstabelle!$A$3:$B$6,2))</f>
        <v>I</v>
      </c>
      <c r="AV479" s="7" t="str">
        <f>IF(U479="I","I",VLOOKUP(E479,Hilfstabelle!$A$3:$B$6,2))</f>
        <v>I</v>
      </c>
      <c r="AW479" s="7" t="str">
        <f t="shared" si="248"/>
        <v>25I</v>
      </c>
      <c r="AX479" s="7" t="str">
        <f t="shared" si="239"/>
        <v>25I</v>
      </c>
      <c r="AY479" s="106" t="b">
        <f t="shared" si="255"/>
        <v>0</v>
      </c>
      <c r="AZ479" s="7">
        <f>VLOOKUP('Grundgerüst Konfigurator'!AW479,Hilfstabelle!$B$14:$M$25,12,FALSE)</f>
        <v>0.171486</v>
      </c>
      <c r="BA479" s="7">
        <f>VLOOKUP(AW479,Hilfstabelle!$B$14:$J$25,9,FALSE)</f>
        <v>15.25</v>
      </c>
      <c r="BB479" s="7">
        <f>VLOOKUP(AW479,Hilfstabelle!$B$14:$K$25,10,FALSE)</f>
        <v>40.5</v>
      </c>
      <c r="BC479" s="7">
        <f>VLOOKUP(AW479,Hilfstabelle!$B$14:$I$25,8,FALSE)</f>
        <v>19</v>
      </c>
      <c r="BD479" s="7" t="str">
        <f t="shared" si="240"/>
        <v/>
      </c>
      <c r="BE479" s="7" t="str">
        <f t="shared" si="249"/>
        <v/>
      </c>
      <c r="BF479" s="7">
        <f>IFERROR(VLOOKUP(BD479,Hilfstabelle!$B$26:$M$31,12,FALSE),0)</f>
        <v>0</v>
      </c>
      <c r="BG479" s="7">
        <f>IFERROR(VLOOKUP(BD479,Hilfstabelle!$B$26:$H$31,7,FALSE),0)</f>
        <v>0</v>
      </c>
      <c r="BH479" s="7" t="str">
        <f t="shared" si="241"/>
        <v>IV-I</v>
      </c>
      <c r="BI479" s="7" t="str">
        <f t="shared" si="250"/>
        <v>IV-I</v>
      </c>
      <c r="BJ479" s="7">
        <f>IFERROR(VLOOKUP(BH479,Hilfstabelle!$B$26:$M$31,12,FALSE),0)</f>
        <v>2.205924</v>
      </c>
      <c r="BK479" s="7">
        <f>IFERROR(VLOOKUP(BH479,Hilfstabelle!$B$26:$H$31,7,FALSE),0)</f>
        <v>5</v>
      </c>
      <c r="BL479" s="7" t="str">
        <f t="shared" si="242"/>
        <v>IV-I</v>
      </c>
      <c r="BM479" s="7" t="str">
        <f t="shared" si="251"/>
        <v>IV-I</v>
      </c>
      <c r="BN479" s="7">
        <f>IFERROR(VLOOKUP(BL479,Hilfstabelle!$B$26:$M$31,12,FALSE),0)</f>
        <v>2.205924</v>
      </c>
      <c r="BO479" s="7">
        <f>IFERROR(VLOOKUP(BL479,Hilfstabelle!$B$26:$H$31,7,FALSE),0)</f>
        <v>5</v>
      </c>
      <c r="BP479" s="162" t="s">
        <v>3902</v>
      </c>
    </row>
    <row r="480" spans="1:68" ht="15" thickBot="1" x14ac:dyDescent="0.25">
      <c r="A480" s="7">
        <v>16864441231</v>
      </c>
      <c r="B480" s="160" t="s">
        <v>98</v>
      </c>
      <c r="C480" s="8">
        <v>160</v>
      </c>
      <c r="D480" s="8">
        <v>25</v>
      </c>
      <c r="E480" s="8">
        <v>32</v>
      </c>
      <c r="F480" s="8" t="str">
        <f t="shared" si="252"/>
        <v>160 - 25 - 32</v>
      </c>
      <c r="G480" s="8" t="str">
        <f t="shared" si="253"/>
        <v>160-25-32</v>
      </c>
      <c r="H480" s="8">
        <f t="shared" si="254"/>
        <v>16864441231</v>
      </c>
      <c r="I480" s="6">
        <f t="shared" si="230"/>
        <v>20.178984</v>
      </c>
      <c r="J480" s="6">
        <f>VLOOKUP(LEFT(A480,8)*1,Hilfstabelle!$A$35:$E$38,5,FALSE)</f>
        <v>0</v>
      </c>
      <c r="K480" s="6">
        <f t="shared" si="231"/>
        <v>337</v>
      </c>
      <c r="L480" s="6">
        <f t="shared" si="232"/>
        <v>248.5</v>
      </c>
      <c r="M480" s="6">
        <f t="shared" si="233"/>
        <v>185</v>
      </c>
      <c r="N480" s="19">
        <f t="shared" si="243"/>
        <v>124.5</v>
      </c>
      <c r="O480" s="19">
        <f t="shared" si="244"/>
        <v>134.5</v>
      </c>
      <c r="P480" s="19">
        <f t="shared" si="245"/>
        <v>135.5</v>
      </c>
      <c r="Q480" s="6" t="str">
        <f>VLOOKUP(LEFT(A480,8)*1,Hilfstabelle!$A$35:$E$38,2,FALSE)</f>
        <v>N.A.</v>
      </c>
      <c r="R480" s="6" t="str">
        <f>VLOOKUP(LEFT(A480,8)*1,Hilfstabelle!$A$35:$E$38,3,FALSE)</f>
        <v>N.A.</v>
      </c>
      <c r="S480" s="6" t="str">
        <f>VLOOKUP(LEFT(A480,8)*1,Hilfstabelle!$A$35:$E$38,4,FALSE)</f>
        <v>N.A.</v>
      </c>
      <c r="T480" s="94" t="e">
        <f>VLOOKUP(H480,Preise!A:E,4,FALSE)</f>
        <v>#N/A</v>
      </c>
      <c r="U480" s="7" t="str">
        <f>IF(V480=50,"I",VLOOKUP(V480,Hilfstabelle!$A$3:$B$6,2))</f>
        <v>IV</v>
      </c>
      <c r="V480" s="7">
        <f t="shared" si="234"/>
        <v>160</v>
      </c>
      <c r="W480" s="7" t="str">
        <f>IF(U480="I","I",VLOOKUP(V480,Hilfstabelle!$A$3:$B$6,2))</f>
        <v>IV</v>
      </c>
      <c r="X480" s="7">
        <f>VLOOKUP(W480,Hilfstabelle!$B$10:$M$13,12,FALSE)</f>
        <v>10.408540800000001</v>
      </c>
      <c r="Y480" s="7">
        <f>VLOOKUP(W480,Hilfstabelle!$B$10:$D$13,3,FALSE)</f>
        <v>80</v>
      </c>
      <c r="Z480" s="7">
        <f>VLOOKUP(W480,Hilfstabelle!$B$10:$E$13,4,FALSE)</f>
        <v>110.5</v>
      </c>
      <c r="AA480" s="7">
        <f>VLOOKUP(W480,Hilfstabelle!$B$10:$F$13,5,FALSE)</f>
        <v>110.5</v>
      </c>
      <c r="AB480" s="7">
        <f>VLOOKUP(W480,Hilfstabelle!$B$10:$G$13,6,FALSE)</f>
        <v>110.5</v>
      </c>
      <c r="AC480" s="7" t="str">
        <f>IF(AG480="50I","I",VLOOKUP(C480,Hilfstabelle!$A$3:$B$6,2))</f>
        <v>IV</v>
      </c>
      <c r="AD480" s="7" t="str">
        <f>IF(U480="I","I",VLOOKUP(C480,Hilfstabelle!$A$3:$B$6,2))</f>
        <v>IV</v>
      </c>
      <c r="AE480" s="7" t="str">
        <f t="shared" si="246"/>
        <v>160IV</v>
      </c>
      <c r="AF480" s="7" t="str">
        <f t="shared" si="235"/>
        <v>160IV</v>
      </c>
      <c r="AG480" s="106" t="b">
        <f t="shared" si="236"/>
        <v>0</v>
      </c>
      <c r="AH480" s="7">
        <f>VLOOKUP('Grundgerüst Konfigurator'!AE480,Hilfstabelle!$B$14:$M$25,12,FALSE)</f>
        <v>4.9632240000000003</v>
      </c>
      <c r="AI480" s="7">
        <f>VLOOKUP(AE480,Hilfstabelle!$B$14:$J$25,9,FALSE)</f>
        <v>92.5</v>
      </c>
      <c r="AJ480" s="7">
        <f>VLOOKUP(AE480,Hilfstabelle!$B$14:$K$25,10,FALSE)</f>
        <v>64</v>
      </c>
      <c r="AK480" s="7">
        <f>VLOOKUP(AE480,Hilfstabelle!$B$14:$I$25,8,FALSE)</f>
        <v>14</v>
      </c>
      <c r="AL480" s="7" t="str">
        <f>IF(AP480="50I","I",VLOOKUP(D480,Hilfstabelle!$A$3:$B$6,2))</f>
        <v>I</v>
      </c>
      <c r="AM480" s="7" t="str">
        <f>IF(U480="I","I",VLOOKUP(D480,Hilfstabelle!$A$3:$B$6,2))</f>
        <v>I</v>
      </c>
      <c r="AN480" s="7" t="str">
        <f t="shared" si="247"/>
        <v>25I</v>
      </c>
      <c r="AO480" s="7" t="str">
        <f t="shared" si="237"/>
        <v>25I</v>
      </c>
      <c r="AP480" s="106" t="b">
        <f t="shared" si="238"/>
        <v>0</v>
      </c>
      <c r="AQ480" s="7">
        <f>VLOOKUP('Grundgerüst Konfigurator'!AN480,Hilfstabelle!$B$14:$M$25,12,FALSE)</f>
        <v>0.171486</v>
      </c>
      <c r="AR480" s="7">
        <f>VLOOKUP(AN480,Hilfstabelle!$B$14:$J$25,9,FALSE)</f>
        <v>15.25</v>
      </c>
      <c r="AS480" s="7">
        <f>VLOOKUP(AN480,Hilfstabelle!$B$14:$K$25,10,FALSE)</f>
        <v>40.5</v>
      </c>
      <c r="AT480" s="7">
        <f>VLOOKUP(AN480,Hilfstabelle!$B$14:$I$25,8,FALSE)</f>
        <v>19</v>
      </c>
      <c r="AU480" s="7" t="str">
        <f>IF(AY480="50I","I",VLOOKUP(E480,Hilfstabelle!$A$3:$B$6,2))</f>
        <v>I</v>
      </c>
      <c r="AV480" s="7" t="str">
        <f>IF(U480="I","I",VLOOKUP(E480,Hilfstabelle!$A$3:$B$6,2))</f>
        <v>I</v>
      </c>
      <c r="AW480" s="7" t="str">
        <f t="shared" si="248"/>
        <v>32I</v>
      </c>
      <c r="AX480" s="7" t="str">
        <f t="shared" si="239"/>
        <v>32I</v>
      </c>
      <c r="AY480" s="106" t="b">
        <f t="shared" si="255"/>
        <v>0</v>
      </c>
      <c r="AZ480" s="7">
        <f>VLOOKUP('Grundgerüst Konfigurator'!AW480,Hilfstabelle!$B$14:$M$25,12,FALSE)</f>
        <v>0.22388520000000001</v>
      </c>
      <c r="BA480" s="7">
        <f>VLOOKUP(AW480,Hilfstabelle!$B$14:$J$25,9,FALSE)</f>
        <v>20</v>
      </c>
      <c r="BB480" s="7">
        <f>VLOOKUP(AW480,Hilfstabelle!$B$14:$K$25,10,FALSE)</f>
        <v>47</v>
      </c>
      <c r="BC480" s="7">
        <f>VLOOKUP(AW480,Hilfstabelle!$B$14:$I$25,8,FALSE)</f>
        <v>20</v>
      </c>
      <c r="BD480" s="7" t="str">
        <f t="shared" si="240"/>
        <v/>
      </c>
      <c r="BE480" s="7" t="str">
        <f t="shared" si="249"/>
        <v/>
      </c>
      <c r="BF480" s="7">
        <f>IFERROR(VLOOKUP(BD480,Hilfstabelle!$B$26:$M$31,12,FALSE),0)</f>
        <v>0</v>
      </c>
      <c r="BG480" s="7">
        <f>IFERROR(VLOOKUP(BD480,Hilfstabelle!$B$26:$H$31,7,FALSE),0)</f>
        <v>0</v>
      </c>
      <c r="BH480" s="7" t="str">
        <f t="shared" si="241"/>
        <v>IV-I</v>
      </c>
      <c r="BI480" s="7" t="str">
        <f t="shared" si="250"/>
        <v>IV-I</v>
      </c>
      <c r="BJ480" s="7">
        <f>IFERROR(VLOOKUP(BH480,Hilfstabelle!$B$26:$M$31,12,FALSE),0)</f>
        <v>2.205924</v>
      </c>
      <c r="BK480" s="7">
        <f>IFERROR(VLOOKUP(BH480,Hilfstabelle!$B$26:$H$31,7,FALSE),0)</f>
        <v>5</v>
      </c>
      <c r="BL480" s="7" t="str">
        <f t="shared" si="242"/>
        <v>IV-I</v>
      </c>
      <c r="BM480" s="7" t="str">
        <f t="shared" si="251"/>
        <v>IV-I</v>
      </c>
      <c r="BN480" s="7">
        <f>IFERROR(VLOOKUP(BL480,Hilfstabelle!$B$26:$M$31,12,FALSE),0)</f>
        <v>2.205924</v>
      </c>
      <c r="BO480" s="7">
        <f>IFERROR(VLOOKUP(BL480,Hilfstabelle!$B$26:$H$31,7,FALSE),0)</f>
        <v>5</v>
      </c>
      <c r="BP480" s="162" t="s">
        <v>3902</v>
      </c>
    </row>
    <row r="481" spans="1:68" ht="15" thickBot="1" x14ac:dyDescent="0.25">
      <c r="A481" s="7">
        <v>16864441232</v>
      </c>
      <c r="B481" s="160" t="s">
        <v>98</v>
      </c>
      <c r="C481" s="8">
        <v>160</v>
      </c>
      <c r="D481" s="8">
        <v>25</v>
      </c>
      <c r="E481" s="8">
        <v>40</v>
      </c>
      <c r="F481" s="8" t="str">
        <f t="shared" si="252"/>
        <v>160 - 25 - 40</v>
      </c>
      <c r="G481" s="8" t="str">
        <f t="shared" si="253"/>
        <v>160-25-40</v>
      </c>
      <c r="H481" s="8">
        <f t="shared" si="254"/>
        <v>16864441232</v>
      </c>
      <c r="I481" s="6">
        <f t="shared" si="230"/>
        <v>20.288587200000002</v>
      </c>
      <c r="J481" s="6">
        <f>VLOOKUP(LEFT(A481,8)*1,Hilfstabelle!$A$35:$E$38,5,FALSE)</f>
        <v>0</v>
      </c>
      <c r="K481" s="6">
        <f t="shared" si="231"/>
        <v>344</v>
      </c>
      <c r="L481" s="6">
        <f t="shared" si="232"/>
        <v>248.5</v>
      </c>
      <c r="M481" s="6">
        <f t="shared" si="233"/>
        <v>185</v>
      </c>
      <c r="N481" s="19">
        <f t="shared" si="243"/>
        <v>124.5</v>
      </c>
      <c r="O481" s="19">
        <f t="shared" si="244"/>
        <v>134.5</v>
      </c>
      <c r="P481" s="19">
        <f t="shared" si="245"/>
        <v>137.5</v>
      </c>
      <c r="Q481" s="6" t="str">
        <f>VLOOKUP(LEFT(A481,8)*1,Hilfstabelle!$A$35:$E$38,2,FALSE)</f>
        <v>N.A.</v>
      </c>
      <c r="R481" s="6" t="str">
        <f>VLOOKUP(LEFT(A481,8)*1,Hilfstabelle!$A$35:$E$38,3,FALSE)</f>
        <v>N.A.</v>
      </c>
      <c r="S481" s="6" t="str">
        <f>VLOOKUP(LEFT(A481,8)*1,Hilfstabelle!$A$35:$E$38,4,FALSE)</f>
        <v>N.A.</v>
      </c>
      <c r="T481" s="94" t="e">
        <f>VLOOKUP(H481,Preise!A:E,4,FALSE)</f>
        <v>#N/A</v>
      </c>
      <c r="U481" s="7" t="str">
        <f>IF(V481=50,"I",VLOOKUP(V481,Hilfstabelle!$A$3:$B$6,2))</f>
        <v>IV</v>
      </c>
      <c r="V481" s="7">
        <f t="shared" si="234"/>
        <v>160</v>
      </c>
      <c r="W481" s="7" t="str">
        <f>IF(U481="I","I",VLOOKUP(V481,Hilfstabelle!$A$3:$B$6,2))</f>
        <v>IV</v>
      </c>
      <c r="X481" s="7">
        <f>VLOOKUP(W481,Hilfstabelle!$B$10:$M$13,12,FALSE)</f>
        <v>10.408540800000001</v>
      </c>
      <c r="Y481" s="7">
        <f>VLOOKUP(W481,Hilfstabelle!$B$10:$D$13,3,FALSE)</f>
        <v>80</v>
      </c>
      <c r="Z481" s="7">
        <f>VLOOKUP(W481,Hilfstabelle!$B$10:$E$13,4,FALSE)</f>
        <v>110.5</v>
      </c>
      <c r="AA481" s="7">
        <f>VLOOKUP(W481,Hilfstabelle!$B$10:$F$13,5,FALSE)</f>
        <v>110.5</v>
      </c>
      <c r="AB481" s="7">
        <f>VLOOKUP(W481,Hilfstabelle!$B$10:$G$13,6,FALSE)</f>
        <v>110.5</v>
      </c>
      <c r="AC481" s="7" t="str">
        <f>IF(AG481="50I","I",VLOOKUP(C481,Hilfstabelle!$A$3:$B$6,2))</f>
        <v>IV</v>
      </c>
      <c r="AD481" s="7" t="str">
        <f>IF(U481="I","I",VLOOKUP(C481,Hilfstabelle!$A$3:$B$6,2))</f>
        <v>IV</v>
      </c>
      <c r="AE481" s="7" t="str">
        <f t="shared" si="246"/>
        <v>160IV</v>
      </c>
      <c r="AF481" s="7" t="str">
        <f t="shared" si="235"/>
        <v>160IV</v>
      </c>
      <c r="AG481" s="106" t="b">
        <f t="shared" si="236"/>
        <v>0</v>
      </c>
      <c r="AH481" s="7">
        <f>VLOOKUP('Grundgerüst Konfigurator'!AE481,Hilfstabelle!$B$14:$M$25,12,FALSE)</f>
        <v>4.9632240000000003</v>
      </c>
      <c r="AI481" s="7">
        <f>VLOOKUP(AE481,Hilfstabelle!$B$14:$J$25,9,FALSE)</f>
        <v>92.5</v>
      </c>
      <c r="AJ481" s="7">
        <f>VLOOKUP(AE481,Hilfstabelle!$B$14:$K$25,10,FALSE)</f>
        <v>64</v>
      </c>
      <c r="AK481" s="7">
        <f>VLOOKUP(AE481,Hilfstabelle!$B$14:$I$25,8,FALSE)</f>
        <v>14</v>
      </c>
      <c r="AL481" s="7" t="str">
        <f>IF(AP481="50I","I",VLOOKUP(D481,Hilfstabelle!$A$3:$B$6,2))</f>
        <v>I</v>
      </c>
      <c r="AM481" s="7" t="str">
        <f>IF(U481="I","I",VLOOKUP(D481,Hilfstabelle!$A$3:$B$6,2))</f>
        <v>I</v>
      </c>
      <c r="AN481" s="7" t="str">
        <f t="shared" si="247"/>
        <v>25I</v>
      </c>
      <c r="AO481" s="7" t="str">
        <f t="shared" si="237"/>
        <v>25I</v>
      </c>
      <c r="AP481" s="106" t="b">
        <f t="shared" si="238"/>
        <v>0</v>
      </c>
      <c r="AQ481" s="7">
        <f>VLOOKUP('Grundgerüst Konfigurator'!AN481,Hilfstabelle!$B$14:$M$25,12,FALSE)</f>
        <v>0.171486</v>
      </c>
      <c r="AR481" s="7">
        <f>VLOOKUP(AN481,Hilfstabelle!$B$14:$J$25,9,FALSE)</f>
        <v>15.25</v>
      </c>
      <c r="AS481" s="7">
        <f>VLOOKUP(AN481,Hilfstabelle!$B$14:$K$25,10,FALSE)</f>
        <v>40.5</v>
      </c>
      <c r="AT481" s="7">
        <f>VLOOKUP(AN481,Hilfstabelle!$B$14:$I$25,8,FALSE)</f>
        <v>19</v>
      </c>
      <c r="AU481" s="7" t="str">
        <f>IF(AY481="50I","I",VLOOKUP(E481,Hilfstabelle!$A$3:$B$6,2))</f>
        <v>I</v>
      </c>
      <c r="AV481" s="7" t="str">
        <f>IF(U481="I","I",VLOOKUP(E481,Hilfstabelle!$A$3:$B$6,2))</f>
        <v>I</v>
      </c>
      <c r="AW481" s="7" t="str">
        <f t="shared" si="248"/>
        <v>40I</v>
      </c>
      <c r="AX481" s="7" t="str">
        <f t="shared" si="239"/>
        <v>40I</v>
      </c>
      <c r="AY481" s="106" t="b">
        <f t="shared" si="255"/>
        <v>0</v>
      </c>
      <c r="AZ481" s="7">
        <f>VLOOKUP('Grundgerüst Konfigurator'!AW481,Hilfstabelle!$B$14:$M$25,12,FALSE)</f>
        <v>0.33348840000000002</v>
      </c>
      <c r="BA481" s="7">
        <f>VLOOKUP(AW481,Hilfstabelle!$B$14:$J$25,9,FALSE)</f>
        <v>24.5</v>
      </c>
      <c r="BB481" s="7">
        <f>VLOOKUP(AW481,Hilfstabelle!$B$14:$K$25,10,FALSE)</f>
        <v>54</v>
      </c>
      <c r="BC481" s="7">
        <f>VLOOKUP(AW481,Hilfstabelle!$B$14:$I$25,8,FALSE)</f>
        <v>22</v>
      </c>
      <c r="BD481" s="7" t="str">
        <f t="shared" si="240"/>
        <v/>
      </c>
      <c r="BE481" s="7" t="str">
        <f t="shared" si="249"/>
        <v/>
      </c>
      <c r="BF481" s="7">
        <f>IFERROR(VLOOKUP(BD481,Hilfstabelle!$B$26:$M$31,12,FALSE),0)</f>
        <v>0</v>
      </c>
      <c r="BG481" s="7">
        <f>IFERROR(VLOOKUP(BD481,Hilfstabelle!$B$26:$H$31,7,FALSE),0)</f>
        <v>0</v>
      </c>
      <c r="BH481" s="7" t="str">
        <f t="shared" si="241"/>
        <v>IV-I</v>
      </c>
      <c r="BI481" s="7" t="str">
        <f t="shared" si="250"/>
        <v>IV-I</v>
      </c>
      <c r="BJ481" s="7">
        <f>IFERROR(VLOOKUP(BH481,Hilfstabelle!$B$26:$M$31,12,FALSE),0)</f>
        <v>2.205924</v>
      </c>
      <c r="BK481" s="7">
        <f>IFERROR(VLOOKUP(BH481,Hilfstabelle!$B$26:$H$31,7,FALSE),0)</f>
        <v>5</v>
      </c>
      <c r="BL481" s="7" t="str">
        <f t="shared" si="242"/>
        <v>IV-I</v>
      </c>
      <c r="BM481" s="7" t="str">
        <f t="shared" si="251"/>
        <v>IV-I</v>
      </c>
      <c r="BN481" s="7">
        <f>IFERROR(VLOOKUP(BL481,Hilfstabelle!$B$26:$M$31,12,FALSE),0)</f>
        <v>2.205924</v>
      </c>
      <c r="BO481" s="7">
        <f>IFERROR(VLOOKUP(BL481,Hilfstabelle!$B$26:$H$31,7,FALSE),0)</f>
        <v>5</v>
      </c>
      <c r="BP481" s="162" t="s">
        <v>3902</v>
      </c>
    </row>
    <row r="482" spans="1:68" ht="15" thickBot="1" x14ac:dyDescent="0.25">
      <c r="A482" s="7">
        <v>16864441233</v>
      </c>
      <c r="B482" s="160" t="s">
        <v>98</v>
      </c>
      <c r="C482" s="8">
        <v>160</v>
      </c>
      <c r="D482" s="8">
        <v>25</v>
      </c>
      <c r="E482" s="8">
        <v>50</v>
      </c>
      <c r="F482" s="8" t="str">
        <f t="shared" si="252"/>
        <v>160 - 25 - 50</v>
      </c>
      <c r="G482" s="8" t="str">
        <f t="shared" si="253"/>
        <v>160-25-50</v>
      </c>
      <c r="H482" s="8">
        <f t="shared" si="254"/>
        <v>16864441233</v>
      </c>
      <c r="I482" s="6">
        <f t="shared" si="230"/>
        <v>20.4059016</v>
      </c>
      <c r="J482" s="6">
        <f>VLOOKUP(LEFT(A482,8)*1,Hilfstabelle!$A$35:$E$38,5,FALSE)</f>
        <v>0</v>
      </c>
      <c r="K482" s="6">
        <f t="shared" si="231"/>
        <v>351</v>
      </c>
      <c r="L482" s="6">
        <f t="shared" si="232"/>
        <v>248.5</v>
      </c>
      <c r="M482" s="6">
        <f t="shared" si="233"/>
        <v>185</v>
      </c>
      <c r="N482" s="19">
        <f t="shared" si="243"/>
        <v>124.5</v>
      </c>
      <c r="O482" s="19">
        <f t="shared" si="244"/>
        <v>134.5</v>
      </c>
      <c r="P482" s="19">
        <f t="shared" si="245"/>
        <v>137.5</v>
      </c>
      <c r="Q482" s="6" t="str">
        <f>VLOOKUP(LEFT(A482,8)*1,Hilfstabelle!$A$35:$E$38,2,FALSE)</f>
        <v>N.A.</v>
      </c>
      <c r="R482" s="6" t="str">
        <f>VLOOKUP(LEFT(A482,8)*1,Hilfstabelle!$A$35:$E$38,3,FALSE)</f>
        <v>N.A.</v>
      </c>
      <c r="S482" s="6" t="str">
        <f>VLOOKUP(LEFT(A482,8)*1,Hilfstabelle!$A$35:$E$38,4,FALSE)</f>
        <v>N.A.</v>
      </c>
      <c r="T482" s="94" t="e">
        <f>VLOOKUP(H482,Preise!A:E,4,FALSE)</f>
        <v>#N/A</v>
      </c>
      <c r="U482" s="7" t="str">
        <f>IF(V482=50,"I",VLOOKUP(V482,Hilfstabelle!$A$3:$B$6,2))</f>
        <v>IV</v>
      </c>
      <c r="V482" s="7">
        <f t="shared" si="234"/>
        <v>160</v>
      </c>
      <c r="W482" s="7" t="str">
        <f>IF(U482="I","I",VLOOKUP(V482,Hilfstabelle!$A$3:$B$6,2))</f>
        <v>IV</v>
      </c>
      <c r="X482" s="7">
        <f>VLOOKUP(W482,Hilfstabelle!$B$10:$M$13,12,FALSE)</f>
        <v>10.408540800000001</v>
      </c>
      <c r="Y482" s="7">
        <f>VLOOKUP(W482,Hilfstabelle!$B$10:$D$13,3,FALSE)</f>
        <v>80</v>
      </c>
      <c r="Z482" s="7">
        <f>VLOOKUP(W482,Hilfstabelle!$B$10:$E$13,4,FALSE)</f>
        <v>110.5</v>
      </c>
      <c r="AA482" s="7">
        <f>VLOOKUP(W482,Hilfstabelle!$B$10:$F$13,5,FALSE)</f>
        <v>110.5</v>
      </c>
      <c r="AB482" s="7">
        <f>VLOOKUP(W482,Hilfstabelle!$B$10:$G$13,6,FALSE)</f>
        <v>110.5</v>
      </c>
      <c r="AC482" s="7" t="str">
        <f>IF(AG482="50I","I",VLOOKUP(C482,Hilfstabelle!$A$3:$B$6,2))</f>
        <v>IV</v>
      </c>
      <c r="AD482" s="7" t="str">
        <f>IF(U482="I","I",VLOOKUP(C482,Hilfstabelle!$A$3:$B$6,2))</f>
        <v>IV</v>
      </c>
      <c r="AE482" s="7" t="str">
        <f t="shared" si="246"/>
        <v>160IV</v>
      </c>
      <c r="AF482" s="7" t="str">
        <f t="shared" si="235"/>
        <v>160IV</v>
      </c>
      <c r="AG482" s="106" t="b">
        <f t="shared" si="236"/>
        <v>0</v>
      </c>
      <c r="AH482" s="7">
        <f>VLOOKUP('Grundgerüst Konfigurator'!AE482,Hilfstabelle!$B$14:$M$25,12,FALSE)</f>
        <v>4.9632240000000003</v>
      </c>
      <c r="AI482" s="7">
        <f>VLOOKUP(AE482,Hilfstabelle!$B$14:$J$25,9,FALSE)</f>
        <v>92.5</v>
      </c>
      <c r="AJ482" s="7">
        <f>VLOOKUP(AE482,Hilfstabelle!$B$14:$K$25,10,FALSE)</f>
        <v>64</v>
      </c>
      <c r="AK482" s="7">
        <f>VLOOKUP(AE482,Hilfstabelle!$B$14:$I$25,8,FALSE)</f>
        <v>14</v>
      </c>
      <c r="AL482" s="7" t="str">
        <f>IF(AP482="50I","I",VLOOKUP(D482,Hilfstabelle!$A$3:$B$6,2))</f>
        <v>I</v>
      </c>
      <c r="AM482" s="7" t="str">
        <f>IF(U482="I","I",VLOOKUP(D482,Hilfstabelle!$A$3:$B$6,2))</f>
        <v>I</v>
      </c>
      <c r="AN482" s="7" t="str">
        <f t="shared" si="247"/>
        <v>25I</v>
      </c>
      <c r="AO482" s="7" t="str">
        <f t="shared" si="237"/>
        <v>25I</v>
      </c>
      <c r="AP482" s="106" t="b">
        <f t="shared" si="238"/>
        <v>0</v>
      </c>
      <c r="AQ482" s="7">
        <f>VLOOKUP('Grundgerüst Konfigurator'!AN482,Hilfstabelle!$B$14:$M$25,12,FALSE)</f>
        <v>0.171486</v>
      </c>
      <c r="AR482" s="7">
        <f>VLOOKUP(AN482,Hilfstabelle!$B$14:$J$25,9,FALSE)</f>
        <v>15.25</v>
      </c>
      <c r="AS482" s="7">
        <f>VLOOKUP(AN482,Hilfstabelle!$B$14:$K$25,10,FALSE)</f>
        <v>40.5</v>
      </c>
      <c r="AT482" s="7">
        <f>VLOOKUP(AN482,Hilfstabelle!$B$14:$I$25,8,FALSE)</f>
        <v>19</v>
      </c>
      <c r="AU482" s="7" t="str">
        <f>IF(AY482="50I","I",VLOOKUP(E482,Hilfstabelle!$A$3:$B$6,2))</f>
        <v>I</v>
      </c>
      <c r="AV482" s="7" t="str">
        <f>IF(U482="I","I",VLOOKUP(E482,Hilfstabelle!$A$3:$B$6,2))</f>
        <v>II</v>
      </c>
      <c r="AW482" s="7" t="str">
        <f t="shared" si="248"/>
        <v>50I</v>
      </c>
      <c r="AX482" s="7" t="str">
        <f t="shared" si="239"/>
        <v>50II</v>
      </c>
      <c r="AY482" s="106" t="str">
        <f t="shared" si="255"/>
        <v>50I</v>
      </c>
      <c r="AZ482" s="7">
        <f>VLOOKUP('Grundgerüst Konfigurator'!AW482,Hilfstabelle!$B$14:$M$25,12,FALSE)</f>
        <v>0.45080280000000006</v>
      </c>
      <c r="BA482" s="7">
        <f>VLOOKUP(AW482,Hilfstabelle!$B$14:$J$25,9,FALSE)</f>
        <v>30.5</v>
      </c>
      <c r="BB482" s="7">
        <f>VLOOKUP(AW482,Hilfstabelle!$B$14:$K$25,10,FALSE)</f>
        <v>61</v>
      </c>
      <c r="BC482" s="7">
        <f>VLOOKUP(AW482,Hilfstabelle!$B$14:$I$25,8,FALSE)</f>
        <v>22</v>
      </c>
      <c r="BD482" s="7" t="str">
        <f t="shared" si="240"/>
        <v/>
      </c>
      <c r="BE482" s="7" t="str">
        <f t="shared" si="249"/>
        <v/>
      </c>
      <c r="BF482" s="7">
        <f>IFERROR(VLOOKUP(BD482,Hilfstabelle!$B$26:$M$31,12,FALSE),0)</f>
        <v>0</v>
      </c>
      <c r="BG482" s="7">
        <f>IFERROR(VLOOKUP(BD482,Hilfstabelle!$B$26:$H$31,7,FALSE),0)</f>
        <v>0</v>
      </c>
      <c r="BH482" s="7" t="str">
        <f t="shared" si="241"/>
        <v>IV-I</v>
      </c>
      <c r="BI482" s="7" t="str">
        <f t="shared" si="250"/>
        <v>IV-I</v>
      </c>
      <c r="BJ482" s="7">
        <f>IFERROR(VLOOKUP(BH482,Hilfstabelle!$B$26:$M$31,12,FALSE),0)</f>
        <v>2.205924</v>
      </c>
      <c r="BK482" s="7">
        <f>IFERROR(VLOOKUP(BH482,Hilfstabelle!$B$26:$H$31,7,FALSE),0)</f>
        <v>5</v>
      </c>
      <c r="BL482" s="7" t="str">
        <f t="shared" si="242"/>
        <v>IV-I</v>
      </c>
      <c r="BM482" s="7" t="str">
        <f t="shared" si="251"/>
        <v>IV-I</v>
      </c>
      <c r="BN482" s="7">
        <f>IFERROR(VLOOKUP(BL482,Hilfstabelle!$B$26:$M$31,12,FALSE),0)</f>
        <v>2.205924</v>
      </c>
      <c r="BO482" s="7">
        <f>IFERROR(VLOOKUP(BL482,Hilfstabelle!$B$26:$H$31,7,FALSE),0)</f>
        <v>5</v>
      </c>
      <c r="BP482" s="162" t="s">
        <v>3902</v>
      </c>
    </row>
    <row r="483" spans="1:68" ht="15" thickBot="1" x14ac:dyDescent="0.25">
      <c r="A483" s="7">
        <v>16864441234</v>
      </c>
      <c r="B483" s="160" t="s">
        <v>98</v>
      </c>
      <c r="C483" s="8">
        <v>160</v>
      </c>
      <c r="D483" s="8">
        <v>25</v>
      </c>
      <c r="E483" s="8">
        <v>63</v>
      </c>
      <c r="F483" s="8" t="str">
        <f t="shared" si="252"/>
        <v>160 - 25 - 63</v>
      </c>
      <c r="G483" s="8" t="str">
        <f t="shared" si="253"/>
        <v>160-25-63</v>
      </c>
      <c r="H483" s="8">
        <f t="shared" si="254"/>
        <v>16864441234</v>
      </c>
      <c r="I483" s="6">
        <f t="shared" si="230"/>
        <v>20.987097600000002</v>
      </c>
      <c r="J483" s="6">
        <f>VLOOKUP(LEFT(A483,8)*1,Hilfstabelle!$A$35:$E$38,5,FALSE)</f>
        <v>0</v>
      </c>
      <c r="K483" s="6">
        <f t="shared" si="231"/>
        <v>383.5</v>
      </c>
      <c r="L483" s="6">
        <f t="shared" si="232"/>
        <v>248.5</v>
      </c>
      <c r="M483" s="6">
        <f t="shared" si="233"/>
        <v>185</v>
      </c>
      <c r="N483" s="19">
        <f t="shared" si="243"/>
        <v>124.5</v>
      </c>
      <c r="O483" s="19">
        <f t="shared" si="244"/>
        <v>134.5</v>
      </c>
      <c r="P483" s="19">
        <f t="shared" si="245"/>
        <v>163</v>
      </c>
      <c r="Q483" s="6" t="str">
        <f>VLOOKUP(LEFT(A483,8)*1,Hilfstabelle!$A$35:$E$38,2,FALSE)</f>
        <v>N.A.</v>
      </c>
      <c r="R483" s="6" t="str">
        <f>VLOOKUP(LEFT(A483,8)*1,Hilfstabelle!$A$35:$E$38,3,FALSE)</f>
        <v>N.A.</v>
      </c>
      <c r="S483" s="6" t="str">
        <f>VLOOKUP(LEFT(A483,8)*1,Hilfstabelle!$A$35:$E$38,4,FALSE)</f>
        <v>N.A.</v>
      </c>
      <c r="T483" s="94" t="e">
        <f>VLOOKUP(H483,Preise!A:E,4,FALSE)</f>
        <v>#N/A</v>
      </c>
      <c r="U483" s="7" t="str">
        <f>IF(V483=50,"I",VLOOKUP(V483,Hilfstabelle!$A$3:$B$6,2))</f>
        <v>IV</v>
      </c>
      <c r="V483" s="7">
        <f t="shared" si="234"/>
        <v>160</v>
      </c>
      <c r="W483" s="7" t="str">
        <f>IF(U483="I","I",VLOOKUP(V483,Hilfstabelle!$A$3:$B$6,2))</f>
        <v>IV</v>
      </c>
      <c r="X483" s="7">
        <f>VLOOKUP(W483,Hilfstabelle!$B$10:$M$13,12,FALSE)</f>
        <v>10.408540800000001</v>
      </c>
      <c r="Y483" s="7">
        <f>VLOOKUP(W483,Hilfstabelle!$B$10:$D$13,3,FALSE)</f>
        <v>80</v>
      </c>
      <c r="Z483" s="7">
        <f>VLOOKUP(W483,Hilfstabelle!$B$10:$E$13,4,FALSE)</f>
        <v>110.5</v>
      </c>
      <c r="AA483" s="7">
        <f>VLOOKUP(W483,Hilfstabelle!$B$10:$F$13,5,FALSE)</f>
        <v>110.5</v>
      </c>
      <c r="AB483" s="7">
        <f>VLOOKUP(W483,Hilfstabelle!$B$10:$G$13,6,FALSE)</f>
        <v>110.5</v>
      </c>
      <c r="AC483" s="7" t="str">
        <f>IF(AG483="50I","I",VLOOKUP(C483,Hilfstabelle!$A$3:$B$6,2))</f>
        <v>IV</v>
      </c>
      <c r="AD483" s="7" t="str">
        <f>IF(U483="I","I",VLOOKUP(C483,Hilfstabelle!$A$3:$B$6,2))</f>
        <v>IV</v>
      </c>
      <c r="AE483" s="7" t="str">
        <f t="shared" si="246"/>
        <v>160IV</v>
      </c>
      <c r="AF483" s="7" t="str">
        <f t="shared" si="235"/>
        <v>160IV</v>
      </c>
      <c r="AG483" s="106" t="b">
        <f t="shared" si="236"/>
        <v>0</v>
      </c>
      <c r="AH483" s="7">
        <f>VLOOKUP('Grundgerüst Konfigurator'!AE483,Hilfstabelle!$B$14:$M$25,12,FALSE)</f>
        <v>4.9632240000000003</v>
      </c>
      <c r="AI483" s="7">
        <f>VLOOKUP(AE483,Hilfstabelle!$B$14:$J$25,9,FALSE)</f>
        <v>92.5</v>
      </c>
      <c r="AJ483" s="7">
        <f>VLOOKUP(AE483,Hilfstabelle!$B$14:$K$25,10,FALSE)</f>
        <v>64</v>
      </c>
      <c r="AK483" s="7">
        <f>VLOOKUP(AE483,Hilfstabelle!$B$14:$I$25,8,FALSE)</f>
        <v>14</v>
      </c>
      <c r="AL483" s="7" t="str">
        <f>IF(AP483="50I","I",VLOOKUP(D483,Hilfstabelle!$A$3:$B$6,2))</f>
        <v>I</v>
      </c>
      <c r="AM483" s="7" t="str">
        <f>IF(U483="I","I",VLOOKUP(D483,Hilfstabelle!$A$3:$B$6,2))</f>
        <v>I</v>
      </c>
      <c r="AN483" s="7" t="str">
        <f t="shared" si="247"/>
        <v>25I</v>
      </c>
      <c r="AO483" s="7" t="str">
        <f t="shared" si="237"/>
        <v>25I</v>
      </c>
      <c r="AP483" s="106" t="b">
        <f t="shared" si="238"/>
        <v>0</v>
      </c>
      <c r="AQ483" s="7">
        <f>VLOOKUP('Grundgerüst Konfigurator'!AN483,Hilfstabelle!$B$14:$M$25,12,FALSE)</f>
        <v>0.171486</v>
      </c>
      <c r="AR483" s="7">
        <f>VLOOKUP(AN483,Hilfstabelle!$B$14:$J$25,9,FALSE)</f>
        <v>15.25</v>
      </c>
      <c r="AS483" s="7">
        <f>VLOOKUP(AN483,Hilfstabelle!$B$14:$K$25,10,FALSE)</f>
        <v>40.5</v>
      </c>
      <c r="AT483" s="7">
        <f>VLOOKUP(AN483,Hilfstabelle!$B$14:$I$25,8,FALSE)</f>
        <v>19</v>
      </c>
      <c r="AU483" s="7" t="str">
        <f>IF(AY483="50I","I",VLOOKUP(E483,Hilfstabelle!$A$3:$B$6,2))</f>
        <v>II</v>
      </c>
      <c r="AV483" s="7" t="str">
        <f>IF(U483="I","I",VLOOKUP(E483,Hilfstabelle!$A$3:$B$6,2))</f>
        <v>II</v>
      </c>
      <c r="AW483" s="7" t="str">
        <f t="shared" si="248"/>
        <v>63II</v>
      </c>
      <c r="AX483" s="7" t="str">
        <f t="shared" si="239"/>
        <v>63II</v>
      </c>
      <c r="AY483" s="106" t="b">
        <f t="shared" si="255"/>
        <v>0</v>
      </c>
      <c r="AZ483" s="7">
        <f>VLOOKUP('Grundgerüst Konfigurator'!AW483,Hilfstabelle!$B$14:$M$25,12,FALSE)</f>
        <v>0.84948360000000012</v>
      </c>
      <c r="BA483" s="7">
        <f>VLOOKUP(AW483,Hilfstabelle!$B$14:$J$25,9,FALSE)</f>
        <v>37</v>
      </c>
      <c r="BB483" s="7">
        <f>VLOOKUP(AW483,Hilfstabelle!$B$14:$K$25,10,FALSE)</f>
        <v>68.5</v>
      </c>
      <c r="BC483" s="7">
        <f>VLOOKUP(AW483,Hilfstabelle!$B$14:$I$25,8,FALSE)</f>
        <v>22.5</v>
      </c>
      <c r="BD483" s="7" t="str">
        <f t="shared" si="240"/>
        <v/>
      </c>
      <c r="BE483" s="7" t="str">
        <f t="shared" si="249"/>
        <v/>
      </c>
      <c r="BF483" s="7">
        <f>IFERROR(VLOOKUP(BD483,Hilfstabelle!$B$26:$M$31,12,FALSE),0)</f>
        <v>0</v>
      </c>
      <c r="BG483" s="7">
        <f>IFERROR(VLOOKUP(BD483,Hilfstabelle!$B$26:$H$31,7,FALSE),0)</f>
        <v>0</v>
      </c>
      <c r="BH483" s="7" t="str">
        <f t="shared" si="241"/>
        <v>IV-I</v>
      </c>
      <c r="BI483" s="7" t="str">
        <f t="shared" si="250"/>
        <v>IV-I</v>
      </c>
      <c r="BJ483" s="7">
        <f>IFERROR(VLOOKUP(BH483,Hilfstabelle!$B$26:$M$31,12,FALSE),0)</f>
        <v>2.205924</v>
      </c>
      <c r="BK483" s="7">
        <f>IFERROR(VLOOKUP(BH483,Hilfstabelle!$B$26:$H$31,7,FALSE),0)</f>
        <v>5</v>
      </c>
      <c r="BL483" s="7" t="str">
        <f t="shared" si="242"/>
        <v>IV-II</v>
      </c>
      <c r="BM483" s="7" t="str">
        <f t="shared" si="251"/>
        <v>IV-II</v>
      </c>
      <c r="BN483" s="7">
        <f>IFERROR(VLOOKUP(BL483,Hilfstabelle!$B$26:$M$31,12,FALSE),0)</f>
        <v>2.3884392000000001</v>
      </c>
      <c r="BO483" s="7">
        <f>IFERROR(VLOOKUP(BL483,Hilfstabelle!$B$26:$H$31,7,FALSE),0)</f>
        <v>30</v>
      </c>
      <c r="BP483" s="162" t="s">
        <v>3902</v>
      </c>
    </row>
    <row r="484" spans="1:68" ht="15" thickBot="1" x14ac:dyDescent="0.25">
      <c r="A484" s="7">
        <v>16864441235</v>
      </c>
      <c r="B484" s="160" t="s">
        <v>98</v>
      </c>
      <c r="C484" s="8">
        <v>160</v>
      </c>
      <c r="D484" s="8">
        <v>25</v>
      </c>
      <c r="E484" s="8">
        <v>75</v>
      </c>
      <c r="F484" s="8" t="str">
        <f t="shared" si="252"/>
        <v>160 - 25 - 75</v>
      </c>
      <c r="G484" s="8" t="str">
        <f t="shared" si="253"/>
        <v>160-25-75</v>
      </c>
      <c r="H484" s="8">
        <f t="shared" si="254"/>
        <v>16864441235</v>
      </c>
      <c r="I484" s="6">
        <f t="shared" si="230"/>
        <v>21.2064804</v>
      </c>
      <c r="J484" s="6">
        <f>VLOOKUP(LEFT(A484,8)*1,Hilfstabelle!$A$35:$E$38,5,FALSE)</f>
        <v>0</v>
      </c>
      <c r="K484" s="6">
        <f t="shared" si="231"/>
        <v>387</v>
      </c>
      <c r="L484" s="6">
        <f t="shared" si="232"/>
        <v>248.5</v>
      </c>
      <c r="M484" s="6">
        <f t="shared" si="233"/>
        <v>185</v>
      </c>
      <c r="N484" s="19">
        <f t="shared" si="243"/>
        <v>124.5</v>
      </c>
      <c r="O484" s="19">
        <f t="shared" si="244"/>
        <v>134.5</v>
      </c>
      <c r="P484" s="19">
        <f t="shared" si="245"/>
        <v>162.5</v>
      </c>
      <c r="Q484" s="6" t="str">
        <f>VLOOKUP(LEFT(A484,8)*1,Hilfstabelle!$A$35:$E$38,2,FALSE)</f>
        <v>N.A.</v>
      </c>
      <c r="R484" s="6" t="str">
        <f>VLOOKUP(LEFT(A484,8)*1,Hilfstabelle!$A$35:$E$38,3,FALSE)</f>
        <v>N.A.</v>
      </c>
      <c r="S484" s="6" t="str">
        <f>VLOOKUP(LEFT(A484,8)*1,Hilfstabelle!$A$35:$E$38,4,FALSE)</f>
        <v>N.A.</v>
      </c>
      <c r="T484" s="94" t="e">
        <f>VLOOKUP(H484,Preise!A:E,4,FALSE)</f>
        <v>#N/A</v>
      </c>
      <c r="U484" s="7" t="str">
        <f>IF(V484=50,"I",VLOOKUP(V484,Hilfstabelle!$A$3:$B$6,2))</f>
        <v>IV</v>
      </c>
      <c r="V484" s="7">
        <f t="shared" si="234"/>
        <v>160</v>
      </c>
      <c r="W484" s="7" t="str">
        <f>IF(U484="I","I",VLOOKUP(V484,Hilfstabelle!$A$3:$B$6,2))</f>
        <v>IV</v>
      </c>
      <c r="X484" s="7">
        <f>VLOOKUP(W484,Hilfstabelle!$B$10:$M$13,12,FALSE)</f>
        <v>10.408540800000001</v>
      </c>
      <c r="Y484" s="7">
        <f>VLOOKUP(W484,Hilfstabelle!$B$10:$D$13,3,FALSE)</f>
        <v>80</v>
      </c>
      <c r="Z484" s="7">
        <f>VLOOKUP(W484,Hilfstabelle!$B$10:$E$13,4,FALSE)</f>
        <v>110.5</v>
      </c>
      <c r="AA484" s="7">
        <f>VLOOKUP(W484,Hilfstabelle!$B$10:$F$13,5,FALSE)</f>
        <v>110.5</v>
      </c>
      <c r="AB484" s="7">
        <f>VLOOKUP(W484,Hilfstabelle!$B$10:$G$13,6,FALSE)</f>
        <v>110.5</v>
      </c>
      <c r="AC484" s="7" t="str">
        <f>IF(AG484="50I","I",VLOOKUP(C484,Hilfstabelle!$A$3:$B$6,2))</f>
        <v>IV</v>
      </c>
      <c r="AD484" s="7" t="str">
        <f>IF(U484="I","I",VLOOKUP(C484,Hilfstabelle!$A$3:$B$6,2))</f>
        <v>IV</v>
      </c>
      <c r="AE484" s="7" t="str">
        <f t="shared" si="246"/>
        <v>160IV</v>
      </c>
      <c r="AF484" s="7" t="str">
        <f t="shared" si="235"/>
        <v>160IV</v>
      </c>
      <c r="AG484" s="106" t="b">
        <f t="shared" si="236"/>
        <v>0</v>
      </c>
      <c r="AH484" s="7">
        <f>VLOOKUP('Grundgerüst Konfigurator'!AE484,Hilfstabelle!$B$14:$M$25,12,FALSE)</f>
        <v>4.9632240000000003</v>
      </c>
      <c r="AI484" s="7">
        <f>VLOOKUP(AE484,Hilfstabelle!$B$14:$J$25,9,FALSE)</f>
        <v>92.5</v>
      </c>
      <c r="AJ484" s="7">
        <f>VLOOKUP(AE484,Hilfstabelle!$B$14:$K$25,10,FALSE)</f>
        <v>64</v>
      </c>
      <c r="AK484" s="7">
        <f>VLOOKUP(AE484,Hilfstabelle!$B$14:$I$25,8,FALSE)</f>
        <v>14</v>
      </c>
      <c r="AL484" s="7" t="str">
        <f>IF(AP484="50I","I",VLOOKUP(D484,Hilfstabelle!$A$3:$B$6,2))</f>
        <v>I</v>
      </c>
      <c r="AM484" s="7" t="str">
        <f>IF(U484="I","I",VLOOKUP(D484,Hilfstabelle!$A$3:$B$6,2))</f>
        <v>I</v>
      </c>
      <c r="AN484" s="7" t="str">
        <f t="shared" si="247"/>
        <v>25I</v>
      </c>
      <c r="AO484" s="7" t="str">
        <f t="shared" si="237"/>
        <v>25I</v>
      </c>
      <c r="AP484" s="106" t="b">
        <f t="shared" si="238"/>
        <v>0</v>
      </c>
      <c r="AQ484" s="7">
        <f>VLOOKUP('Grundgerüst Konfigurator'!AN484,Hilfstabelle!$B$14:$M$25,12,FALSE)</f>
        <v>0.171486</v>
      </c>
      <c r="AR484" s="7">
        <f>VLOOKUP(AN484,Hilfstabelle!$B$14:$J$25,9,FALSE)</f>
        <v>15.25</v>
      </c>
      <c r="AS484" s="7">
        <f>VLOOKUP(AN484,Hilfstabelle!$B$14:$K$25,10,FALSE)</f>
        <v>40.5</v>
      </c>
      <c r="AT484" s="7">
        <f>VLOOKUP(AN484,Hilfstabelle!$B$14:$I$25,8,FALSE)</f>
        <v>19</v>
      </c>
      <c r="AU484" s="7" t="str">
        <f>IF(AY484="50I","I",VLOOKUP(E484,Hilfstabelle!$A$3:$B$6,2))</f>
        <v>II</v>
      </c>
      <c r="AV484" s="7" t="str">
        <f>IF(U484="I","I",VLOOKUP(E484,Hilfstabelle!$A$3:$B$6,2))</f>
        <v>II</v>
      </c>
      <c r="AW484" s="7" t="str">
        <f t="shared" si="248"/>
        <v>75II</v>
      </c>
      <c r="AX484" s="7" t="str">
        <f t="shared" si="239"/>
        <v>75II</v>
      </c>
      <c r="AY484" s="106" t="b">
        <f t="shared" si="255"/>
        <v>0</v>
      </c>
      <c r="AZ484" s="7">
        <f>VLOOKUP('Grundgerüst Konfigurator'!AW484,Hilfstabelle!$B$14:$M$25,12,FALSE)</f>
        <v>1.0688664000000001</v>
      </c>
      <c r="BA484" s="7">
        <f>VLOOKUP(AW484,Hilfstabelle!$B$14:$J$25,9,FALSE)</f>
        <v>45</v>
      </c>
      <c r="BB484" s="7">
        <f>VLOOKUP(AW484,Hilfstabelle!$B$14:$K$25,10,FALSE)</f>
        <v>72</v>
      </c>
      <c r="BC484" s="7">
        <f>VLOOKUP(AW484,Hilfstabelle!$B$14:$I$25,8,FALSE)</f>
        <v>22</v>
      </c>
      <c r="BD484" s="7" t="str">
        <f t="shared" si="240"/>
        <v/>
      </c>
      <c r="BE484" s="7" t="str">
        <f t="shared" si="249"/>
        <v/>
      </c>
      <c r="BF484" s="7">
        <f>IFERROR(VLOOKUP(BD484,Hilfstabelle!$B$26:$M$31,12,FALSE),0)</f>
        <v>0</v>
      </c>
      <c r="BG484" s="7">
        <f>IFERROR(VLOOKUP(BD484,Hilfstabelle!$B$26:$H$31,7,FALSE),0)</f>
        <v>0</v>
      </c>
      <c r="BH484" s="7" t="str">
        <f t="shared" si="241"/>
        <v>IV-I</v>
      </c>
      <c r="BI484" s="7" t="str">
        <f t="shared" si="250"/>
        <v>IV-I</v>
      </c>
      <c r="BJ484" s="7">
        <f>IFERROR(VLOOKUP(BH484,Hilfstabelle!$B$26:$M$31,12,FALSE),0)</f>
        <v>2.205924</v>
      </c>
      <c r="BK484" s="7">
        <f>IFERROR(VLOOKUP(BH484,Hilfstabelle!$B$26:$H$31,7,FALSE),0)</f>
        <v>5</v>
      </c>
      <c r="BL484" s="7" t="str">
        <f t="shared" si="242"/>
        <v>IV-II</v>
      </c>
      <c r="BM484" s="7" t="str">
        <f t="shared" si="251"/>
        <v>IV-II</v>
      </c>
      <c r="BN484" s="7">
        <f>IFERROR(VLOOKUP(BL484,Hilfstabelle!$B$26:$M$31,12,FALSE),0)</f>
        <v>2.3884392000000001</v>
      </c>
      <c r="BO484" s="7">
        <f>IFERROR(VLOOKUP(BL484,Hilfstabelle!$B$26:$H$31,7,FALSE),0)</f>
        <v>30</v>
      </c>
      <c r="BP484" s="162" t="s">
        <v>3902</v>
      </c>
    </row>
    <row r="485" spans="1:68" ht="15" thickBot="1" x14ac:dyDescent="0.25">
      <c r="A485" s="7">
        <v>16864441236</v>
      </c>
      <c r="B485" s="160" t="s">
        <v>98</v>
      </c>
      <c r="C485" s="8">
        <v>160</v>
      </c>
      <c r="D485" s="8">
        <v>25</v>
      </c>
      <c r="E485" s="8">
        <v>90</v>
      </c>
      <c r="F485" s="8" t="str">
        <f t="shared" si="252"/>
        <v>160 - 25 - 90</v>
      </c>
      <c r="G485" s="8" t="str">
        <f t="shared" si="253"/>
        <v>160-25-90</v>
      </c>
      <c r="H485" s="8">
        <f t="shared" si="254"/>
        <v>16864441236</v>
      </c>
      <c r="I485" s="6">
        <f t="shared" si="230"/>
        <v>21.133039200000002</v>
      </c>
      <c r="J485" s="6">
        <f>VLOOKUP(LEFT(A485,8)*1,Hilfstabelle!$A$35:$E$38,5,FALSE)</f>
        <v>0</v>
      </c>
      <c r="K485" s="6">
        <f t="shared" si="231"/>
        <v>362</v>
      </c>
      <c r="L485" s="6">
        <f t="shared" si="232"/>
        <v>248.5</v>
      </c>
      <c r="M485" s="6">
        <f t="shared" si="233"/>
        <v>185</v>
      </c>
      <c r="N485" s="19">
        <f t="shared" si="243"/>
        <v>124.5</v>
      </c>
      <c r="O485" s="19">
        <f t="shared" si="244"/>
        <v>134.5</v>
      </c>
      <c r="P485" s="19">
        <f t="shared" si="245"/>
        <v>137.5</v>
      </c>
      <c r="Q485" s="6" t="str">
        <f>VLOOKUP(LEFT(A485,8)*1,Hilfstabelle!$A$35:$E$38,2,FALSE)</f>
        <v>N.A.</v>
      </c>
      <c r="R485" s="6" t="str">
        <f>VLOOKUP(LEFT(A485,8)*1,Hilfstabelle!$A$35:$E$38,3,FALSE)</f>
        <v>N.A.</v>
      </c>
      <c r="S485" s="6" t="str">
        <f>VLOOKUP(LEFT(A485,8)*1,Hilfstabelle!$A$35:$E$38,4,FALSE)</f>
        <v>N.A.</v>
      </c>
      <c r="T485" s="94" t="e">
        <f>VLOOKUP(H485,Preise!A:E,4,FALSE)</f>
        <v>#N/A</v>
      </c>
      <c r="U485" s="7" t="str">
        <f>IF(V485=50,"I",VLOOKUP(V485,Hilfstabelle!$A$3:$B$6,2))</f>
        <v>IV</v>
      </c>
      <c r="V485" s="7">
        <f t="shared" si="234"/>
        <v>160</v>
      </c>
      <c r="W485" s="7" t="str">
        <f>IF(U485="I","I",VLOOKUP(V485,Hilfstabelle!$A$3:$B$6,2))</f>
        <v>IV</v>
      </c>
      <c r="X485" s="7">
        <f>VLOOKUP(W485,Hilfstabelle!$B$10:$M$13,12,FALSE)</f>
        <v>10.408540800000001</v>
      </c>
      <c r="Y485" s="7">
        <f>VLOOKUP(W485,Hilfstabelle!$B$10:$D$13,3,FALSE)</f>
        <v>80</v>
      </c>
      <c r="Z485" s="7">
        <f>VLOOKUP(W485,Hilfstabelle!$B$10:$E$13,4,FALSE)</f>
        <v>110.5</v>
      </c>
      <c r="AA485" s="7">
        <f>VLOOKUP(W485,Hilfstabelle!$B$10:$F$13,5,FALSE)</f>
        <v>110.5</v>
      </c>
      <c r="AB485" s="7">
        <f>VLOOKUP(W485,Hilfstabelle!$B$10:$G$13,6,FALSE)</f>
        <v>110.5</v>
      </c>
      <c r="AC485" s="7" t="str">
        <f>IF(AG485="50I","I",VLOOKUP(C485,Hilfstabelle!$A$3:$B$6,2))</f>
        <v>IV</v>
      </c>
      <c r="AD485" s="7" t="str">
        <f>IF(U485="I","I",VLOOKUP(C485,Hilfstabelle!$A$3:$B$6,2))</f>
        <v>IV</v>
      </c>
      <c r="AE485" s="7" t="str">
        <f t="shared" si="246"/>
        <v>160IV</v>
      </c>
      <c r="AF485" s="7" t="str">
        <f t="shared" si="235"/>
        <v>160IV</v>
      </c>
      <c r="AG485" s="106" t="b">
        <f t="shared" si="236"/>
        <v>0</v>
      </c>
      <c r="AH485" s="7">
        <f>VLOOKUP('Grundgerüst Konfigurator'!AE485,Hilfstabelle!$B$14:$M$25,12,FALSE)</f>
        <v>4.9632240000000003</v>
      </c>
      <c r="AI485" s="7">
        <f>VLOOKUP(AE485,Hilfstabelle!$B$14:$J$25,9,FALSE)</f>
        <v>92.5</v>
      </c>
      <c r="AJ485" s="7">
        <f>VLOOKUP(AE485,Hilfstabelle!$B$14:$K$25,10,FALSE)</f>
        <v>64</v>
      </c>
      <c r="AK485" s="7">
        <f>VLOOKUP(AE485,Hilfstabelle!$B$14:$I$25,8,FALSE)</f>
        <v>14</v>
      </c>
      <c r="AL485" s="7" t="str">
        <f>IF(AP485="50I","I",VLOOKUP(D485,Hilfstabelle!$A$3:$B$6,2))</f>
        <v>I</v>
      </c>
      <c r="AM485" s="7" t="str">
        <f>IF(U485="I","I",VLOOKUP(D485,Hilfstabelle!$A$3:$B$6,2))</f>
        <v>I</v>
      </c>
      <c r="AN485" s="7" t="str">
        <f t="shared" si="247"/>
        <v>25I</v>
      </c>
      <c r="AO485" s="7" t="str">
        <f t="shared" si="237"/>
        <v>25I</v>
      </c>
      <c r="AP485" s="106" t="b">
        <f t="shared" si="238"/>
        <v>0</v>
      </c>
      <c r="AQ485" s="7">
        <f>VLOOKUP('Grundgerüst Konfigurator'!AN485,Hilfstabelle!$B$14:$M$25,12,FALSE)</f>
        <v>0.171486</v>
      </c>
      <c r="AR485" s="7">
        <f>VLOOKUP(AN485,Hilfstabelle!$B$14:$J$25,9,FALSE)</f>
        <v>15.25</v>
      </c>
      <c r="AS485" s="7">
        <f>VLOOKUP(AN485,Hilfstabelle!$B$14:$K$25,10,FALSE)</f>
        <v>40.5</v>
      </c>
      <c r="AT485" s="7">
        <f>VLOOKUP(AN485,Hilfstabelle!$B$14:$I$25,8,FALSE)</f>
        <v>19</v>
      </c>
      <c r="AU485" s="7" t="str">
        <f>IF(AY485="50I","I",VLOOKUP(E485,Hilfstabelle!$A$3:$B$6,2))</f>
        <v>III</v>
      </c>
      <c r="AV485" s="7" t="str">
        <f>IF(U485="I","I",VLOOKUP(E485,Hilfstabelle!$A$3:$B$6,2))</f>
        <v>III</v>
      </c>
      <c r="AW485" s="7" t="str">
        <f t="shared" si="248"/>
        <v>90III</v>
      </c>
      <c r="AX485" s="7" t="str">
        <f t="shared" si="239"/>
        <v>90III</v>
      </c>
      <c r="AY485" s="106" t="b">
        <f t="shared" si="255"/>
        <v>0</v>
      </c>
      <c r="AZ485" s="7">
        <f>VLOOKUP('Grundgerüst Konfigurator'!AW485,Hilfstabelle!$B$14:$M$25,12,FALSE)</f>
        <v>1.6001664000000002</v>
      </c>
      <c r="BA485" s="7">
        <f>VLOOKUP(AW485,Hilfstabelle!$B$14:$J$25,9,FALSE)</f>
        <v>54</v>
      </c>
      <c r="BB485" s="7">
        <f>VLOOKUP(AW485,Hilfstabelle!$B$14:$K$25,10,FALSE)</f>
        <v>72</v>
      </c>
      <c r="BC485" s="7">
        <f>VLOOKUP(AW485,Hilfstabelle!$B$14:$I$25,8,FALSE)</f>
        <v>22</v>
      </c>
      <c r="BD485" s="7" t="str">
        <f t="shared" si="240"/>
        <v/>
      </c>
      <c r="BE485" s="7" t="str">
        <f t="shared" si="249"/>
        <v/>
      </c>
      <c r="BF485" s="7">
        <f>IFERROR(VLOOKUP(BD485,Hilfstabelle!$B$26:$M$31,12,FALSE),0)</f>
        <v>0</v>
      </c>
      <c r="BG485" s="7">
        <f>IFERROR(VLOOKUP(BD485,Hilfstabelle!$B$26:$H$31,7,FALSE),0)</f>
        <v>0</v>
      </c>
      <c r="BH485" s="7" t="str">
        <f t="shared" si="241"/>
        <v>IV-I</v>
      </c>
      <c r="BI485" s="7" t="str">
        <f t="shared" si="250"/>
        <v>IV-I</v>
      </c>
      <c r="BJ485" s="7">
        <f>IFERROR(VLOOKUP(BH485,Hilfstabelle!$B$26:$M$31,12,FALSE),0)</f>
        <v>2.205924</v>
      </c>
      <c r="BK485" s="7">
        <f>IFERROR(VLOOKUP(BH485,Hilfstabelle!$B$26:$H$31,7,FALSE),0)</f>
        <v>5</v>
      </c>
      <c r="BL485" s="7" t="str">
        <f t="shared" si="242"/>
        <v>IV-III</v>
      </c>
      <c r="BM485" s="7" t="str">
        <f t="shared" si="251"/>
        <v>IV-III</v>
      </c>
      <c r="BN485" s="7">
        <f>IFERROR(VLOOKUP(BL485,Hilfstabelle!$B$26:$M$31,12,FALSE),0)</f>
        <v>1.783698</v>
      </c>
      <c r="BO485" s="7">
        <f>IFERROR(VLOOKUP(BL485,Hilfstabelle!$B$26:$H$31,7,FALSE),0)</f>
        <v>5</v>
      </c>
      <c r="BP485" s="162" t="s">
        <v>3902</v>
      </c>
    </row>
    <row r="486" spans="1:68" ht="15" thickBot="1" x14ac:dyDescent="0.25">
      <c r="A486" s="7">
        <v>16864441237</v>
      </c>
      <c r="B486" s="160" t="s">
        <v>98</v>
      </c>
      <c r="C486" s="8">
        <v>160</v>
      </c>
      <c r="D486" s="8">
        <v>25</v>
      </c>
      <c r="E486" s="8">
        <v>110</v>
      </c>
      <c r="F486" s="8" t="str">
        <f t="shared" si="252"/>
        <v>160 - 25 - 110</v>
      </c>
      <c r="G486" s="8" t="str">
        <f t="shared" si="253"/>
        <v>160-25-110</v>
      </c>
      <c r="H486" s="8">
        <f t="shared" si="254"/>
        <v>16864441237</v>
      </c>
      <c r="I486" s="6">
        <f t="shared" si="230"/>
        <v>21.645582000000001</v>
      </c>
      <c r="J486" s="6">
        <f>VLOOKUP(LEFT(A486,8)*1,Hilfstabelle!$A$35:$E$38,5,FALSE)</f>
        <v>0</v>
      </c>
      <c r="K486" s="6">
        <f t="shared" si="231"/>
        <v>362</v>
      </c>
      <c r="L486" s="6">
        <f t="shared" si="232"/>
        <v>248.5</v>
      </c>
      <c r="M486" s="6">
        <f t="shared" si="233"/>
        <v>185</v>
      </c>
      <c r="N486" s="19">
        <f t="shared" si="243"/>
        <v>124.5</v>
      </c>
      <c r="O486" s="19">
        <f t="shared" si="244"/>
        <v>134.5</v>
      </c>
      <c r="P486" s="19">
        <f t="shared" si="245"/>
        <v>137.5</v>
      </c>
      <c r="Q486" s="6" t="str">
        <f>VLOOKUP(LEFT(A486,8)*1,Hilfstabelle!$A$35:$E$38,2,FALSE)</f>
        <v>N.A.</v>
      </c>
      <c r="R486" s="6" t="str">
        <f>VLOOKUP(LEFT(A486,8)*1,Hilfstabelle!$A$35:$E$38,3,FALSE)</f>
        <v>N.A.</v>
      </c>
      <c r="S486" s="6" t="str">
        <f>VLOOKUP(LEFT(A486,8)*1,Hilfstabelle!$A$35:$E$38,4,FALSE)</f>
        <v>N.A.</v>
      </c>
      <c r="T486" s="94" t="e">
        <f>VLOOKUP(H486,Preise!A:E,4,FALSE)</f>
        <v>#N/A</v>
      </c>
      <c r="U486" s="7" t="str">
        <f>IF(V486=50,"I",VLOOKUP(V486,Hilfstabelle!$A$3:$B$6,2))</f>
        <v>IV</v>
      </c>
      <c r="V486" s="7">
        <f t="shared" si="234"/>
        <v>160</v>
      </c>
      <c r="W486" s="7" t="str">
        <f>IF(U486="I","I",VLOOKUP(V486,Hilfstabelle!$A$3:$B$6,2))</f>
        <v>IV</v>
      </c>
      <c r="X486" s="7">
        <f>VLOOKUP(W486,Hilfstabelle!$B$10:$M$13,12,FALSE)</f>
        <v>10.408540800000001</v>
      </c>
      <c r="Y486" s="7">
        <f>VLOOKUP(W486,Hilfstabelle!$B$10:$D$13,3,FALSE)</f>
        <v>80</v>
      </c>
      <c r="Z486" s="7">
        <f>VLOOKUP(W486,Hilfstabelle!$B$10:$E$13,4,FALSE)</f>
        <v>110.5</v>
      </c>
      <c r="AA486" s="7">
        <f>VLOOKUP(W486,Hilfstabelle!$B$10:$F$13,5,FALSE)</f>
        <v>110.5</v>
      </c>
      <c r="AB486" s="7">
        <f>VLOOKUP(W486,Hilfstabelle!$B$10:$G$13,6,FALSE)</f>
        <v>110.5</v>
      </c>
      <c r="AC486" s="7" t="str">
        <f>IF(AG486="50I","I",VLOOKUP(C486,Hilfstabelle!$A$3:$B$6,2))</f>
        <v>IV</v>
      </c>
      <c r="AD486" s="7" t="str">
        <f>IF(U486="I","I",VLOOKUP(C486,Hilfstabelle!$A$3:$B$6,2))</f>
        <v>IV</v>
      </c>
      <c r="AE486" s="7" t="str">
        <f t="shared" si="246"/>
        <v>160IV</v>
      </c>
      <c r="AF486" s="7" t="str">
        <f t="shared" si="235"/>
        <v>160IV</v>
      </c>
      <c r="AG486" s="106" t="b">
        <f t="shared" si="236"/>
        <v>0</v>
      </c>
      <c r="AH486" s="7">
        <f>VLOOKUP('Grundgerüst Konfigurator'!AE486,Hilfstabelle!$B$14:$M$25,12,FALSE)</f>
        <v>4.9632240000000003</v>
      </c>
      <c r="AI486" s="7">
        <f>VLOOKUP(AE486,Hilfstabelle!$B$14:$J$25,9,FALSE)</f>
        <v>92.5</v>
      </c>
      <c r="AJ486" s="7">
        <f>VLOOKUP(AE486,Hilfstabelle!$B$14:$K$25,10,FALSE)</f>
        <v>64</v>
      </c>
      <c r="AK486" s="7">
        <f>VLOOKUP(AE486,Hilfstabelle!$B$14:$I$25,8,FALSE)</f>
        <v>14</v>
      </c>
      <c r="AL486" s="7" t="str">
        <f>IF(AP486="50I","I",VLOOKUP(D486,Hilfstabelle!$A$3:$B$6,2))</f>
        <v>I</v>
      </c>
      <c r="AM486" s="7" t="str">
        <f>IF(U486="I","I",VLOOKUP(D486,Hilfstabelle!$A$3:$B$6,2))</f>
        <v>I</v>
      </c>
      <c r="AN486" s="7" t="str">
        <f t="shared" si="247"/>
        <v>25I</v>
      </c>
      <c r="AO486" s="7" t="str">
        <f t="shared" si="237"/>
        <v>25I</v>
      </c>
      <c r="AP486" s="106" t="b">
        <f t="shared" si="238"/>
        <v>0</v>
      </c>
      <c r="AQ486" s="7">
        <f>VLOOKUP('Grundgerüst Konfigurator'!AN486,Hilfstabelle!$B$14:$M$25,12,FALSE)</f>
        <v>0.171486</v>
      </c>
      <c r="AR486" s="7">
        <f>VLOOKUP(AN486,Hilfstabelle!$B$14:$J$25,9,FALSE)</f>
        <v>15.25</v>
      </c>
      <c r="AS486" s="7">
        <f>VLOOKUP(AN486,Hilfstabelle!$B$14:$K$25,10,FALSE)</f>
        <v>40.5</v>
      </c>
      <c r="AT486" s="7">
        <f>VLOOKUP(AN486,Hilfstabelle!$B$14:$I$25,8,FALSE)</f>
        <v>19</v>
      </c>
      <c r="AU486" s="7" t="str">
        <f>IF(AY486="50I","I",VLOOKUP(E486,Hilfstabelle!$A$3:$B$6,2))</f>
        <v>III</v>
      </c>
      <c r="AV486" s="7" t="str">
        <f>IF(U486="I","I",VLOOKUP(E486,Hilfstabelle!$A$3:$B$6,2))</f>
        <v>III</v>
      </c>
      <c r="AW486" s="7" t="str">
        <f t="shared" si="248"/>
        <v>110III</v>
      </c>
      <c r="AX486" s="7" t="str">
        <f t="shared" si="239"/>
        <v>110III</v>
      </c>
      <c r="AY486" s="106" t="b">
        <f t="shared" si="255"/>
        <v>0</v>
      </c>
      <c r="AZ486" s="7">
        <f>VLOOKUP('Grundgerüst Konfigurator'!AW486,Hilfstabelle!$B$14:$M$25,12,FALSE)</f>
        <v>2.1127092000000003</v>
      </c>
      <c r="BA486" s="7">
        <f>VLOOKUP(AW486,Hilfstabelle!$B$14:$J$25,9,FALSE)</f>
        <v>65</v>
      </c>
      <c r="BB486" s="7">
        <f>VLOOKUP(AW486,Hilfstabelle!$B$14:$K$25,10,FALSE)</f>
        <v>72</v>
      </c>
      <c r="BC486" s="7">
        <f>VLOOKUP(AW486,Hilfstabelle!$B$14:$I$25,8,FALSE)</f>
        <v>22</v>
      </c>
      <c r="BD486" s="7" t="str">
        <f t="shared" si="240"/>
        <v/>
      </c>
      <c r="BE486" s="7" t="str">
        <f t="shared" si="249"/>
        <v/>
      </c>
      <c r="BF486" s="7">
        <f>IFERROR(VLOOKUP(BD486,Hilfstabelle!$B$26:$M$31,12,FALSE),0)</f>
        <v>0</v>
      </c>
      <c r="BG486" s="7">
        <f>IFERROR(VLOOKUP(BD486,Hilfstabelle!$B$26:$H$31,7,FALSE),0)</f>
        <v>0</v>
      </c>
      <c r="BH486" s="7" t="str">
        <f t="shared" si="241"/>
        <v>IV-I</v>
      </c>
      <c r="BI486" s="7" t="str">
        <f t="shared" si="250"/>
        <v>IV-I</v>
      </c>
      <c r="BJ486" s="7">
        <f>IFERROR(VLOOKUP(BH486,Hilfstabelle!$B$26:$M$31,12,FALSE),0)</f>
        <v>2.205924</v>
      </c>
      <c r="BK486" s="7">
        <f>IFERROR(VLOOKUP(BH486,Hilfstabelle!$B$26:$H$31,7,FALSE),0)</f>
        <v>5</v>
      </c>
      <c r="BL486" s="7" t="str">
        <f t="shared" si="242"/>
        <v>IV-III</v>
      </c>
      <c r="BM486" s="7" t="str">
        <f t="shared" si="251"/>
        <v>IV-III</v>
      </c>
      <c r="BN486" s="7">
        <f>IFERROR(VLOOKUP(BL486,Hilfstabelle!$B$26:$M$31,12,FALSE),0)</f>
        <v>1.783698</v>
      </c>
      <c r="BO486" s="7">
        <f>IFERROR(VLOOKUP(BL486,Hilfstabelle!$B$26:$H$31,7,FALSE),0)</f>
        <v>5</v>
      </c>
      <c r="BP486" s="162" t="s">
        <v>3902</v>
      </c>
    </row>
    <row r="487" spans="1:68" ht="15" thickBot="1" x14ac:dyDescent="0.25">
      <c r="A487" s="7">
        <v>16864441238</v>
      </c>
      <c r="B487" s="160" t="s">
        <v>98</v>
      </c>
      <c r="C487" s="8">
        <v>160</v>
      </c>
      <c r="D487" s="8">
        <v>25</v>
      </c>
      <c r="E487" s="8">
        <v>125</v>
      </c>
      <c r="F487" s="8" t="str">
        <f t="shared" si="252"/>
        <v>160 - 25 - 125</v>
      </c>
      <c r="G487" s="8" t="str">
        <f t="shared" si="253"/>
        <v>160-25-125</v>
      </c>
      <c r="H487" s="8">
        <f t="shared" si="254"/>
        <v>16864441238</v>
      </c>
      <c r="I487" s="6">
        <f t="shared" si="230"/>
        <v>21.548981999999999</v>
      </c>
      <c r="J487" s="6">
        <f>VLOOKUP(LEFT(A487,8)*1,Hilfstabelle!$A$35:$E$38,5,FALSE)</f>
        <v>0</v>
      </c>
      <c r="K487" s="6">
        <f t="shared" si="231"/>
        <v>372.3</v>
      </c>
      <c r="L487" s="6">
        <f t="shared" si="232"/>
        <v>248.5</v>
      </c>
      <c r="M487" s="6">
        <f t="shared" si="233"/>
        <v>185</v>
      </c>
      <c r="N487" s="19">
        <f t="shared" si="243"/>
        <v>124.5</v>
      </c>
      <c r="O487" s="19">
        <f t="shared" si="244"/>
        <v>134.5</v>
      </c>
      <c r="P487" s="19">
        <f t="shared" si="245"/>
        <v>147.80000000000001</v>
      </c>
      <c r="Q487" s="6" t="str">
        <f>VLOOKUP(LEFT(A487,8)*1,Hilfstabelle!$A$35:$E$38,2,FALSE)</f>
        <v>N.A.</v>
      </c>
      <c r="R487" s="6" t="str">
        <f>VLOOKUP(LEFT(A487,8)*1,Hilfstabelle!$A$35:$E$38,3,FALSE)</f>
        <v>N.A.</v>
      </c>
      <c r="S487" s="6" t="str">
        <f>VLOOKUP(LEFT(A487,8)*1,Hilfstabelle!$A$35:$E$38,4,FALSE)</f>
        <v>N.A.</v>
      </c>
      <c r="T487" s="94" t="e">
        <f>VLOOKUP(H487,Preise!A:E,4,FALSE)</f>
        <v>#N/A</v>
      </c>
      <c r="U487" s="7" t="str">
        <f>IF(V487=50,"I",VLOOKUP(V487,Hilfstabelle!$A$3:$B$6,2))</f>
        <v>IV</v>
      </c>
      <c r="V487" s="7">
        <f t="shared" si="234"/>
        <v>160</v>
      </c>
      <c r="W487" s="7" t="str">
        <f>IF(U487="I","I",VLOOKUP(V487,Hilfstabelle!$A$3:$B$6,2))</f>
        <v>IV</v>
      </c>
      <c r="X487" s="7">
        <f>VLOOKUP(W487,Hilfstabelle!$B$10:$M$13,12,FALSE)</f>
        <v>10.408540800000001</v>
      </c>
      <c r="Y487" s="7">
        <f>VLOOKUP(W487,Hilfstabelle!$B$10:$D$13,3,FALSE)</f>
        <v>80</v>
      </c>
      <c r="Z487" s="7">
        <f>VLOOKUP(W487,Hilfstabelle!$B$10:$E$13,4,FALSE)</f>
        <v>110.5</v>
      </c>
      <c r="AA487" s="7">
        <f>VLOOKUP(W487,Hilfstabelle!$B$10:$F$13,5,FALSE)</f>
        <v>110.5</v>
      </c>
      <c r="AB487" s="7">
        <f>VLOOKUP(W487,Hilfstabelle!$B$10:$G$13,6,FALSE)</f>
        <v>110.5</v>
      </c>
      <c r="AC487" s="7" t="str">
        <f>IF(AG487="50I","I",VLOOKUP(C487,Hilfstabelle!$A$3:$B$6,2))</f>
        <v>IV</v>
      </c>
      <c r="AD487" s="7" t="str">
        <f>IF(U487="I","I",VLOOKUP(C487,Hilfstabelle!$A$3:$B$6,2))</f>
        <v>IV</v>
      </c>
      <c r="AE487" s="7" t="str">
        <f t="shared" si="246"/>
        <v>160IV</v>
      </c>
      <c r="AF487" s="7" t="str">
        <f t="shared" si="235"/>
        <v>160IV</v>
      </c>
      <c r="AG487" s="106" t="b">
        <f t="shared" si="236"/>
        <v>0</v>
      </c>
      <c r="AH487" s="7">
        <f>VLOOKUP('Grundgerüst Konfigurator'!AE487,Hilfstabelle!$B$14:$M$25,12,FALSE)</f>
        <v>4.9632240000000003</v>
      </c>
      <c r="AI487" s="7">
        <f>VLOOKUP(AE487,Hilfstabelle!$B$14:$J$25,9,FALSE)</f>
        <v>92.5</v>
      </c>
      <c r="AJ487" s="7">
        <f>VLOOKUP(AE487,Hilfstabelle!$B$14:$K$25,10,FALSE)</f>
        <v>64</v>
      </c>
      <c r="AK487" s="7">
        <f>VLOOKUP(AE487,Hilfstabelle!$B$14:$I$25,8,FALSE)</f>
        <v>14</v>
      </c>
      <c r="AL487" s="7" t="str">
        <f>IF(AP487="50I","I",VLOOKUP(D487,Hilfstabelle!$A$3:$B$6,2))</f>
        <v>I</v>
      </c>
      <c r="AM487" s="7" t="str">
        <f>IF(U487="I","I",VLOOKUP(D487,Hilfstabelle!$A$3:$B$6,2))</f>
        <v>I</v>
      </c>
      <c r="AN487" s="7" t="str">
        <f t="shared" si="247"/>
        <v>25I</v>
      </c>
      <c r="AO487" s="7" t="str">
        <f t="shared" si="237"/>
        <v>25I</v>
      </c>
      <c r="AP487" s="106" t="b">
        <f t="shared" si="238"/>
        <v>0</v>
      </c>
      <c r="AQ487" s="7">
        <f>VLOOKUP('Grundgerüst Konfigurator'!AN487,Hilfstabelle!$B$14:$M$25,12,FALSE)</f>
        <v>0.171486</v>
      </c>
      <c r="AR487" s="7">
        <f>VLOOKUP(AN487,Hilfstabelle!$B$14:$J$25,9,FALSE)</f>
        <v>15.25</v>
      </c>
      <c r="AS487" s="7">
        <f>VLOOKUP(AN487,Hilfstabelle!$B$14:$K$25,10,FALSE)</f>
        <v>40.5</v>
      </c>
      <c r="AT487" s="7">
        <f>VLOOKUP(AN487,Hilfstabelle!$B$14:$I$25,8,FALSE)</f>
        <v>19</v>
      </c>
      <c r="AU487" s="7" t="str">
        <f>IF(AY487="50I","I",VLOOKUP(E487,Hilfstabelle!$A$3:$B$6,2))</f>
        <v>IV</v>
      </c>
      <c r="AV487" s="7" t="str">
        <f>IF(U487="I","I",VLOOKUP(E487,Hilfstabelle!$A$3:$B$6,2))</f>
        <v>IV</v>
      </c>
      <c r="AW487" s="7" t="str">
        <f t="shared" si="248"/>
        <v>125IV</v>
      </c>
      <c r="AX487" s="7" t="str">
        <f t="shared" si="239"/>
        <v>125IV</v>
      </c>
      <c r="AY487" s="106" t="b">
        <f t="shared" si="255"/>
        <v>0</v>
      </c>
      <c r="AZ487" s="7">
        <f>VLOOKUP('Grundgerüst Konfigurator'!AW487,Hilfstabelle!$B$14:$M$25,12,FALSE)</f>
        <v>3.7998072000000001</v>
      </c>
      <c r="BA487" s="7">
        <f>VLOOKUP(AW487,Hilfstabelle!$B$14:$J$25,9,FALSE)</f>
        <v>72.5</v>
      </c>
      <c r="BB487" s="7">
        <f>VLOOKUP(AW487,Hilfstabelle!$B$14:$K$25,10,FALSE)</f>
        <v>87.3</v>
      </c>
      <c r="BC487" s="7">
        <f>VLOOKUP(AW487,Hilfstabelle!$B$14:$I$25,8,FALSE)</f>
        <v>37.299999999999997</v>
      </c>
      <c r="BD487" s="7" t="str">
        <f t="shared" si="240"/>
        <v/>
      </c>
      <c r="BE487" s="7" t="str">
        <f t="shared" si="249"/>
        <v/>
      </c>
      <c r="BF487" s="7">
        <f>IFERROR(VLOOKUP(BD487,Hilfstabelle!$B$26:$M$31,12,FALSE),0)</f>
        <v>0</v>
      </c>
      <c r="BG487" s="7">
        <f>IFERROR(VLOOKUP(BD487,Hilfstabelle!$B$26:$H$31,7,FALSE),0)</f>
        <v>0</v>
      </c>
      <c r="BH487" s="7" t="str">
        <f t="shared" si="241"/>
        <v>IV-I</v>
      </c>
      <c r="BI487" s="7" t="str">
        <f t="shared" si="250"/>
        <v>IV-I</v>
      </c>
      <c r="BJ487" s="7">
        <f>IFERROR(VLOOKUP(BH487,Hilfstabelle!$B$26:$M$31,12,FALSE),0)</f>
        <v>2.205924</v>
      </c>
      <c r="BK487" s="7">
        <f>IFERROR(VLOOKUP(BH487,Hilfstabelle!$B$26:$H$31,7,FALSE),0)</f>
        <v>5</v>
      </c>
      <c r="BL487" s="7" t="str">
        <f t="shared" si="242"/>
        <v/>
      </c>
      <c r="BM487" s="7" t="str">
        <f t="shared" si="251"/>
        <v/>
      </c>
      <c r="BN487" s="7">
        <f>IFERROR(VLOOKUP(BL487,Hilfstabelle!$B$26:$M$31,12,FALSE),0)</f>
        <v>0</v>
      </c>
      <c r="BO487" s="7">
        <f>IFERROR(VLOOKUP(BL487,Hilfstabelle!$B$26:$H$31,7,FALSE),0)</f>
        <v>0</v>
      </c>
      <c r="BP487" s="162" t="s">
        <v>3902</v>
      </c>
    </row>
    <row r="488" spans="1:68" ht="15" thickBot="1" x14ac:dyDescent="0.25">
      <c r="A488" s="7">
        <v>16864441239</v>
      </c>
      <c r="B488" s="160" t="s">
        <v>98</v>
      </c>
      <c r="C488" s="8">
        <v>160</v>
      </c>
      <c r="D488" s="8">
        <v>25</v>
      </c>
      <c r="E488" s="8">
        <v>140</v>
      </c>
      <c r="F488" s="8" t="str">
        <f t="shared" si="252"/>
        <v>160 - 25 - 140</v>
      </c>
      <c r="G488" s="8" t="str">
        <f t="shared" si="253"/>
        <v>160-25-140</v>
      </c>
      <c r="H488" s="8">
        <f t="shared" si="254"/>
        <v>16864441239</v>
      </c>
      <c r="I488" s="6">
        <f t="shared" si="230"/>
        <v>22.196411999999999</v>
      </c>
      <c r="J488" s="6">
        <f>VLOOKUP(LEFT(A488,8)*1,Hilfstabelle!$A$35:$E$38,5,FALSE)</f>
        <v>0</v>
      </c>
      <c r="K488" s="6">
        <f t="shared" si="231"/>
        <v>360.6</v>
      </c>
      <c r="L488" s="6">
        <f t="shared" si="232"/>
        <v>248.5</v>
      </c>
      <c r="M488" s="6">
        <f t="shared" si="233"/>
        <v>185</v>
      </c>
      <c r="N488" s="19">
        <f t="shared" si="243"/>
        <v>124.5</v>
      </c>
      <c r="O488" s="19">
        <f t="shared" si="244"/>
        <v>134.5</v>
      </c>
      <c r="P488" s="19">
        <f t="shared" si="245"/>
        <v>136.1</v>
      </c>
      <c r="Q488" s="6" t="str">
        <f>VLOOKUP(LEFT(A488,8)*1,Hilfstabelle!$A$35:$E$38,2,FALSE)</f>
        <v>N.A.</v>
      </c>
      <c r="R488" s="6" t="str">
        <f>VLOOKUP(LEFT(A488,8)*1,Hilfstabelle!$A$35:$E$38,3,FALSE)</f>
        <v>N.A.</v>
      </c>
      <c r="S488" s="6" t="str">
        <f>VLOOKUP(LEFT(A488,8)*1,Hilfstabelle!$A$35:$E$38,4,FALSE)</f>
        <v>N.A.</v>
      </c>
      <c r="T488" s="94" t="e">
        <f>VLOOKUP(H488,Preise!A:E,4,FALSE)</f>
        <v>#N/A</v>
      </c>
      <c r="U488" s="7" t="str">
        <f>IF(V488=50,"I",VLOOKUP(V488,Hilfstabelle!$A$3:$B$6,2))</f>
        <v>IV</v>
      </c>
      <c r="V488" s="7">
        <f t="shared" si="234"/>
        <v>160</v>
      </c>
      <c r="W488" s="7" t="str">
        <f>IF(U488="I","I",VLOOKUP(V488,Hilfstabelle!$A$3:$B$6,2))</f>
        <v>IV</v>
      </c>
      <c r="X488" s="7">
        <f>VLOOKUP(W488,Hilfstabelle!$B$10:$M$13,12,FALSE)</f>
        <v>10.408540800000001</v>
      </c>
      <c r="Y488" s="7">
        <f>VLOOKUP(W488,Hilfstabelle!$B$10:$D$13,3,FALSE)</f>
        <v>80</v>
      </c>
      <c r="Z488" s="7">
        <f>VLOOKUP(W488,Hilfstabelle!$B$10:$E$13,4,FALSE)</f>
        <v>110.5</v>
      </c>
      <c r="AA488" s="7">
        <f>VLOOKUP(W488,Hilfstabelle!$B$10:$F$13,5,FALSE)</f>
        <v>110.5</v>
      </c>
      <c r="AB488" s="7">
        <f>VLOOKUP(W488,Hilfstabelle!$B$10:$G$13,6,FALSE)</f>
        <v>110.5</v>
      </c>
      <c r="AC488" s="7" t="str">
        <f>IF(AG488="50I","I",VLOOKUP(C488,Hilfstabelle!$A$3:$B$6,2))</f>
        <v>IV</v>
      </c>
      <c r="AD488" s="7" t="str">
        <f>IF(U488="I","I",VLOOKUP(C488,Hilfstabelle!$A$3:$B$6,2))</f>
        <v>IV</v>
      </c>
      <c r="AE488" s="7" t="str">
        <f t="shared" si="246"/>
        <v>160IV</v>
      </c>
      <c r="AF488" s="7" t="str">
        <f t="shared" si="235"/>
        <v>160IV</v>
      </c>
      <c r="AG488" s="106" t="b">
        <f t="shared" si="236"/>
        <v>0</v>
      </c>
      <c r="AH488" s="7">
        <f>VLOOKUP('Grundgerüst Konfigurator'!AE488,Hilfstabelle!$B$14:$M$25,12,FALSE)</f>
        <v>4.9632240000000003</v>
      </c>
      <c r="AI488" s="7">
        <f>VLOOKUP(AE488,Hilfstabelle!$B$14:$J$25,9,FALSE)</f>
        <v>92.5</v>
      </c>
      <c r="AJ488" s="7">
        <f>VLOOKUP(AE488,Hilfstabelle!$B$14:$K$25,10,FALSE)</f>
        <v>64</v>
      </c>
      <c r="AK488" s="7">
        <f>VLOOKUP(AE488,Hilfstabelle!$B$14:$I$25,8,FALSE)</f>
        <v>14</v>
      </c>
      <c r="AL488" s="7" t="str">
        <f>IF(AP488="50I","I",VLOOKUP(D488,Hilfstabelle!$A$3:$B$6,2))</f>
        <v>I</v>
      </c>
      <c r="AM488" s="7" t="str">
        <f>IF(U488="I","I",VLOOKUP(D488,Hilfstabelle!$A$3:$B$6,2))</f>
        <v>I</v>
      </c>
      <c r="AN488" s="7" t="str">
        <f t="shared" si="247"/>
        <v>25I</v>
      </c>
      <c r="AO488" s="7" t="str">
        <f t="shared" si="237"/>
        <v>25I</v>
      </c>
      <c r="AP488" s="106" t="b">
        <f t="shared" si="238"/>
        <v>0</v>
      </c>
      <c r="AQ488" s="7">
        <f>VLOOKUP('Grundgerüst Konfigurator'!AN488,Hilfstabelle!$B$14:$M$25,12,FALSE)</f>
        <v>0.171486</v>
      </c>
      <c r="AR488" s="7">
        <f>VLOOKUP(AN488,Hilfstabelle!$B$14:$J$25,9,FALSE)</f>
        <v>15.25</v>
      </c>
      <c r="AS488" s="7">
        <f>VLOOKUP(AN488,Hilfstabelle!$B$14:$K$25,10,FALSE)</f>
        <v>40.5</v>
      </c>
      <c r="AT488" s="7">
        <f>VLOOKUP(AN488,Hilfstabelle!$B$14:$I$25,8,FALSE)</f>
        <v>19</v>
      </c>
      <c r="AU488" s="7" t="str">
        <f>IF(AY488="50I","I",VLOOKUP(E488,Hilfstabelle!$A$3:$B$6,2))</f>
        <v>IV</v>
      </c>
      <c r="AV488" s="7" t="str">
        <f>IF(U488="I","I",VLOOKUP(E488,Hilfstabelle!$A$3:$B$6,2))</f>
        <v>IV</v>
      </c>
      <c r="AW488" s="7" t="str">
        <f t="shared" si="248"/>
        <v>140IV</v>
      </c>
      <c r="AX488" s="7" t="str">
        <f t="shared" si="239"/>
        <v>140IV</v>
      </c>
      <c r="AY488" s="106" t="b">
        <f t="shared" si="255"/>
        <v>0</v>
      </c>
      <c r="AZ488" s="7">
        <f>VLOOKUP('Grundgerüst Konfigurator'!AW488,Hilfstabelle!$B$14:$M$25,12,FALSE)</f>
        <v>4.4472372</v>
      </c>
      <c r="BA488" s="7">
        <f>VLOOKUP(AW488,Hilfstabelle!$B$14:$J$25,9,FALSE)</f>
        <v>81.5</v>
      </c>
      <c r="BB488" s="7">
        <f>VLOOKUP(AW488,Hilfstabelle!$B$14:$K$25,10,FALSE)</f>
        <v>75.599999999999994</v>
      </c>
      <c r="BC488" s="7">
        <f>VLOOKUP(AW488,Hilfstabelle!$B$14:$I$25,8,FALSE)</f>
        <v>25.6</v>
      </c>
      <c r="BD488" s="7" t="str">
        <f t="shared" si="240"/>
        <v/>
      </c>
      <c r="BE488" s="7" t="str">
        <f t="shared" si="249"/>
        <v/>
      </c>
      <c r="BF488" s="7">
        <f>IFERROR(VLOOKUP(BD488,Hilfstabelle!$B$26:$M$31,12,FALSE),0)</f>
        <v>0</v>
      </c>
      <c r="BG488" s="7">
        <f>IFERROR(VLOOKUP(BD488,Hilfstabelle!$B$26:$H$31,7,FALSE),0)</f>
        <v>0</v>
      </c>
      <c r="BH488" s="7" t="str">
        <f t="shared" si="241"/>
        <v>IV-I</v>
      </c>
      <c r="BI488" s="7" t="str">
        <f t="shared" si="250"/>
        <v>IV-I</v>
      </c>
      <c r="BJ488" s="7">
        <f>IFERROR(VLOOKUP(BH488,Hilfstabelle!$B$26:$M$31,12,FALSE),0)</f>
        <v>2.205924</v>
      </c>
      <c r="BK488" s="7">
        <f>IFERROR(VLOOKUP(BH488,Hilfstabelle!$B$26:$H$31,7,FALSE),0)</f>
        <v>5</v>
      </c>
      <c r="BL488" s="7" t="str">
        <f t="shared" si="242"/>
        <v/>
      </c>
      <c r="BM488" s="7" t="str">
        <f t="shared" si="251"/>
        <v/>
      </c>
      <c r="BN488" s="7">
        <f>IFERROR(VLOOKUP(BL488,Hilfstabelle!$B$26:$M$31,12,FALSE),0)</f>
        <v>0</v>
      </c>
      <c r="BO488" s="7">
        <f>IFERROR(VLOOKUP(BL488,Hilfstabelle!$B$26:$H$31,7,FALSE),0)</f>
        <v>0</v>
      </c>
      <c r="BP488" s="162" t="s">
        <v>3902</v>
      </c>
    </row>
    <row r="489" spans="1:68" ht="15" thickBot="1" x14ac:dyDescent="0.25">
      <c r="A489" s="7">
        <v>16864441240</v>
      </c>
      <c r="B489" s="160" t="s">
        <v>98</v>
      </c>
      <c r="C489" s="8">
        <v>160</v>
      </c>
      <c r="D489" s="8">
        <v>32</v>
      </c>
      <c r="E489" s="8">
        <v>25</v>
      </c>
      <c r="F489" s="8" t="str">
        <f t="shared" si="252"/>
        <v>160 - 32 - 25</v>
      </c>
      <c r="G489" s="8" t="str">
        <f t="shared" si="253"/>
        <v>160-32-25</v>
      </c>
      <c r="H489" s="8">
        <f t="shared" si="254"/>
        <v>16864441240</v>
      </c>
      <c r="I489" s="6">
        <f t="shared" si="230"/>
        <v>20.178984</v>
      </c>
      <c r="J489" s="6">
        <f>VLOOKUP(LEFT(A489,8)*1,Hilfstabelle!$A$35:$E$38,5,FALSE)</f>
        <v>0</v>
      </c>
      <c r="K489" s="6">
        <f t="shared" si="231"/>
        <v>330.5</v>
      </c>
      <c r="L489" s="6">
        <f t="shared" si="232"/>
        <v>255</v>
      </c>
      <c r="M489" s="6">
        <f t="shared" si="233"/>
        <v>185</v>
      </c>
      <c r="N489" s="19">
        <f t="shared" si="243"/>
        <v>124.5</v>
      </c>
      <c r="O489" s="19">
        <f t="shared" si="244"/>
        <v>135.5</v>
      </c>
      <c r="P489" s="19">
        <f t="shared" si="245"/>
        <v>134.5</v>
      </c>
      <c r="Q489" s="6" t="str">
        <f>VLOOKUP(LEFT(A489,8)*1,Hilfstabelle!$A$35:$E$38,2,FALSE)</f>
        <v>N.A.</v>
      </c>
      <c r="R489" s="6" t="str">
        <f>VLOOKUP(LEFT(A489,8)*1,Hilfstabelle!$A$35:$E$38,3,FALSE)</f>
        <v>N.A.</v>
      </c>
      <c r="S489" s="6" t="str">
        <f>VLOOKUP(LEFT(A489,8)*1,Hilfstabelle!$A$35:$E$38,4,FALSE)</f>
        <v>N.A.</v>
      </c>
      <c r="T489" s="94" t="e">
        <f>VLOOKUP(H489,Preise!A:E,4,FALSE)</f>
        <v>#N/A</v>
      </c>
      <c r="U489" s="7" t="str">
        <f>IF(V489=50,"I",VLOOKUP(V489,Hilfstabelle!$A$3:$B$6,2))</f>
        <v>IV</v>
      </c>
      <c r="V489" s="7">
        <f t="shared" si="234"/>
        <v>160</v>
      </c>
      <c r="W489" s="7" t="str">
        <f>IF(U489="I","I",VLOOKUP(V489,Hilfstabelle!$A$3:$B$6,2))</f>
        <v>IV</v>
      </c>
      <c r="X489" s="7">
        <f>VLOOKUP(W489,Hilfstabelle!$B$10:$M$13,12,FALSE)</f>
        <v>10.408540800000001</v>
      </c>
      <c r="Y489" s="7">
        <f>VLOOKUP(W489,Hilfstabelle!$B$10:$D$13,3,FALSE)</f>
        <v>80</v>
      </c>
      <c r="Z489" s="7">
        <f>VLOOKUP(W489,Hilfstabelle!$B$10:$E$13,4,FALSE)</f>
        <v>110.5</v>
      </c>
      <c r="AA489" s="7">
        <f>VLOOKUP(W489,Hilfstabelle!$B$10:$F$13,5,FALSE)</f>
        <v>110.5</v>
      </c>
      <c r="AB489" s="7">
        <f>VLOOKUP(W489,Hilfstabelle!$B$10:$G$13,6,FALSE)</f>
        <v>110.5</v>
      </c>
      <c r="AC489" s="7" t="str">
        <f>IF(AG489="50I","I",VLOOKUP(C489,Hilfstabelle!$A$3:$B$6,2))</f>
        <v>IV</v>
      </c>
      <c r="AD489" s="7" t="str">
        <f>IF(U489="I","I",VLOOKUP(C489,Hilfstabelle!$A$3:$B$6,2))</f>
        <v>IV</v>
      </c>
      <c r="AE489" s="7" t="str">
        <f t="shared" si="246"/>
        <v>160IV</v>
      </c>
      <c r="AF489" s="7" t="str">
        <f t="shared" si="235"/>
        <v>160IV</v>
      </c>
      <c r="AG489" s="106" t="b">
        <f t="shared" si="236"/>
        <v>0</v>
      </c>
      <c r="AH489" s="7">
        <f>VLOOKUP('Grundgerüst Konfigurator'!AE489,Hilfstabelle!$B$14:$M$25,12,FALSE)</f>
        <v>4.9632240000000003</v>
      </c>
      <c r="AI489" s="7">
        <f>VLOOKUP(AE489,Hilfstabelle!$B$14:$J$25,9,FALSE)</f>
        <v>92.5</v>
      </c>
      <c r="AJ489" s="7">
        <f>VLOOKUP(AE489,Hilfstabelle!$B$14:$K$25,10,FALSE)</f>
        <v>64</v>
      </c>
      <c r="AK489" s="7">
        <f>VLOOKUP(AE489,Hilfstabelle!$B$14:$I$25,8,FALSE)</f>
        <v>14</v>
      </c>
      <c r="AL489" s="7" t="str">
        <f>IF(AP489="50I","I",VLOOKUP(D489,Hilfstabelle!$A$3:$B$6,2))</f>
        <v>I</v>
      </c>
      <c r="AM489" s="7" t="str">
        <f>IF(U489="I","I",VLOOKUP(D489,Hilfstabelle!$A$3:$B$6,2))</f>
        <v>I</v>
      </c>
      <c r="AN489" s="7" t="str">
        <f t="shared" si="247"/>
        <v>32I</v>
      </c>
      <c r="AO489" s="7" t="str">
        <f t="shared" si="237"/>
        <v>32I</v>
      </c>
      <c r="AP489" s="106" t="b">
        <f t="shared" si="238"/>
        <v>0</v>
      </c>
      <c r="AQ489" s="7">
        <f>VLOOKUP('Grundgerüst Konfigurator'!AN489,Hilfstabelle!$B$14:$M$25,12,FALSE)</f>
        <v>0.22388520000000001</v>
      </c>
      <c r="AR489" s="7">
        <f>VLOOKUP(AN489,Hilfstabelle!$B$14:$J$25,9,FALSE)</f>
        <v>20</v>
      </c>
      <c r="AS489" s="7">
        <f>VLOOKUP(AN489,Hilfstabelle!$B$14:$K$25,10,FALSE)</f>
        <v>47</v>
      </c>
      <c r="AT489" s="7">
        <f>VLOOKUP(AN489,Hilfstabelle!$B$14:$I$25,8,FALSE)</f>
        <v>20</v>
      </c>
      <c r="AU489" s="7" t="str">
        <f>IF(AY489="50I","I",VLOOKUP(E489,Hilfstabelle!$A$3:$B$6,2))</f>
        <v>I</v>
      </c>
      <c r="AV489" s="7" t="str">
        <f>IF(U489="I","I",VLOOKUP(E489,Hilfstabelle!$A$3:$B$6,2))</f>
        <v>I</v>
      </c>
      <c r="AW489" s="7" t="str">
        <f t="shared" si="248"/>
        <v>25I</v>
      </c>
      <c r="AX489" s="7" t="str">
        <f t="shared" si="239"/>
        <v>25I</v>
      </c>
      <c r="AY489" s="106" t="b">
        <f t="shared" si="255"/>
        <v>0</v>
      </c>
      <c r="AZ489" s="7">
        <f>VLOOKUP('Grundgerüst Konfigurator'!AW489,Hilfstabelle!$B$14:$M$25,12,FALSE)</f>
        <v>0.171486</v>
      </c>
      <c r="BA489" s="7">
        <f>VLOOKUP(AW489,Hilfstabelle!$B$14:$J$25,9,FALSE)</f>
        <v>15.25</v>
      </c>
      <c r="BB489" s="7">
        <f>VLOOKUP(AW489,Hilfstabelle!$B$14:$K$25,10,FALSE)</f>
        <v>40.5</v>
      </c>
      <c r="BC489" s="7">
        <f>VLOOKUP(AW489,Hilfstabelle!$B$14:$I$25,8,FALSE)</f>
        <v>19</v>
      </c>
      <c r="BD489" s="7" t="str">
        <f t="shared" si="240"/>
        <v/>
      </c>
      <c r="BE489" s="7" t="str">
        <f t="shared" si="249"/>
        <v/>
      </c>
      <c r="BF489" s="7">
        <f>IFERROR(VLOOKUP(BD489,Hilfstabelle!$B$26:$M$31,12,FALSE),0)</f>
        <v>0</v>
      </c>
      <c r="BG489" s="7">
        <f>IFERROR(VLOOKUP(BD489,Hilfstabelle!$B$26:$H$31,7,FALSE),0)</f>
        <v>0</v>
      </c>
      <c r="BH489" s="7" t="str">
        <f t="shared" si="241"/>
        <v>IV-I</v>
      </c>
      <c r="BI489" s="7" t="str">
        <f t="shared" si="250"/>
        <v>IV-I</v>
      </c>
      <c r="BJ489" s="7">
        <f>IFERROR(VLOOKUP(BH489,Hilfstabelle!$B$26:$M$31,12,FALSE),0)</f>
        <v>2.205924</v>
      </c>
      <c r="BK489" s="7">
        <f>IFERROR(VLOOKUP(BH489,Hilfstabelle!$B$26:$H$31,7,FALSE),0)</f>
        <v>5</v>
      </c>
      <c r="BL489" s="7" t="str">
        <f t="shared" si="242"/>
        <v>IV-I</v>
      </c>
      <c r="BM489" s="7" t="str">
        <f t="shared" si="251"/>
        <v>IV-I</v>
      </c>
      <c r="BN489" s="7">
        <f>IFERROR(VLOOKUP(BL489,Hilfstabelle!$B$26:$M$31,12,FALSE),0)</f>
        <v>2.205924</v>
      </c>
      <c r="BO489" s="7">
        <f>IFERROR(VLOOKUP(BL489,Hilfstabelle!$B$26:$H$31,7,FALSE),0)</f>
        <v>5</v>
      </c>
      <c r="BP489" s="162" t="s">
        <v>3902</v>
      </c>
    </row>
    <row r="490" spans="1:68" ht="15" thickBot="1" x14ac:dyDescent="0.25">
      <c r="A490" s="7">
        <v>16864441241</v>
      </c>
      <c r="B490" s="160" t="s">
        <v>98</v>
      </c>
      <c r="C490" s="8">
        <v>160</v>
      </c>
      <c r="D490" s="8">
        <v>32</v>
      </c>
      <c r="E490" s="8">
        <v>32</v>
      </c>
      <c r="F490" s="8" t="str">
        <f t="shared" si="252"/>
        <v>160 - 32 - 32</v>
      </c>
      <c r="G490" s="8" t="str">
        <f t="shared" si="253"/>
        <v>160-32-32</v>
      </c>
      <c r="H490" s="8">
        <f t="shared" si="254"/>
        <v>16864441241</v>
      </c>
      <c r="I490" s="6">
        <f t="shared" si="230"/>
        <v>20.2313832</v>
      </c>
      <c r="J490" s="6">
        <f>VLOOKUP(LEFT(A490,8)*1,Hilfstabelle!$A$35:$E$38,5,FALSE)</f>
        <v>0</v>
      </c>
      <c r="K490" s="6">
        <f t="shared" si="231"/>
        <v>337</v>
      </c>
      <c r="L490" s="6">
        <f t="shared" si="232"/>
        <v>255</v>
      </c>
      <c r="M490" s="6">
        <f t="shared" si="233"/>
        <v>185</v>
      </c>
      <c r="N490" s="19">
        <f t="shared" si="243"/>
        <v>124.5</v>
      </c>
      <c r="O490" s="19">
        <f t="shared" si="244"/>
        <v>135.5</v>
      </c>
      <c r="P490" s="19">
        <f t="shared" si="245"/>
        <v>135.5</v>
      </c>
      <c r="Q490" s="6" t="str">
        <f>VLOOKUP(LEFT(A490,8)*1,Hilfstabelle!$A$35:$E$38,2,FALSE)</f>
        <v>N.A.</v>
      </c>
      <c r="R490" s="6" t="str">
        <f>VLOOKUP(LEFT(A490,8)*1,Hilfstabelle!$A$35:$E$38,3,FALSE)</f>
        <v>N.A.</v>
      </c>
      <c r="S490" s="6" t="str">
        <f>VLOOKUP(LEFT(A490,8)*1,Hilfstabelle!$A$35:$E$38,4,FALSE)</f>
        <v>N.A.</v>
      </c>
      <c r="T490" s="94" t="e">
        <f>VLOOKUP(H490,Preise!A:E,4,FALSE)</f>
        <v>#N/A</v>
      </c>
      <c r="U490" s="7" t="str">
        <f>IF(V490=50,"I",VLOOKUP(V490,Hilfstabelle!$A$3:$B$6,2))</f>
        <v>IV</v>
      </c>
      <c r="V490" s="7">
        <f t="shared" si="234"/>
        <v>160</v>
      </c>
      <c r="W490" s="7" t="str">
        <f>IF(U490="I","I",VLOOKUP(V490,Hilfstabelle!$A$3:$B$6,2))</f>
        <v>IV</v>
      </c>
      <c r="X490" s="7">
        <f>VLOOKUP(W490,Hilfstabelle!$B$10:$M$13,12,FALSE)</f>
        <v>10.408540800000001</v>
      </c>
      <c r="Y490" s="7">
        <f>VLOOKUP(W490,Hilfstabelle!$B$10:$D$13,3,FALSE)</f>
        <v>80</v>
      </c>
      <c r="Z490" s="7">
        <f>VLOOKUP(W490,Hilfstabelle!$B$10:$E$13,4,FALSE)</f>
        <v>110.5</v>
      </c>
      <c r="AA490" s="7">
        <f>VLOOKUP(W490,Hilfstabelle!$B$10:$F$13,5,FALSE)</f>
        <v>110.5</v>
      </c>
      <c r="AB490" s="7">
        <f>VLOOKUP(W490,Hilfstabelle!$B$10:$G$13,6,FALSE)</f>
        <v>110.5</v>
      </c>
      <c r="AC490" s="7" t="str">
        <f>IF(AG490="50I","I",VLOOKUP(C490,Hilfstabelle!$A$3:$B$6,2))</f>
        <v>IV</v>
      </c>
      <c r="AD490" s="7" t="str">
        <f>IF(U490="I","I",VLOOKUP(C490,Hilfstabelle!$A$3:$B$6,2))</f>
        <v>IV</v>
      </c>
      <c r="AE490" s="7" t="str">
        <f t="shared" si="246"/>
        <v>160IV</v>
      </c>
      <c r="AF490" s="7" t="str">
        <f t="shared" si="235"/>
        <v>160IV</v>
      </c>
      <c r="AG490" s="106" t="b">
        <f t="shared" si="236"/>
        <v>0</v>
      </c>
      <c r="AH490" s="7">
        <f>VLOOKUP('Grundgerüst Konfigurator'!AE490,Hilfstabelle!$B$14:$M$25,12,FALSE)</f>
        <v>4.9632240000000003</v>
      </c>
      <c r="AI490" s="7">
        <f>VLOOKUP(AE490,Hilfstabelle!$B$14:$J$25,9,FALSE)</f>
        <v>92.5</v>
      </c>
      <c r="AJ490" s="7">
        <f>VLOOKUP(AE490,Hilfstabelle!$B$14:$K$25,10,FALSE)</f>
        <v>64</v>
      </c>
      <c r="AK490" s="7">
        <f>VLOOKUP(AE490,Hilfstabelle!$B$14:$I$25,8,FALSE)</f>
        <v>14</v>
      </c>
      <c r="AL490" s="7" t="str">
        <f>IF(AP490="50I","I",VLOOKUP(D490,Hilfstabelle!$A$3:$B$6,2))</f>
        <v>I</v>
      </c>
      <c r="AM490" s="7" t="str">
        <f>IF(U490="I","I",VLOOKUP(D490,Hilfstabelle!$A$3:$B$6,2))</f>
        <v>I</v>
      </c>
      <c r="AN490" s="7" t="str">
        <f t="shared" si="247"/>
        <v>32I</v>
      </c>
      <c r="AO490" s="7" t="str">
        <f t="shared" si="237"/>
        <v>32I</v>
      </c>
      <c r="AP490" s="106" t="b">
        <f t="shared" si="238"/>
        <v>0</v>
      </c>
      <c r="AQ490" s="7">
        <f>VLOOKUP('Grundgerüst Konfigurator'!AN490,Hilfstabelle!$B$14:$M$25,12,FALSE)</f>
        <v>0.22388520000000001</v>
      </c>
      <c r="AR490" s="7">
        <f>VLOOKUP(AN490,Hilfstabelle!$B$14:$J$25,9,FALSE)</f>
        <v>20</v>
      </c>
      <c r="AS490" s="7">
        <f>VLOOKUP(AN490,Hilfstabelle!$B$14:$K$25,10,FALSE)</f>
        <v>47</v>
      </c>
      <c r="AT490" s="7">
        <f>VLOOKUP(AN490,Hilfstabelle!$B$14:$I$25,8,FALSE)</f>
        <v>20</v>
      </c>
      <c r="AU490" s="7" t="str">
        <f>IF(AY490="50I","I",VLOOKUP(E490,Hilfstabelle!$A$3:$B$6,2))</f>
        <v>I</v>
      </c>
      <c r="AV490" s="7" t="str">
        <f>IF(U490="I","I",VLOOKUP(E490,Hilfstabelle!$A$3:$B$6,2))</f>
        <v>I</v>
      </c>
      <c r="AW490" s="7" t="str">
        <f t="shared" si="248"/>
        <v>32I</v>
      </c>
      <c r="AX490" s="7" t="str">
        <f t="shared" si="239"/>
        <v>32I</v>
      </c>
      <c r="AY490" s="106" t="b">
        <f t="shared" si="255"/>
        <v>0</v>
      </c>
      <c r="AZ490" s="7">
        <f>VLOOKUP('Grundgerüst Konfigurator'!AW490,Hilfstabelle!$B$14:$M$25,12,FALSE)</f>
        <v>0.22388520000000001</v>
      </c>
      <c r="BA490" s="7">
        <f>VLOOKUP(AW490,Hilfstabelle!$B$14:$J$25,9,FALSE)</f>
        <v>20</v>
      </c>
      <c r="BB490" s="7">
        <f>VLOOKUP(AW490,Hilfstabelle!$B$14:$K$25,10,FALSE)</f>
        <v>47</v>
      </c>
      <c r="BC490" s="7">
        <f>VLOOKUP(AW490,Hilfstabelle!$B$14:$I$25,8,FALSE)</f>
        <v>20</v>
      </c>
      <c r="BD490" s="7" t="str">
        <f t="shared" si="240"/>
        <v/>
      </c>
      <c r="BE490" s="7" t="str">
        <f t="shared" si="249"/>
        <v/>
      </c>
      <c r="BF490" s="7">
        <f>IFERROR(VLOOKUP(BD490,Hilfstabelle!$B$26:$M$31,12,FALSE),0)</f>
        <v>0</v>
      </c>
      <c r="BG490" s="7">
        <f>IFERROR(VLOOKUP(BD490,Hilfstabelle!$B$26:$H$31,7,FALSE),0)</f>
        <v>0</v>
      </c>
      <c r="BH490" s="7" t="str">
        <f t="shared" si="241"/>
        <v>IV-I</v>
      </c>
      <c r="BI490" s="7" t="str">
        <f t="shared" si="250"/>
        <v>IV-I</v>
      </c>
      <c r="BJ490" s="7">
        <f>IFERROR(VLOOKUP(BH490,Hilfstabelle!$B$26:$M$31,12,FALSE),0)</f>
        <v>2.205924</v>
      </c>
      <c r="BK490" s="7">
        <f>IFERROR(VLOOKUP(BH490,Hilfstabelle!$B$26:$H$31,7,FALSE),0)</f>
        <v>5</v>
      </c>
      <c r="BL490" s="7" t="str">
        <f t="shared" si="242"/>
        <v>IV-I</v>
      </c>
      <c r="BM490" s="7" t="str">
        <f t="shared" si="251"/>
        <v>IV-I</v>
      </c>
      <c r="BN490" s="7">
        <f>IFERROR(VLOOKUP(BL490,Hilfstabelle!$B$26:$M$31,12,FALSE),0)</f>
        <v>2.205924</v>
      </c>
      <c r="BO490" s="7">
        <f>IFERROR(VLOOKUP(BL490,Hilfstabelle!$B$26:$H$31,7,FALSE),0)</f>
        <v>5</v>
      </c>
      <c r="BP490" s="162" t="s">
        <v>3902</v>
      </c>
    </row>
    <row r="491" spans="1:68" ht="15" thickBot="1" x14ac:dyDescent="0.25">
      <c r="A491" s="7">
        <v>16864441242</v>
      </c>
      <c r="B491" s="160" t="s">
        <v>98</v>
      </c>
      <c r="C491" s="8">
        <v>160</v>
      </c>
      <c r="D491" s="8">
        <v>32</v>
      </c>
      <c r="E491" s="8">
        <v>40</v>
      </c>
      <c r="F491" s="8" t="str">
        <f t="shared" si="252"/>
        <v>160 - 32 - 40</v>
      </c>
      <c r="G491" s="8" t="str">
        <f t="shared" si="253"/>
        <v>160-32-40</v>
      </c>
      <c r="H491" s="8">
        <f t="shared" si="254"/>
        <v>16864441242</v>
      </c>
      <c r="I491" s="6">
        <f t="shared" si="230"/>
        <v>20.340986400000002</v>
      </c>
      <c r="J491" s="6">
        <f>VLOOKUP(LEFT(A491,8)*1,Hilfstabelle!$A$35:$E$38,5,FALSE)</f>
        <v>0</v>
      </c>
      <c r="K491" s="6">
        <f t="shared" si="231"/>
        <v>344</v>
      </c>
      <c r="L491" s="6">
        <f t="shared" si="232"/>
        <v>255</v>
      </c>
      <c r="M491" s="6">
        <f t="shared" si="233"/>
        <v>185</v>
      </c>
      <c r="N491" s="19">
        <f t="shared" si="243"/>
        <v>124.5</v>
      </c>
      <c r="O491" s="19">
        <f t="shared" si="244"/>
        <v>135.5</v>
      </c>
      <c r="P491" s="19">
        <f t="shared" si="245"/>
        <v>137.5</v>
      </c>
      <c r="Q491" s="6" t="str">
        <f>VLOOKUP(LEFT(A491,8)*1,Hilfstabelle!$A$35:$E$38,2,FALSE)</f>
        <v>N.A.</v>
      </c>
      <c r="R491" s="6" t="str">
        <f>VLOOKUP(LEFT(A491,8)*1,Hilfstabelle!$A$35:$E$38,3,FALSE)</f>
        <v>N.A.</v>
      </c>
      <c r="S491" s="6" t="str">
        <f>VLOOKUP(LEFT(A491,8)*1,Hilfstabelle!$A$35:$E$38,4,FALSE)</f>
        <v>N.A.</v>
      </c>
      <c r="T491" s="94" t="e">
        <f>VLOOKUP(H491,Preise!A:E,4,FALSE)</f>
        <v>#N/A</v>
      </c>
      <c r="U491" s="7" t="str">
        <f>IF(V491=50,"I",VLOOKUP(V491,Hilfstabelle!$A$3:$B$6,2))</f>
        <v>IV</v>
      </c>
      <c r="V491" s="7">
        <f t="shared" si="234"/>
        <v>160</v>
      </c>
      <c r="W491" s="7" t="str">
        <f>IF(U491="I","I",VLOOKUP(V491,Hilfstabelle!$A$3:$B$6,2))</f>
        <v>IV</v>
      </c>
      <c r="X491" s="7">
        <f>VLOOKUP(W491,Hilfstabelle!$B$10:$M$13,12,FALSE)</f>
        <v>10.408540800000001</v>
      </c>
      <c r="Y491" s="7">
        <f>VLOOKUP(W491,Hilfstabelle!$B$10:$D$13,3,FALSE)</f>
        <v>80</v>
      </c>
      <c r="Z491" s="7">
        <f>VLOOKUP(W491,Hilfstabelle!$B$10:$E$13,4,FALSE)</f>
        <v>110.5</v>
      </c>
      <c r="AA491" s="7">
        <f>VLOOKUP(W491,Hilfstabelle!$B$10:$F$13,5,FALSE)</f>
        <v>110.5</v>
      </c>
      <c r="AB491" s="7">
        <f>VLOOKUP(W491,Hilfstabelle!$B$10:$G$13,6,FALSE)</f>
        <v>110.5</v>
      </c>
      <c r="AC491" s="7" t="str">
        <f>IF(AG491="50I","I",VLOOKUP(C491,Hilfstabelle!$A$3:$B$6,2))</f>
        <v>IV</v>
      </c>
      <c r="AD491" s="7" t="str">
        <f>IF(U491="I","I",VLOOKUP(C491,Hilfstabelle!$A$3:$B$6,2))</f>
        <v>IV</v>
      </c>
      <c r="AE491" s="7" t="str">
        <f t="shared" si="246"/>
        <v>160IV</v>
      </c>
      <c r="AF491" s="7" t="str">
        <f t="shared" si="235"/>
        <v>160IV</v>
      </c>
      <c r="AG491" s="106" t="b">
        <f t="shared" si="236"/>
        <v>0</v>
      </c>
      <c r="AH491" s="7">
        <f>VLOOKUP('Grundgerüst Konfigurator'!AE491,Hilfstabelle!$B$14:$M$25,12,FALSE)</f>
        <v>4.9632240000000003</v>
      </c>
      <c r="AI491" s="7">
        <f>VLOOKUP(AE491,Hilfstabelle!$B$14:$J$25,9,FALSE)</f>
        <v>92.5</v>
      </c>
      <c r="AJ491" s="7">
        <f>VLOOKUP(AE491,Hilfstabelle!$B$14:$K$25,10,FALSE)</f>
        <v>64</v>
      </c>
      <c r="AK491" s="7">
        <f>VLOOKUP(AE491,Hilfstabelle!$B$14:$I$25,8,FALSE)</f>
        <v>14</v>
      </c>
      <c r="AL491" s="7" t="str">
        <f>IF(AP491="50I","I",VLOOKUP(D491,Hilfstabelle!$A$3:$B$6,2))</f>
        <v>I</v>
      </c>
      <c r="AM491" s="7" t="str">
        <f>IF(U491="I","I",VLOOKUP(D491,Hilfstabelle!$A$3:$B$6,2))</f>
        <v>I</v>
      </c>
      <c r="AN491" s="7" t="str">
        <f t="shared" si="247"/>
        <v>32I</v>
      </c>
      <c r="AO491" s="7" t="str">
        <f t="shared" si="237"/>
        <v>32I</v>
      </c>
      <c r="AP491" s="106" t="b">
        <f t="shared" si="238"/>
        <v>0</v>
      </c>
      <c r="AQ491" s="7">
        <f>VLOOKUP('Grundgerüst Konfigurator'!AN491,Hilfstabelle!$B$14:$M$25,12,FALSE)</f>
        <v>0.22388520000000001</v>
      </c>
      <c r="AR491" s="7">
        <f>VLOOKUP(AN491,Hilfstabelle!$B$14:$J$25,9,FALSE)</f>
        <v>20</v>
      </c>
      <c r="AS491" s="7">
        <f>VLOOKUP(AN491,Hilfstabelle!$B$14:$K$25,10,FALSE)</f>
        <v>47</v>
      </c>
      <c r="AT491" s="7">
        <f>VLOOKUP(AN491,Hilfstabelle!$B$14:$I$25,8,FALSE)</f>
        <v>20</v>
      </c>
      <c r="AU491" s="7" t="str">
        <f>IF(AY491="50I","I",VLOOKUP(E491,Hilfstabelle!$A$3:$B$6,2))</f>
        <v>I</v>
      </c>
      <c r="AV491" s="7" t="str">
        <f>IF(U491="I","I",VLOOKUP(E491,Hilfstabelle!$A$3:$B$6,2))</f>
        <v>I</v>
      </c>
      <c r="AW491" s="7" t="str">
        <f t="shared" si="248"/>
        <v>40I</v>
      </c>
      <c r="AX491" s="7" t="str">
        <f t="shared" si="239"/>
        <v>40I</v>
      </c>
      <c r="AY491" s="106" t="b">
        <f t="shared" si="255"/>
        <v>0</v>
      </c>
      <c r="AZ491" s="7">
        <f>VLOOKUP('Grundgerüst Konfigurator'!AW491,Hilfstabelle!$B$14:$M$25,12,FALSE)</f>
        <v>0.33348840000000002</v>
      </c>
      <c r="BA491" s="7">
        <f>VLOOKUP(AW491,Hilfstabelle!$B$14:$J$25,9,FALSE)</f>
        <v>24.5</v>
      </c>
      <c r="BB491" s="7">
        <f>VLOOKUP(AW491,Hilfstabelle!$B$14:$K$25,10,FALSE)</f>
        <v>54</v>
      </c>
      <c r="BC491" s="7">
        <f>VLOOKUP(AW491,Hilfstabelle!$B$14:$I$25,8,FALSE)</f>
        <v>22</v>
      </c>
      <c r="BD491" s="7" t="str">
        <f t="shared" si="240"/>
        <v/>
      </c>
      <c r="BE491" s="7" t="str">
        <f t="shared" si="249"/>
        <v/>
      </c>
      <c r="BF491" s="7">
        <f>IFERROR(VLOOKUP(BD491,Hilfstabelle!$B$26:$M$31,12,FALSE),0)</f>
        <v>0</v>
      </c>
      <c r="BG491" s="7">
        <f>IFERROR(VLOOKUP(BD491,Hilfstabelle!$B$26:$H$31,7,FALSE),0)</f>
        <v>0</v>
      </c>
      <c r="BH491" s="7" t="str">
        <f t="shared" si="241"/>
        <v>IV-I</v>
      </c>
      <c r="BI491" s="7" t="str">
        <f t="shared" si="250"/>
        <v>IV-I</v>
      </c>
      <c r="BJ491" s="7">
        <f>IFERROR(VLOOKUP(BH491,Hilfstabelle!$B$26:$M$31,12,FALSE),0)</f>
        <v>2.205924</v>
      </c>
      <c r="BK491" s="7">
        <f>IFERROR(VLOOKUP(BH491,Hilfstabelle!$B$26:$H$31,7,FALSE),0)</f>
        <v>5</v>
      </c>
      <c r="BL491" s="7" t="str">
        <f t="shared" si="242"/>
        <v>IV-I</v>
      </c>
      <c r="BM491" s="7" t="str">
        <f t="shared" si="251"/>
        <v>IV-I</v>
      </c>
      <c r="BN491" s="7">
        <f>IFERROR(VLOOKUP(BL491,Hilfstabelle!$B$26:$M$31,12,FALSE),0)</f>
        <v>2.205924</v>
      </c>
      <c r="BO491" s="7">
        <f>IFERROR(VLOOKUP(BL491,Hilfstabelle!$B$26:$H$31,7,FALSE),0)</f>
        <v>5</v>
      </c>
      <c r="BP491" s="162" t="s">
        <v>3902</v>
      </c>
    </row>
    <row r="492" spans="1:68" ht="15" thickBot="1" x14ac:dyDescent="0.25">
      <c r="A492" s="7">
        <v>16864441243</v>
      </c>
      <c r="B492" s="160" t="s">
        <v>98</v>
      </c>
      <c r="C492" s="8">
        <v>160</v>
      </c>
      <c r="D492" s="8">
        <v>32</v>
      </c>
      <c r="E492" s="8">
        <v>50</v>
      </c>
      <c r="F492" s="8" t="str">
        <f t="shared" si="252"/>
        <v>160 - 32 - 50</v>
      </c>
      <c r="G492" s="8" t="str">
        <f t="shared" si="253"/>
        <v>160-32-50</v>
      </c>
      <c r="H492" s="8">
        <f t="shared" si="254"/>
        <v>16864441243</v>
      </c>
      <c r="I492" s="6">
        <f t="shared" si="230"/>
        <v>20.4583008</v>
      </c>
      <c r="J492" s="6">
        <f>VLOOKUP(LEFT(A492,8)*1,Hilfstabelle!$A$35:$E$38,5,FALSE)</f>
        <v>0</v>
      </c>
      <c r="K492" s="6">
        <f t="shared" si="231"/>
        <v>351</v>
      </c>
      <c r="L492" s="6">
        <f t="shared" si="232"/>
        <v>255</v>
      </c>
      <c r="M492" s="6">
        <f t="shared" si="233"/>
        <v>185</v>
      </c>
      <c r="N492" s="19">
        <f t="shared" si="243"/>
        <v>124.5</v>
      </c>
      <c r="O492" s="19">
        <f t="shared" si="244"/>
        <v>135.5</v>
      </c>
      <c r="P492" s="19">
        <f t="shared" si="245"/>
        <v>137.5</v>
      </c>
      <c r="Q492" s="6" t="str">
        <f>VLOOKUP(LEFT(A492,8)*1,Hilfstabelle!$A$35:$E$38,2,FALSE)</f>
        <v>N.A.</v>
      </c>
      <c r="R492" s="6" t="str">
        <f>VLOOKUP(LEFT(A492,8)*1,Hilfstabelle!$A$35:$E$38,3,FALSE)</f>
        <v>N.A.</v>
      </c>
      <c r="S492" s="6" t="str">
        <f>VLOOKUP(LEFT(A492,8)*1,Hilfstabelle!$A$35:$E$38,4,FALSE)</f>
        <v>N.A.</v>
      </c>
      <c r="T492" s="94" t="e">
        <f>VLOOKUP(H492,Preise!A:E,4,FALSE)</f>
        <v>#N/A</v>
      </c>
      <c r="U492" s="7" t="str">
        <f>IF(V492=50,"I",VLOOKUP(V492,Hilfstabelle!$A$3:$B$6,2))</f>
        <v>IV</v>
      </c>
      <c r="V492" s="7">
        <f t="shared" si="234"/>
        <v>160</v>
      </c>
      <c r="W492" s="7" t="str">
        <f>IF(U492="I","I",VLOOKUP(V492,Hilfstabelle!$A$3:$B$6,2))</f>
        <v>IV</v>
      </c>
      <c r="X492" s="7">
        <f>VLOOKUP(W492,Hilfstabelle!$B$10:$M$13,12,FALSE)</f>
        <v>10.408540800000001</v>
      </c>
      <c r="Y492" s="7">
        <f>VLOOKUP(W492,Hilfstabelle!$B$10:$D$13,3,FALSE)</f>
        <v>80</v>
      </c>
      <c r="Z492" s="7">
        <f>VLOOKUP(W492,Hilfstabelle!$B$10:$E$13,4,FALSE)</f>
        <v>110.5</v>
      </c>
      <c r="AA492" s="7">
        <f>VLOOKUP(W492,Hilfstabelle!$B$10:$F$13,5,FALSE)</f>
        <v>110.5</v>
      </c>
      <c r="AB492" s="7">
        <f>VLOOKUP(W492,Hilfstabelle!$B$10:$G$13,6,FALSE)</f>
        <v>110.5</v>
      </c>
      <c r="AC492" s="7" t="str">
        <f>IF(AG492="50I","I",VLOOKUP(C492,Hilfstabelle!$A$3:$B$6,2))</f>
        <v>IV</v>
      </c>
      <c r="AD492" s="7" t="str">
        <f>IF(U492="I","I",VLOOKUP(C492,Hilfstabelle!$A$3:$B$6,2))</f>
        <v>IV</v>
      </c>
      <c r="AE492" s="7" t="str">
        <f t="shared" si="246"/>
        <v>160IV</v>
      </c>
      <c r="AF492" s="7" t="str">
        <f t="shared" si="235"/>
        <v>160IV</v>
      </c>
      <c r="AG492" s="106" t="b">
        <f t="shared" si="236"/>
        <v>0</v>
      </c>
      <c r="AH492" s="7">
        <f>VLOOKUP('Grundgerüst Konfigurator'!AE492,Hilfstabelle!$B$14:$M$25,12,FALSE)</f>
        <v>4.9632240000000003</v>
      </c>
      <c r="AI492" s="7">
        <f>VLOOKUP(AE492,Hilfstabelle!$B$14:$J$25,9,FALSE)</f>
        <v>92.5</v>
      </c>
      <c r="AJ492" s="7">
        <f>VLOOKUP(AE492,Hilfstabelle!$B$14:$K$25,10,FALSE)</f>
        <v>64</v>
      </c>
      <c r="AK492" s="7">
        <f>VLOOKUP(AE492,Hilfstabelle!$B$14:$I$25,8,FALSE)</f>
        <v>14</v>
      </c>
      <c r="AL492" s="7" t="str">
        <f>IF(AP492="50I","I",VLOOKUP(D492,Hilfstabelle!$A$3:$B$6,2))</f>
        <v>I</v>
      </c>
      <c r="AM492" s="7" t="str">
        <f>IF(U492="I","I",VLOOKUP(D492,Hilfstabelle!$A$3:$B$6,2))</f>
        <v>I</v>
      </c>
      <c r="AN492" s="7" t="str">
        <f t="shared" si="247"/>
        <v>32I</v>
      </c>
      <c r="AO492" s="7" t="str">
        <f t="shared" si="237"/>
        <v>32I</v>
      </c>
      <c r="AP492" s="106" t="b">
        <f t="shared" si="238"/>
        <v>0</v>
      </c>
      <c r="AQ492" s="7">
        <f>VLOOKUP('Grundgerüst Konfigurator'!AN492,Hilfstabelle!$B$14:$M$25,12,FALSE)</f>
        <v>0.22388520000000001</v>
      </c>
      <c r="AR492" s="7">
        <f>VLOOKUP(AN492,Hilfstabelle!$B$14:$J$25,9,FALSE)</f>
        <v>20</v>
      </c>
      <c r="AS492" s="7">
        <f>VLOOKUP(AN492,Hilfstabelle!$B$14:$K$25,10,FALSE)</f>
        <v>47</v>
      </c>
      <c r="AT492" s="7">
        <f>VLOOKUP(AN492,Hilfstabelle!$B$14:$I$25,8,FALSE)</f>
        <v>20</v>
      </c>
      <c r="AU492" s="7" t="str">
        <f>IF(AY492="50I","I",VLOOKUP(E492,Hilfstabelle!$A$3:$B$6,2))</f>
        <v>I</v>
      </c>
      <c r="AV492" s="7" t="str">
        <f>IF(U492="I","I",VLOOKUP(E492,Hilfstabelle!$A$3:$B$6,2))</f>
        <v>II</v>
      </c>
      <c r="AW492" s="7" t="str">
        <f t="shared" si="248"/>
        <v>50I</v>
      </c>
      <c r="AX492" s="7" t="str">
        <f t="shared" si="239"/>
        <v>50II</v>
      </c>
      <c r="AY492" s="106" t="str">
        <f t="shared" si="255"/>
        <v>50I</v>
      </c>
      <c r="AZ492" s="7">
        <f>VLOOKUP('Grundgerüst Konfigurator'!AW492,Hilfstabelle!$B$14:$M$25,12,FALSE)</f>
        <v>0.45080280000000006</v>
      </c>
      <c r="BA492" s="7">
        <f>VLOOKUP(AW492,Hilfstabelle!$B$14:$J$25,9,FALSE)</f>
        <v>30.5</v>
      </c>
      <c r="BB492" s="7">
        <f>VLOOKUP(AW492,Hilfstabelle!$B$14:$K$25,10,FALSE)</f>
        <v>61</v>
      </c>
      <c r="BC492" s="7">
        <f>VLOOKUP(AW492,Hilfstabelle!$B$14:$I$25,8,FALSE)</f>
        <v>22</v>
      </c>
      <c r="BD492" s="7" t="str">
        <f t="shared" si="240"/>
        <v/>
      </c>
      <c r="BE492" s="7" t="str">
        <f t="shared" si="249"/>
        <v/>
      </c>
      <c r="BF492" s="7">
        <f>IFERROR(VLOOKUP(BD492,Hilfstabelle!$B$26:$M$31,12,FALSE),0)</f>
        <v>0</v>
      </c>
      <c r="BG492" s="7">
        <f>IFERROR(VLOOKUP(BD492,Hilfstabelle!$B$26:$H$31,7,FALSE),0)</f>
        <v>0</v>
      </c>
      <c r="BH492" s="7" t="str">
        <f t="shared" si="241"/>
        <v>IV-I</v>
      </c>
      <c r="BI492" s="7" t="str">
        <f t="shared" si="250"/>
        <v>IV-I</v>
      </c>
      <c r="BJ492" s="7">
        <f>IFERROR(VLOOKUP(BH492,Hilfstabelle!$B$26:$M$31,12,FALSE),0)</f>
        <v>2.205924</v>
      </c>
      <c r="BK492" s="7">
        <f>IFERROR(VLOOKUP(BH492,Hilfstabelle!$B$26:$H$31,7,FALSE),0)</f>
        <v>5</v>
      </c>
      <c r="BL492" s="7" t="str">
        <f t="shared" si="242"/>
        <v>IV-I</v>
      </c>
      <c r="BM492" s="7" t="str">
        <f t="shared" si="251"/>
        <v>IV-I</v>
      </c>
      <c r="BN492" s="7">
        <f>IFERROR(VLOOKUP(BL492,Hilfstabelle!$B$26:$M$31,12,FALSE),0)</f>
        <v>2.205924</v>
      </c>
      <c r="BO492" s="7">
        <f>IFERROR(VLOOKUP(BL492,Hilfstabelle!$B$26:$H$31,7,FALSE),0)</f>
        <v>5</v>
      </c>
      <c r="BP492" s="162" t="s">
        <v>3902</v>
      </c>
    </row>
    <row r="493" spans="1:68" ht="15" thickBot="1" x14ac:dyDescent="0.25">
      <c r="A493" s="7">
        <v>16864441244</v>
      </c>
      <c r="B493" s="160" t="s">
        <v>98</v>
      </c>
      <c r="C493" s="8">
        <v>160</v>
      </c>
      <c r="D493" s="8">
        <v>32</v>
      </c>
      <c r="E493" s="8">
        <v>63</v>
      </c>
      <c r="F493" s="8" t="str">
        <f t="shared" si="252"/>
        <v>160 - 32 - 63</v>
      </c>
      <c r="G493" s="8" t="str">
        <f t="shared" si="253"/>
        <v>160-32-63</v>
      </c>
      <c r="H493" s="8">
        <f t="shared" si="254"/>
        <v>16864441244</v>
      </c>
      <c r="I493" s="6">
        <f t="shared" si="230"/>
        <v>21.039496800000002</v>
      </c>
      <c r="J493" s="6">
        <f>VLOOKUP(LEFT(A493,8)*1,Hilfstabelle!$A$35:$E$38,5,FALSE)</f>
        <v>0</v>
      </c>
      <c r="K493" s="6">
        <f t="shared" si="231"/>
        <v>383.5</v>
      </c>
      <c r="L493" s="6">
        <f t="shared" si="232"/>
        <v>255</v>
      </c>
      <c r="M493" s="6">
        <f t="shared" si="233"/>
        <v>185</v>
      </c>
      <c r="N493" s="19">
        <f t="shared" si="243"/>
        <v>124.5</v>
      </c>
      <c r="O493" s="19">
        <f t="shared" si="244"/>
        <v>135.5</v>
      </c>
      <c r="P493" s="19">
        <f t="shared" si="245"/>
        <v>163</v>
      </c>
      <c r="Q493" s="6" t="str">
        <f>VLOOKUP(LEFT(A493,8)*1,Hilfstabelle!$A$35:$E$38,2,FALSE)</f>
        <v>N.A.</v>
      </c>
      <c r="R493" s="6" t="str">
        <f>VLOOKUP(LEFT(A493,8)*1,Hilfstabelle!$A$35:$E$38,3,FALSE)</f>
        <v>N.A.</v>
      </c>
      <c r="S493" s="6" t="str">
        <f>VLOOKUP(LEFT(A493,8)*1,Hilfstabelle!$A$35:$E$38,4,FALSE)</f>
        <v>N.A.</v>
      </c>
      <c r="T493" s="94" t="e">
        <f>VLOOKUP(H493,Preise!A:E,4,FALSE)</f>
        <v>#N/A</v>
      </c>
      <c r="U493" s="7" t="str">
        <f>IF(V493=50,"I",VLOOKUP(V493,Hilfstabelle!$A$3:$B$6,2))</f>
        <v>IV</v>
      </c>
      <c r="V493" s="7">
        <f t="shared" si="234"/>
        <v>160</v>
      </c>
      <c r="W493" s="7" t="str">
        <f>IF(U493="I","I",VLOOKUP(V493,Hilfstabelle!$A$3:$B$6,2))</f>
        <v>IV</v>
      </c>
      <c r="X493" s="7">
        <f>VLOOKUP(W493,Hilfstabelle!$B$10:$M$13,12,FALSE)</f>
        <v>10.408540800000001</v>
      </c>
      <c r="Y493" s="7">
        <f>VLOOKUP(W493,Hilfstabelle!$B$10:$D$13,3,FALSE)</f>
        <v>80</v>
      </c>
      <c r="Z493" s="7">
        <f>VLOOKUP(W493,Hilfstabelle!$B$10:$E$13,4,FALSE)</f>
        <v>110.5</v>
      </c>
      <c r="AA493" s="7">
        <f>VLOOKUP(W493,Hilfstabelle!$B$10:$F$13,5,FALSE)</f>
        <v>110.5</v>
      </c>
      <c r="AB493" s="7">
        <f>VLOOKUP(W493,Hilfstabelle!$B$10:$G$13,6,FALSE)</f>
        <v>110.5</v>
      </c>
      <c r="AC493" s="7" t="str">
        <f>IF(AG493="50I","I",VLOOKUP(C493,Hilfstabelle!$A$3:$B$6,2))</f>
        <v>IV</v>
      </c>
      <c r="AD493" s="7" t="str">
        <f>IF(U493="I","I",VLOOKUP(C493,Hilfstabelle!$A$3:$B$6,2))</f>
        <v>IV</v>
      </c>
      <c r="AE493" s="7" t="str">
        <f t="shared" si="246"/>
        <v>160IV</v>
      </c>
      <c r="AF493" s="7" t="str">
        <f t="shared" si="235"/>
        <v>160IV</v>
      </c>
      <c r="AG493" s="106" t="b">
        <f t="shared" si="236"/>
        <v>0</v>
      </c>
      <c r="AH493" s="7">
        <f>VLOOKUP('Grundgerüst Konfigurator'!AE493,Hilfstabelle!$B$14:$M$25,12,FALSE)</f>
        <v>4.9632240000000003</v>
      </c>
      <c r="AI493" s="7">
        <f>VLOOKUP(AE493,Hilfstabelle!$B$14:$J$25,9,FALSE)</f>
        <v>92.5</v>
      </c>
      <c r="AJ493" s="7">
        <f>VLOOKUP(AE493,Hilfstabelle!$B$14:$K$25,10,FALSE)</f>
        <v>64</v>
      </c>
      <c r="AK493" s="7">
        <f>VLOOKUP(AE493,Hilfstabelle!$B$14:$I$25,8,FALSE)</f>
        <v>14</v>
      </c>
      <c r="AL493" s="7" t="str">
        <f>IF(AP493="50I","I",VLOOKUP(D493,Hilfstabelle!$A$3:$B$6,2))</f>
        <v>I</v>
      </c>
      <c r="AM493" s="7" t="str">
        <f>IF(U493="I","I",VLOOKUP(D493,Hilfstabelle!$A$3:$B$6,2))</f>
        <v>I</v>
      </c>
      <c r="AN493" s="7" t="str">
        <f t="shared" si="247"/>
        <v>32I</v>
      </c>
      <c r="AO493" s="7" t="str">
        <f t="shared" si="237"/>
        <v>32I</v>
      </c>
      <c r="AP493" s="106" t="b">
        <f t="shared" si="238"/>
        <v>0</v>
      </c>
      <c r="AQ493" s="7">
        <f>VLOOKUP('Grundgerüst Konfigurator'!AN493,Hilfstabelle!$B$14:$M$25,12,FALSE)</f>
        <v>0.22388520000000001</v>
      </c>
      <c r="AR493" s="7">
        <f>VLOOKUP(AN493,Hilfstabelle!$B$14:$J$25,9,FALSE)</f>
        <v>20</v>
      </c>
      <c r="AS493" s="7">
        <f>VLOOKUP(AN493,Hilfstabelle!$B$14:$K$25,10,FALSE)</f>
        <v>47</v>
      </c>
      <c r="AT493" s="7">
        <f>VLOOKUP(AN493,Hilfstabelle!$B$14:$I$25,8,FALSE)</f>
        <v>20</v>
      </c>
      <c r="AU493" s="7" t="str">
        <f>IF(AY493="50I","I",VLOOKUP(E493,Hilfstabelle!$A$3:$B$6,2))</f>
        <v>II</v>
      </c>
      <c r="AV493" s="7" t="str">
        <f>IF(U493="I","I",VLOOKUP(E493,Hilfstabelle!$A$3:$B$6,2))</f>
        <v>II</v>
      </c>
      <c r="AW493" s="7" t="str">
        <f t="shared" si="248"/>
        <v>63II</v>
      </c>
      <c r="AX493" s="7" t="str">
        <f t="shared" si="239"/>
        <v>63II</v>
      </c>
      <c r="AY493" s="106" t="b">
        <f t="shared" si="255"/>
        <v>0</v>
      </c>
      <c r="AZ493" s="7">
        <f>VLOOKUP('Grundgerüst Konfigurator'!AW493,Hilfstabelle!$B$14:$M$25,12,FALSE)</f>
        <v>0.84948360000000012</v>
      </c>
      <c r="BA493" s="7">
        <f>VLOOKUP(AW493,Hilfstabelle!$B$14:$J$25,9,FALSE)</f>
        <v>37</v>
      </c>
      <c r="BB493" s="7">
        <f>VLOOKUP(AW493,Hilfstabelle!$B$14:$K$25,10,FALSE)</f>
        <v>68.5</v>
      </c>
      <c r="BC493" s="7">
        <f>VLOOKUP(AW493,Hilfstabelle!$B$14:$I$25,8,FALSE)</f>
        <v>22.5</v>
      </c>
      <c r="BD493" s="7" t="str">
        <f t="shared" si="240"/>
        <v/>
      </c>
      <c r="BE493" s="7" t="str">
        <f t="shared" si="249"/>
        <v/>
      </c>
      <c r="BF493" s="7">
        <f>IFERROR(VLOOKUP(BD493,Hilfstabelle!$B$26:$M$31,12,FALSE),0)</f>
        <v>0</v>
      </c>
      <c r="BG493" s="7">
        <f>IFERROR(VLOOKUP(BD493,Hilfstabelle!$B$26:$H$31,7,FALSE),0)</f>
        <v>0</v>
      </c>
      <c r="BH493" s="7" t="str">
        <f t="shared" si="241"/>
        <v>IV-I</v>
      </c>
      <c r="BI493" s="7" t="str">
        <f t="shared" si="250"/>
        <v>IV-I</v>
      </c>
      <c r="BJ493" s="7">
        <f>IFERROR(VLOOKUP(BH493,Hilfstabelle!$B$26:$M$31,12,FALSE),0)</f>
        <v>2.205924</v>
      </c>
      <c r="BK493" s="7">
        <f>IFERROR(VLOOKUP(BH493,Hilfstabelle!$B$26:$H$31,7,FALSE),0)</f>
        <v>5</v>
      </c>
      <c r="BL493" s="7" t="str">
        <f t="shared" si="242"/>
        <v>IV-II</v>
      </c>
      <c r="BM493" s="7" t="str">
        <f t="shared" si="251"/>
        <v>IV-II</v>
      </c>
      <c r="BN493" s="7">
        <f>IFERROR(VLOOKUP(BL493,Hilfstabelle!$B$26:$M$31,12,FALSE),0)</f>
        <v>2.3884392000000001</v>
      </c>
      <c r="BO493" s="7">
        <f>IFERROR(VLOOKUP(BL493,Hilfstabelle!$B$26:$H$31,7,FALSE),0)</f>
        <v>30</v>
      </c>
      <c r="BP493" s="162" t="s">
        <v>3902</v>
      </c>
    </row>
    <row r="494" spans="1:68" ht="15" thickBot="1" x14ac:dyDescent="0.25">
      <c r="A494" s="7">
        <v>16864441245</v>
      </c>
      <c r="B494" s="160" t="s">
        <v>98</v>
      </c>
      <c r="C494" s="8">
        <v>160</v>
      </c>
      <c r="D494" s="8">
        <v>32</v>
      </c>
      <c r="E494" s="8">
        <v>75</v>
      </c>
      <c r="F494" s="8" t="str">
        <f t="shared" si="252"/>
        <v>160 - 32 - 75</v>
      </c>
      <c r="G494" s="8" t="str">
        <f t="shared" si="253"/>
        <v>160-32-75</v>
      </c>
      <c r="H494" s="8">
        <f t="shared" si="254"/>
        <v>16864441245</v>
      </c>
      <c r="I494" s="6">
        <f t="shared" si="230"/>
        <v>21.2588796</v>
      </c>
      <c r="J494" s="6">
        <f>VLOOKUP(LEFT(A494,8)*1,Hilfstabelle!$A$35:$E$38,5,FALSE)</f>
        <v>0</v>
      </c>
      <c r="K494" s="6">
        <f t="shared" si="231"/>
        <v>387</v>
      </c>
      <c r="L494" s="6">
        <f t="shared" si="232"/>
        <v>255</v>
      </c>
      <c r="M494" s="6">
        <f t="shared" si="233"/>
        <v>185</v>
      </c>
      <c r="N494" s="19">
        <f t="shared" si="243"/>
        <v>124.5</v>
      </c>
      <c r="O494" s="19">
        <f t="shared" si="244"/>
        <v>135.5</v>
      </c>
      <c r="P494" s="19">
        <f t="shared" si="245"/>
        <v>162.5</v>
      </c>
      <c r="Q494" s="6" t="str">
        <f>VLOOKUP(LEFT(A494,8)*1,Hilfstabelle!$A$35:$E$38,2,FALSE)</f>
        <v>N.A.</v>
      </c>
      <c r="R494" s="6" t="str">
        <f>VLOOKUP(LEFT(A494,8)*1,Hilfstabelle!$A$35:$E$38,3,FALSE)</f>
        <v>N.A.</v>
      </c>
      <c r="S494" s="6" t="str">
        <f>VLOOKUP(LEFT(A494,8)*1,Hilfstabelle!$A$35:$E$38,4,FALSE)</f>
        <v>N.A.</v>
      </c>
      <c r="T494" s="94" t="e">
        <f>VLOOKUP(H494,Preise!A:E,4,FALSE)</f>
        <v>#N/A</v>
      </c>
      <c r="U494" s="7" t="str">
        <f>IF(V494=50,"I",VLOOKUP(V494,Hilfstabelle!$A$3:$B$6,2))</f>
        <v>IV</v>
      </c>
      <c r="V494" s="7">
        <f t="shared" si="234"/>
        <v>160</v>
      </c>
      <c r="W494" s="7" t="str">
        <f>IF(U494="I","I",VLOOKUP(V494,Hilfstabelle!$A$3:$B$6,2))</f>
        <v>IV</v>
      </c>
      <c r="X494" s="7">
        <f>VLOOKUP(W494,Hilfstabelle!$B$10:$M$13,12,FALSE)</f>
        <v>10.408540800000001</v>
      </c>
      <c r="Y494" s="7">
        <f>VLOOKUP(W494,Hilfstabelle!$B$10:$D$13,3,FALSE)</f>
        <v>80</v>
      </c>
      <c r="Z494" s="7">
        <f>VLOOKUP(W494,Hilfstabelle!$B$10:$E$13,4,FALSE)</f>
        <v>110.5</v>
      </c>
      <c r="AA494" s="7">
        <f>VLOOKUP(W494,Hilfstabelle!$B$10:$F$13,5,FALSE)</f>
        <v>110.5</v>
      </c>
      <c r="AB494" s="7">
        <f>VLOOKUP(W494,Hilfstabelle!$B$10:$G$13,6,FALSE)</f>
        <v>110.5</v>
      </c>
      <c r="AC494" s="7" t="str">
        <f>IF(AG494="50I","I",VLOOKUP(C494,Hilfstabelle!$A$3:$B$6,2))</f>
        <v>IV</v>
      </c>
      <c r="AD494" s="7" t="str">
        <f>IF(U494="I","I",VLOOKUP(C494,Hilfstabelle!$A$3:$B$6,2))</f>
        <v>IV</v>
      </c>
      <c r="AE494" s="7" t="str">
        <f t="shared" si="246"/>
        <v>160IV</v>
      </c>
      <c r="AF494" s="7" t="str">
        <f t="shared" si="235"/>
        <v>160IV</v>
      </c>
      <c r="AG494" s="106" t="b">
        <f t="shared" si="236"/>
        <v>0</v>
      </c>
      <c r="AH494" s="7">
        <f>VLOOKUP('Grundgerüst Konfigurator'!AE494,Hilfstabelle!$B$14:$M$25,12,FALSE)</f>
        <v>4.9632240000000003</v>
      </c>
      <c r="AI494" s="7">
        <f>VLOOKUP(AE494,Hilfstabelle!$B$14:$J$25,9,FALSE)</f>
        <v>92.5</v>
      </c>
      <c r="AJ494" s="7">
        <f>VLOOKUP(AE494,Hilfstabelle!$B$14:$K$25,10,FALSE)</f>
        <v>64</v>
      </c>
      <c r="AK494" s="7">
        <f>VLOOKUP(AE494,Hilfstabelle!$B$14:$I$25,8,FALSE)</f>
        <v>14</v>
      </c>
      <c r="AL494" s="7" t="str">
        <f>IF(AP494="50I","I",VLOOKUP(D494,Hilfstabelle!$A$3:$B$6,2))</f>
        <v>I</v>
      </c>
      <c r="AM494" s="7" t="str">
        <f>IF(U494="I","I",VLOOKUP(D494,Hilfstabelle!$A$3:$B$6,2))</f>
        <v>I</v>
      </c>
      <c r="AN494" s="7" t="str">
        <f t="shared" si="247"/>
        <v>32I</v>
      </c>
      <c r="AO494" s="7" t="str">
        <f t="shared" si="237"/>
        <v>32I</v>
      </c>
      <c r="AP494" s="106" t="b">
        <f t="shared" si="238"/>
        <v>0</v>
      </c>
      <c r="AQ494" s="7">
        <f>VLOOKUP('Grundgerüst Konfigurator'!AN494,Hilfstabelle!$B$14:$M$25,12,FALSE)</f>
        <v>0.22388520000000001</v>
      </c>
      <c r="AR494" s="7">
        <f>VLOOKUP(AN494,Hilfstabelle!$B$14:$J$25,9,FALSE)</f>
        <v>20</v>
      </c>
      <c r="AS494" s="7">
        <f>VLOOKUP(AN494,Hilfstabelle!$B$14:$K$25,10,FALSE)</f>
        <v>47</v>
      </c>
      <c r="AT494" s="7">
        <f>VLOOKUP(AN494,Hilfstabelle!$B$14:$I$25,8,FALSE)</f>
        <v>20</v>
      </c>
      <c r="AU494" s="7" t="str">
        <f>IF(AY494="50I","I",VLOOKUP(E494,Hilfstabelle!$A$3:$B$6,2))</f>
        <v>II</v>
      </c>
      <c r="AV494" s="7" t="str">
        <f>IF(U494="I","I",VLOOKUP(E494,Hilfstabelle!$A$3:$B$6,2))</f>
        <v>II</v>
      </c>
      <c r="AW494" s="7" t="str">
        <f t="shared" si="248"/>
        <v>75II</v>
      </c>
      <c r="AX494" s="7" t="str">
        <f t="shared" si="239"/>
        <v>75II</v>
      </c>
      <c r="AY494" s="106" t="b">
        <f t="shared" si="255"/>
        <v>0</v>
      </c>
      <c r="AZ494" s="7">
        <f>VLOOKUP('Grundgerüst Konfigurator'!AW494,Hilfstabelle!$B$14:$M$25,12,FALSE)</f>
        <v>1.0688664000000001</v>
      </c>
      <c r="BA494" s="7">
        <f>VLOOKUP(AW494,Hilfstabelle!$B$14:$J$25,9,FALSE)</f>
        <v>45</v>
      </c>
      <c r="BB494" s="7">
        <f>VLOOKUP(AW494,Hilfstabelle!$B$14:$K$25,10,FALSE)</f>
        <v>72</v>
      </c>
      <c r="BC494" s="7">
        <f>VLOOKUP(AW494,Hilfstabelle!$B$14:$I$25,8,FALSE)</f>
        <v>22</v>
      </c>
      <c r="BD494" s="7" t="str">
        <f t="shared" si="240"/>
        <v/>
      </c>
      <c r="BE494" s="7" t="str">
        <f t="shared" si="249"/>
        <v/>
      </c>
      <c r="BF494" s="7">
        <f>IFERROR(VLOOKUP(BD494,Hilfstabelle!$B$26:$M$31,12,FALSE),0)</f>
        <v>0</v>
      </c>
      <c r="BG494" s="7">
        <f>IFERROR(VLOOKUP(BD494,Hilfstabelle!$B$26:$H$31,7,FALSE),0)</f>
        <v>0</v>
      </c>
      <c r="BH494" s="7" t="str">
        <f t="shared" si="241"/>
        <v>IV-I</v>
      </c>
      <c r="BI494" s="7" t="str">
        <f t="shared" si="250"/>
        <v>IV-I</v>
      </c>
      <c r="BJ494" s="7">
        <f>IFERROR(VLOOKUP(BH494,Hilfstabelle!$B$26:$M$31,12,FALSE),0)</f>
        <v>2.205924</v>
      </c>
      <c r="BK494" s="7">
        <f>IFERROR(VLOOKUP(BH494,Hilfstabelle!$B$26:$H$31,7,FALSE),0)</f>
        <v>5</v>
      </c>
      <c r="BL494" s="7" t="str">
        <f t="shared" si="242"/>
        <v>IV-II</v>
      </c>
      <c r="BM494" s="7" t="str">
        <f t="shared" si="251"/>
        <v>IV-II</v>
      </c>
      <c r="BN494" s="7">
        <f>IFERROR(VLOOKUP(BL494,Hilfstabelle!$B$26:$M$31,12,FALSE),0)</f>
        <v>2.3884392000000001</v>
      </c>
      <c r="BO494" s="7">
        <f>IFERROR(VLOOKUP(BL494,Hilfstabelle!$B$26:$H$31,7,FALSE),0)</f>
        <v>30</v>
      </c>
      <c r="BP494" s="162" t="s">
        <v>3902</v>
      </c>
    </row>
    <row r="495" spans="1:68" ht="15" thickBot="1" x14ac:dyDescent="0.25">
      <c r="A495" s="7">
        <v>16864441246</v>
      </c>
      <c r="B495" s="160" t="s">
        <v>98</v>
      </c>
      <c r="C495" s="8">
        <v>160</v>
      </c>
      <c r="D495" s="8">
        <v>32</v>
      </c>
      <c r="E495" s="8">
        <v>90</v>
      </c>
      <c r="F495" s="8" t="str">
        <f t="shared" si="252"/>
        <v>160 - 32 - 90</v>
      </c>
      <c r="G495" s="8" t="str">
        <f t="shared" si="253"/>
        <v>160-32-90</v>
      </c>
      <c r="H495" s="8">
        <f t="shared" si="254"/>
        <v>16864441246</v>
      </c>
      <c r="I495" s="6">
        <f t="shared" si="230"/>
        <v>21.185438400000002</v>
      </c>
      <c r="J495" s="6">
        <f>VLOOKUP(LEFT(A495,8)*1,Hilfstabelle!$A$35:$E$38,5,FALSE)</f>
        <v>0</v>
      </c>
      <c r="K495" s="6">
        <f t="shared" si="231"/>
        <v>362</v>
      </c>
      <c r="L495" s="6">
        <f t="shared" si="232"/>
        <v>255</v>
      </c>
      <c r="M495" s="6">
        <f t="shared" si="233"/>
        <v>185</v>
      </c>
      <c r="N495" s="19">
        <f t="shared" si="243"/>
        <v>124.5</v>
      </c>
      <c r="O495" s="19">
        <f t="shared" si="244"/>
        <v>135.5</v>
      </c>
      <c r="P495" s="19">
        <f t="shared" si="245"/>
        <v>137.5</v>
      </c>
      <c r="Q495" s="6" t="str">
        <f>VLOOKUP(LEFT(A495,8)*1,Hilfstabelle!$A$35:$E$38,2,FALSE)</f>
        <v>N.A.</v>
      </c>
      <c r="R495" s="6" t="str">
        <f>VLOOKUP(LEFT(A495,8)*1,Hilfstabelle!$A$35:$E$38,3,FALSE)</f>
        <v>N.A.</v>
      </c>
      <c r="S495" s="6" t="str">
        <f>VLOOKUP(LEFT(A495,8)*1,Hilfstabelle!$A$35:$E$38,4,FALSE)</f>
        <v>N.A.</v>
      </c>
      <c r="T495" s="94" t="e">
        <f>VLOOKUP(H495,Preise!A:E,4,FALSE)</f>
        <v>#N/A</v>
      </c>
      <c r="U495" s="7" t="str">
        <f>IF(V495=50,"I",VLOOKUP(V495,Hilfstabelle!$A$3:$B$6,2))</f>
        <v>IV</v>
      </c>
      <c r="V495" s="7">
        <f t="shared" si="234"/>
        <v>160</v>
      </c>
      <c r="W495" s="7" t="str">
        <f>IF(U495="I","I",VLOOKUP(V495,Hilfstabelle!$A$3:$B$6,2))</f>
        <v>IV</v>
      </c>
      <c r="X495" s="7">
        <f>VLOOKUP(W495,Hilfstabelle!$B$10:$M$13,12,FALSE)</f>
        <v>10.408540800000001</v>
      </c>
      <c r="Y495" s="7">
        <f>VLOOKUP(W495,Hilfstabelle!$B$10:$D$13,3,FALSE)</f>
        <v>80</v>
      </c>
      <c r="Z495" s="7">
        <f>VLOOKUP(W495,Hilfstabelle!$B$10:$E$13,4,FALSE)</f>
        <v>110.5</v>
      </c>
      <c r="AA495" s="7">
        <f>VLOOKUP(W495,Hilfstabelle!$B$10:$F$13,5,FALSE)</f>
        <v>110.5</v>
      </c>
      <c r="AB495" s="7">
        <f>VLOOKUP(W495,Hilfstabelle!$B$10:$G$13,6,FALSE)</f>
        <v>110.5</v>
      </c>
      <c r="AC495" s="7" t="str">
        <f>IF(AG495="50I","I",VLOOKUP(C495,Hilfstabelle!$A$3:$B$6,2))</f>
        <v>IV</v>
      </c>
      <c r="AD495" s="7" t="str">
        <f>IF(U495="I","I",VLOOKUP(C495,Hilfstabelle!$A$3:$B$6,2))</f>
        <v>IV</v>
      </c>
      <c r="AE495" s="7" t="str">
        <f t="shared" si="246"/>
        <v>160IV</v>
      </c>
      <c r="AF495" s="7" t="str">
        <f t="shared" si="235"/>
        <v>160IV</v>
      </c>
      <c r="AG495" s="106" t="b">
        <f t="shared" si="236"/>
        <v>0</v>
      </c>
      <c r="AH495" s="7">
        <f>VLOOKUP('Grundgerüst Konfigurator'!AE495,Hilfstabelle!$B$14:$M$25,12,FALSE)</f>
        <v>4.9632240000000003</v>
      </c>
      <c r="AI495" s="7">
        <f>VLOOKUP(AE495,Hilfstabelle!$B$14:$J$25,9,FALSE)</f>
        <v>92.5</v>
      </c>
      <c r="AJ495" s="7">
        <f>VLOOKUP(AE495,Hilfstabelle!$B$14:$K$25,10,FALSE)</f>
        <v>64</v>
      </c>
      <c r="AK495" s="7">
        <f>VLOOKUP(AE495,Hilfstabelle!$B$14:$I$25,8,FALSE)</f>
        <v>14</v>
      </c>
      <c r="AL495" s="7" t="str">
        <f>IF(AP495="50I","I",VLOOKUP(D495,Hilfstabelle!$A$3:$B$6,2))</f>
        <v>I</v>
      </c>
      <c r="AM495" s="7" t="str">
        <f>IF(U495="I","I",VLOOKUP(D495,Hilfstabelle!$A$3:$B$6,2))</f>
        <v>I</v>
      </c>
      <c r="AN495" s="7" t="str">
        <f t="shared" si="247"/>
        <v>32I</v>
      </c>
      <c r="AO495" s="7" t="str">
        <f t="shared" si="237"/>
        <v>32I</v>
      </c>
      <c r="AP495" s="106" t="b">
        <f t="shared" si="238"/>
        <v>0</v>
      </c>
      <c r="AQ495" s="7">
        <f>VLOOKUP('Grundgerüst Konfigurator'!AN495,Hilfstabelle!$B$14:$M$25,12,FALSE)</f>
        <v>0.22388520000000001</v>
      </c>
      <c r="AR495" s="7">
        <f>VLOOKUP(AN495,Hilfstabelle!$B$14:$J$25,9,FALSE)</f>
        <v>20</v>
      </c>
      <c r="AS495" s="7">
        <f>VLOOKUP(AN495,Hilfstabelle!$B$14:$K$25,10,FALSE)</f>
        <v>47</v>
      </c>
      <c r="AT495" s="7">
        <f>VLOOKUP(AN495,Hilfstabelle!$B$14:$I$25,8,FALSE)</f>
        <v>20</v>
      </c>
      <c r="AU495" s="7" t="str">
        <f>IF(AY495="50I","I",VLOOKUP(E495,Hilfstabelle!$A$3:$B$6,2))</f>
        <v>III</v>
      </c>
      <c r="AV495" s="7" t="str">
        <f>IF(U495="I","I",VLOOKUP(E495,Hilfstabelle!$A$3:$B$6,2))</f>
        <v>III</v>
      </c>
      <c r="AW495" s="7" t="str">
        <f t="shared" si="248"/>
        <v>90III</v>
      </c>
      <c r="AX495" s="7" t="str">
        <f t="shared" si="239"/>
        <v>90III</v>
      </c>
      <c r="AY495" s="106" t="b">
        <f t="shared" si="255"/>
        <v>0</v>
      </c>
      <c r="AZ495" s="7">
        <f>VLOOKUP('Grundgerüst Konfigurator'!AW495,Hilfstabelle!$B$14:$M$25,12,FALSE)</f>
        <v>1.6001664000000002</v>
      </c>
      <c r="BA495" s="7">
        <f>VLOOKUP(AW495,Hilfstabelle!$B$14:$J$25,9,FALSE)</f>
        <v>54</v>
      </c>
      <c r="BB495" s="7">
        <f>VLOOKUP(AW495,Hilfstabelle!$B$14:$K$25,10,FALSE)</f>
        <v>72</v>
      </c>
      <c r="BC495" s="7">
        <f>VLOOKUP(AW495,Hilfstabelle!$B$14:$I$25,8,FALSE)</f>
        <v>22</v>
      </c>
      <c r="BD495" s="7" t="str">
        <f t="shared" si="240"/>
        <v/>
      </c>
      <c r="BE495" s="7" t="str">
        <f t="shared" si="249"/>
        <v/>
      </c>
      <c r="BF495" s="7">
        <f>IFERROR(VLOOKUP(BD495,Hilfstabelle!$B$26:$M$31,12,FALSE),0)</f>
        <v>0</v>
      </c>
      <c r="BG495" s="7">
        <f>IFERROR(VLOOKUP(BD495,Hilfstabelle!$B$26:$H$31,7,FALSE),0)</f>
        <v>0</v>
      </c>
      <c r="BH495" s="7" t="str">
        <f t="shared" si="241"/>
        <v>IV-I</v>
      </c>
      <c r="BI495" s="7" t="str">
        <f t="shared" si="250"/>
        <v>IV-I</v>
      </c>
      <c r="BJ495" s="7">
        <f>IFERROR(VLOOKUP(BH495,Hilfstabelle!$B$26:$M$31,12,FALSE),0)</f>
        <v>2.205924</v>
      </c>
      <c r="BK495" s="7">
        <f>IFERROR(VLOOKUP(BH495,Hilfstabelle!$B$26:$H$31,7,FALSE),0)</f>
        <v>5</v>
      </c>
      <c r="BL495" s="7" t="str">
        <f t="shared" si="242"/>
        <v>IV-III</v>
      </c>
      <c r="BM495" s="7" t="str">
        <f t="shared" si="251"/>
        <v>IV-III</v>
      </c>
      <c r="BN495" s="7">
        <f>IFERROR(VLOOKUP(BL495,Hilfstabelle!$B$26:$M$31,12,FALSE),0)</f>
        <v>1.783698</v>
      </c>
      <c r="BO495" s="7">
        <f>IFERROR(VLOOKUP(BL495,Hilfstabelle!$B$26:$H$31,7,FALSE),0)</f>
        <v>5</v>
      </c>
      <c r="BP495" s="162" t="s">
        <v>3902</v>
      </c>
    </row>
    <row r="496" spans="1:68" ht="15" thickBot="1" x14ac:dyDescent="0.25">
      <c r="A496" s="7">
        <v>16864441247</v>
      </c>
      <c r="B496" s="160" t="s">
        <v>98</v>
      </c>
      <c r="C496" s="8">
        <v>160</v>
      </c>
      <c r="D496" s="8">
        <v>32</v>
      </c>
      <c r="E496" s="8">
        <v>110</v>
      </c>
      <c r="F496" s="8" t="str">
        <f t="shared" si="252"/>
        <v>160 - 32 - 110</v>
      </c>
      <c r="G496" s="8" t="str">
        <f t="shared" si="253"/>
        <v>160-32-110</v>
      </c>
      <c r="H496" s="8">
        <f t="shared" si="254"/>
        <v>16864441247</v>
      </c>
      <c r="I496" s="6">
        <f t="shared" si="230"/>
        <v>21.697981200000001</v>
      </c>
      <c r="J496" s="6">
        <f>VLOOKUP(LEFT(A496,8)*1,Hilfstabelle!$A$35:$E$38,5,FALSE)</f>
        <v>0</v>
      </c>
      <c r="K496" s="6">
        <f t="shared" si="231"/>
        <v>362</v>
      </c>
      <c r="L496" s="6">
        <f t="shared" si="232"/>
        <v>255</v>
      </c>
      <c r="M496" s="6">
        <f t="shared" si="233"/>
        <v>185</v>
      </c>
      <c r="N496" s="19">
        <f t="shared" si="243"/>
        <v>124.5</v>
      </c>
      <c r="O496" s="19">
        <f t="shared" si="244"/>
        <v>135.5</v>
      </c>
      <c r="P496" s="19">
        <f t="shared" si="245"/>
        <v>137.5</v>
      </c>
      <c r="Q496" s="6" t="str">
        <f>VLOOKUP(LEFT(A496,8)*1,Hilfstabelle!$A$35:$E$38,2,FALSE)</f>
        <v>N.A.</v>
      </c>
      <c r="R496" s="6" t="str">
        <f>VLOOKUP(LEFT(A496,8)*1,Hilfstabelle!$A$35:$E$38,3,FALSE)</f>
        <v>N.A.</v>
      </c>
      <c r="S496" s="6" t="str">
        <f>VLOOKUP(LEFT(A496,8)*1,Hilfstabelle!$A$35:$E$38,4,FALSE)</f>
        <v>N.A.</v>
      </c>
      <c r="T496" s="94" t="e">
        <f>VLOOKUP(H496,Preise!A:E,4,FALSE)</f>
        <v>#N/A</v>
      </c>
      <c r="U496" s="7" t="str">
        <f>IF(V496=50,"I",VLOOKUP(V496,Hilfstabelle!$A$3:$B$6,2))</f>
        <v>IV</v>
      </c>
      <c r="V496" s="7">
        <f t="shared" si="234"/>
        <v>160</v>
      </c>
      <c r="W496" s="7" t="str">
        <f>IF(U496="I","I",VLOOKUP(V496,Hilfstabelle!$A$3:$B$6,2))</f>
        <v>IV</v>
      </c>
      <c r="X496" s="7">
        <f>VLOOKUP(W496,Hilfstabelle!$B$10:$M$13,12,FALSE)</f>
        <v>10.408540800000001</v>
      </c>
      <c r="Y496" s="7">
        <f>VLOOKUP(W496,Hilfstabelle!$B$10:$D$13,3,FALSE)</f>
        <v>80</v>
      </c>
      <c r="Z496" s="7">
        <f>VLOOKUP(W496,Hilfstabelle!$B$10:$E$13,4,FALSE)</f>
        <v>110.5</v>
      </c>
      <c r="AA496" s="7">
        <f>VLOOKUP(W496,Hilfstabelle!$B$10:$F$13,5,FALSE)</f>
        <v>110.5</v>
      </c>
      <c r="AB496" s="7">
        <f>VLOOKUP(W496,Hilfstabelle!$B$10:$G$13,6,FALSE)</f>
        <v>110.5</v>
      </c>
      <c r="AC496" s="7" t="str">
        <f>IF(AG496="50I","I",VLOOKUP(C496,Hilfstabelle!$A$3:$B$6,2))</f>
        <v>IV</v>
      </c>
      <c r="AD496" s="7" t="str">
        <f>IF(U496="I","I",VLOOKUP(C496,Hilfstabelle!$A$3:$B$6,2))</f>
        <v>IV</v>
      </c>
      <c r="AE496" s="7" t="str">
        <f t="shared" si="246"/>
        <v>160IV</v>
      </c>
      <c r="AF496" s="7" t="str">
        <f t="shared" si="235"/>
        <v>160IV</v>
      </c>
      <c r="AG496" s="106" t="b">
        <f t="shared" si="236"/>
        <v>0</v>
      </c>
      <c r="AH496" s="7">
        <f>VLOOKUP('Grundgerüst Konfigurator'!AE496,Hilfstabelle!$B$14:$M$25,12,FALSE)</f>
        <v>4.9632240000000003</v>
      </c>
      <c r="AI496" s="7">
        <f>VLOOKUP(AE496,Hilfstabelle!$B$14:$J$25,9,FALSE)</f>
        <v>92.5</v>
      </c>
      <c r="AJ496" s="7">
        <f>VLOOKUP(AE496,Hilfstabelle!$B$14:$K$25,10,FALSE)</f>
        <v>64</v>
      </c>
      <c r="AK496" s="7">
        <f>VLOOKUP(AE496,Hilfstabelle!$B$14:$I$25,8,FALSE)</f>
        <v>14</v>
      </c>
      <c r="AL496" s="7" t="str">
        <f>IF(AP496="50I","I",VLOOKUP(D496,Hilfstabelle!$A$3:$B$6,2))</f>
        <v>I</v>
      </c>
      <c r="AM496" s="7" t="str">
        <f>IF(U496="I","I",VLOOKUP(D496,Hilfstabelle!$A$3:$B$6,2))</f>
        <v>I</v>
      </c>
      <c r="AN496" s="7" t="str">
        <f t="shared" si="247"/>
        <v>32I</v>
      </c>
      <c r="AO496" s="7" t="str">
        <f t="shared" si="237"/>
        <v>32I</v>
      </c>
      <c r="AP496" s="106" t="b">
        <f t="shared" si="238"/>
        <v>0</v>
      </c>
      <c r="AQ496" s="7">
        <f>VLOOKUP('Grundgerüst Konfigurator'!AN496,Hilfstabelle!$B$14:$M$25,12,FALSE)</f>
        <v>0.22388520000000001</v>
      </c>
      <c r="AR496" s="7">
        <f>VLOOKUP(AN496,Hilfstabelle!$B$14:$J$25,9,FALSE)</f>
        <v>20</v>
      </c>
      <c r="AS496" s="7">
        <f>VLOOKUP(AN496,Hilfstabelle!$B$14:$K$25,10,FALSE)</f>
        <v>47</v>
      </c>
      <c r="AT496" s="7">
        <f>VLOOKUP(AN496,Hilfstabelle!$B$14:$I$25,8,FALSE)</f>
        <v>20</v>
      </c>
      <c r="AU496" s="7" t="str">
        <f>IF(AY496="50I","I",VLOOKUP(E496,Hilfstabelle!$A$3:$B$6,2))</f>
        <v>III</v>
      </c>
      <c r="AV496" s="7" t="str">
        <f>IF(U496="I","I",VLOOKUP(E496,Hilfstabelle!$A$3:$B$6,2))</f>
        <v>III</v>
      </c>
      <c r="AW496" s="7" t="str">
        <f t="shared" si="248"/>
        <v>110III</v>
      </c>
      <c r="AX496" s="7" t="str">
        <f t="shared" si="239"/>
        <v>110III</v>
      </c>
      <c r="AY496" s="106" t="b">
        <f t="shared" si="255"/>
        <v>0</v>
      </c>
      <c r="AZ496" s="7">
        <f>VLOOKUP('Grundgerüst Konfigurator'!AW496,Hilfstabelle!$B$14:$M$25,12,FALSE)</f>
        <v>2.1127092000000003</v>
      </c>
      <c r="BA496" s="7">
        <f>VLOOKUP(AW496,Hilfstabelle!$B$14:$J$25,9,FALSE)</f>
        <v>65</v>
      </c>
      <c r="BB496" s="7">
        <f>VLOOKUP(AW496,Hilfstabelle!$B$14:$K$25,10,FALSE)</f>
        <v>72</v>
      </c>
      <c r="BC496" s="7">
        <f>VLOOKUP(AW496,Hilfstabelle!$B$14:$I$25,8,FALSE)</f>
        <v>22</v>
      </c>
      <c r="BD496" s="7" t="str">
        <f t="shared" si="240"/>
        <v/>
      </c>
      <c r="BE496" s="7" t="str">
        <f t="shared" si="249"/>
        <v/>
      </c>
      <c r="BF496" s="7">
        <f>IFERROR(VLOOKUP(BD496,Hilfstabelle!$B$26:$M$31,12,FALSE),0)</f>
        <v>0</v>
      </c>
      <c r="BG496" s="7">
        <f>IFERROR(VLOOKUP(BD496,Hilfstabelle!$B$26:$H$31,7,FALSE),0)</f>
        <v>0</v>
      </c>
      <c r="BH496" s="7" t="str">
        <f t="shared" si="241"/>
        <v>IV-I</v>
      </c>
      <c r="BI496" s="7" t="str">
        <f t="shared" si="250"/>
        <v>IV-I</v>
      </c>
      <c r="BJ496" s="7">
        <f>IFERROR(VLOOKUP(BH496,Hilfstabelle!$B$26:$M$31,12,FALSE),0)</f>
        <v>2.205924</v>
      </c>
      <c r="BK496" s="7">
        <f>IFERROR(VLOOKUP(BH496,Hilfstabelle!$B$26:$H$31,7,FALSE),0)</f>
        <v>5</v>
      </c>
      <c r="BL496" s="7" t="str">
        <f t="shared" si="242"/>
        <v>IV-III</v>
      </c>
      <c r="BM496" s="7" t="str">
        <f t="shared" si="251"/>
        <v>IV-III</v>
      </c>
      <c r="BN496" s="7">
        <f>IFERROR(VLOOKUP(BL496,Hilfstabelle!$B$26:$M$31,12,FALSE),0)</f>
        <v>1.783698</v>
      </c>
      <c r="BO496" s="7">
        <f>IFERROR(VLOOKUP(BL496,Hilfstabelle!$B$26:$H$31,7,FALSE),0)</f>
        <v>5</v>
      </c>
      <c r="BP496" s="162" t="s">
        <v>3902</v>
      </c>
    </row>
    <row r="497" spans="1:68" ht="15" thickBot="1" x14ac:dyDescent="0.25">
      <c r="A497" s="7">
        <v>16864441248</v>
      </c>
      <c r="B497" s="160" t="s">
        <v>98</v>
      </c>
      <c r="C497" s="8">
        <v>160</v>
      </c>
      <c r="D497" s="8">
        <v>32</v>
      </c>
      <c r="E497" s="8">
        <v>125</v>
      </c>
      <c r="F497" s="8" t="str">
        <f t="shared" si="252"/>
        <v>160 - 32 - 125</v>
      </c>
      <c r="G497" s="8" t="str">
        <f t="shared" si="253"/>
        <v>160-32-125</v>
      </c>
      <c r="H497" s="8">
        <f t="shared" si="254"/>
        <v>16864441248</v>
      </c>
      <c r="I497" s="6">
        <f t="shared" si="230"/>
        <v>21.601381200000002</v>
      </c>
      <c r="J497" s="6">
        <f>VLOOKUP(LEFT(A497,8)*1,Hilfstabelle!$A$35:$E$38,5,FALSE)</f>
        <v>0</v>
      </c>
      <c r="K497" s="6">
        <f t="shared" si="231"/>
        <v>372.3</v>
      </c>
      <c r="L497" s="6">
        <f t="shared" si="232"/>
        <v>255</v>
      </c>
      <c r="M497" s="6">
        <f t="shared" si="233"/>
        <v>185</v>
      </c>
      <c r="N497" s="19">
        <f t="shared" si="243"/>
        <v>124.5</v>
      </c>
      <c r="O497" s="19">
        <f t="shared" si="244"/>
        <v>135.5</v>
      </c>
      <c r="P497" s="19">
        <f t="shared" si="245"/>
        <v>147.80000000000001</v>
      </c>
      <c r="Q497" s="6" t="str">
        <f>VLOOKUP(LEFT(A497,8)*1,Hilfstabelle!$A$35:$E$38,2,FALSE)</f>
        <v>N.A.</v>
      </c>
      <c r="R497" s="6" t="str">
        <f>VLOOKUP(LEFT(A497,8)*1,Hilfstabelle!$A$35:$E$38,3,FALSE)</f>
        <v>N.A.</v>
      </c>
      <c r="S497" s="6" t="str">
        <f>VLOOKUP(LEFT(A497,8)*1,Hilfstabelle!$A$35:$E$38,4,FALSE)</f>
        <v>N.A.</v>
      </c>
      <c r="T497" s="94" t="e">
        <f>VLOOKUP(H497,Preise!A:E,4,FALSE)</f>
        <v>#N/A</v>
      </c>
      <c r="U497" s="7" t="str">
        <f>IF(V497=50,"I",VLOOKUP(V497,Hilfstabelle!$A$3:$B$6,2))</f>
        <v>IV</v>
      </c>
      <c r="V497" s="7">
        <f t="shared" si="234"/>
        <v>160</v>
      </c>
      <c r="W497" s="7" t="str">
        <f>IF(U497="I","I",VLOOKUP(V497,Hilfstabelle!$A$3:$B$6,2))</f>
        <v>IV</v>
      </c>
      <c r="X497" s="7">
        <f>VLOOKUP(W497,Hilfstabelle!$B$10:$M$13,12,FALSE)</f>
        <v>10.408540800000001</v>
      </c>
      <c r="Y497" s="7">
        <f>VLOOKUP(W497,Hilfstabelle!$B$10:$D$13,3,FALSE)</f>
        <v>80</v>
      </c>
      <c r="Z497" s="7">
        <f>VLOOKUP(W497,Hilfstabelle!$B$10:$E$13,4,FALSE)</f>
        <v>110.5</v>
      </c>
      <c r="AA497" s="7">
        <f>VLOOKUP(W497,Hilfstabelle!$B$10:$F$13,5,FALSE)</f>
        <v>110.5</v>
      </c>
      <c r="AB497" s="7">
        <f>VLOOKUP(W497,Hilfstabelle!$B$10:$G$13,6,FALSE)</f>
        <v>110.5</v>
      </c>
      <c r="AC497" s="7" t="str">
        <f>IF(AG497="50I","I",VLOOKUP(C497,Hilfstabelle!$A$3:$B$6,2))</f>
        <v>IV</v>
      </c>
      <c r="AD497" s="7" t="str">
        <f>IF(U497="I","I",VLOOKUP(C497,Hilfstabelle!$A$3:$B$6,2))</f>
        <v>IV</v>
      </c>
      <c r="AE497" s="7" t="str">
        <f t="shared" si="246"/>
        <v>160IV</v>
      </c>
      <c r="AF497" s="7" t="str">
        <f t="shared" si="235"/>
        <v>160IV</v>
      </c>
      <c r="AG497" s="106" t="b">
        <f t="shared" si="236"/>
        <v>0</v>
      </c>
      <c r="AH497" s="7">
        <f>VLOOKUP('Grundgerüst Konfigurator'!AE497,Hilfstabelle!$B$14:$M$25,12,FALSE)</f>
        <v>4.9632240000000003</v>
      </c>
      <c r="AI497" s="7">
        <f>VLOOKUP(AE497,Hilfstabelle!$B$14:$J$25,9,FALSE)</f>
        <v>92.5</v>
      </c>
      <c r="AJ497" s="7">
        <f>VLOOKUP(AE497,Hilfstabelle!$B$14:$K$25,10,FALSE)</f>
        <v>64</v>
      </c>
      <c r="AK497" s="7">
        <f>VLOOKUP(AE497,Hilfstabelle!$B$14:$I$25,8,FALSE)</f>
        <v>14</v>
      </c>
      <c r="AL497" s="7" t="str">
        <f>IF(AP497="50I","I",VLOOKUP(D497,Hilfstabelle!$A$3:$B$6,2))</f>
        <v>I</v>
      </c>
      <c r="AM497" s="7" t="str">
        <f>IF(U497="I","I",VLOOKUP(D497,Hilfstabelle!$A$3:$B$6,2))</f>
        <v>I</v>
      </c>
      <c r="AN497" s="7" t="str">
        <f t="shared" si="247"/>
        <v>32I</v>
      </c>
      <c r="AO497" s="7" t="str">
        <f t="shared" si="237"/>
        <v>32I</v>
      </c>
      <c r="AP497" s="106" t="b">
        <f t="shared" si="238"/>
        <v>0</v>
      </c>
      <c r="AQ497" s="7">
        <f>VLOOKUP('Grundgerüst Konfigurator'!AN497,Hilfstabelle!$B$14:$M$25,12,FALSE)</f>
        <v>0.22388520000000001</v>
      </c>
      <c r="AR497" s="7">
        <f>VLOOKUP(AN497,Hilfstabelle!$B$14:$J$25,9,FALSE)</f>
        <v>20</v>
      </c>
      <c r="AS497" s="7">
        <f>VLOOKUP(AN497,Hilfstabelle!$B$14:$K$25,10,FALSE)</f>
        <v>47</v>
      </c>
      <c r="AT497" s="7">
        <f>VLOOKUP(AN497,Hilfstabelle!$B$14:$I$25,8,FALSE)</f>
        <v>20</v>
      </c>
      <c r="AU497" s="7" t="str">
        <f>IF(AY497="50I","I",VLOOKUP(E497,Hilfstabelle!$A$3:$B$6,2))</f>
        <v>IV</v>
      </c>
      <c r="AV497" s="7" t="str">
        <f>IF(U497="I","I",VLOOKUP(E497,Hilfstabelle!$A$3:$B$6,2))</f>
        <v>IV</v>
      </c>
      <c r="AW497" s="7" t="str">
        <f t="shared" si="248"/>
        <v>125IV</v>
      </c>
      <c r="AX497" s="7" t="str">
        <f t="shared" si="239"/>
        <v>125IV</v>
      </c>
      <c r="AY497" s="106" t="b">
        <f t="shared" si="255"/>
        <v>0</v>
      </c>
      <c r="AZ497" s="7">
        <f>VLOOKUP('Grundgerüst Konfigurator'!AW497,Hilfstabelle!$B$14:$M$25,12,FALSE)</f>
        <v>3.7998072000000001</v>
      </c>
      <c r="BA497" s="7">
        <f>VLOOKUP(AW497,Hilfstabelle!$B$14:$J$25,9,FALSE)</f>
        <v>72.5</v>
      </c>
      <c r="BB497" s="7">
        <f>VLOOKUP(AW497,Hilfstabelle!$B$14:$K$25,10,FALSE)</f>
        <v>87.3</v>
      </c>
      <c r="BC497" s="7">
        <f>VLOOKUP(AW497,Hilfstabelle!$B$14:$I$25,8,FALSE)</f>
        <v>37.299999999999997</v>
      </c>
      <c r="BD497" s="7" t="str">
        <f t="shared" si="240"/>
        <v/>
      </c>
      <c r="BE497" s="7" t="str">
        <f t="shared" si="249"/>
        <v/>
      </c>
      <c r="BF497" s="7">
        <f>IFERROR(VLOOKUP(BD497,Hilfstabelle!$B$26:$M$31,12,FALSE),0)</f>
        <v>0</v>
      </c>
      <c r="BG497" s="7">
        <f>IFERROR(VLOOKUP(BD497,Hilfstabelle!$B$26:$H$31,7,FALSE),0)</f>
        <v>0</v>
      </c>
      <c r="BH497" s="7" t="str">
        <f t="shared" si="241"/>
        <v>IV-I</v>
      </c>
      <c r="BI497" s="7" t="str">
        <f t="shared" si="250"/>
        <v>IV-I</v>
      </c>
      <c r="BJ497" s="7">
        <f>IFERROR(VLOOKUP(BH497,Hilfstabelle!$B$26:$M$31,12,FALSE),0)</f>
        <v>2.205924</v>
      </c>
      <c r="BK497" s="7">
        <f>IFERROR(VLOOKUP(BH497,Hilfstabelle!$B$26:$H$31,7,FALSE),0)</f>
        <v>5</v>
      </c>
      <c r="BL497" s="7" t="str">
        <f t="shared" si="242"/>
        <v/>
      </c>
      <c r="BM497" s="7" t="str">
        <f t="shared" si="251"/>
        <v/>
      </c>
      <c r="BN497" s="7">
        <f>IFERROR(VLOOKUP(BL497,Hilfstabelle!$B$26:$M$31,12,FALSE),0)</f>
        <v>0</v>
      </c>
      <c r="BO497" s="7">
        <f>IFERROR(VLOOKUP(BL497,Hilfstabelle!$B$26:$H$31,7,FALSE),0)</f>
        <v>0</v>
      </c>
      <c r="BP497" s="162" t="s">
        <v>3902</v>
      </c>
    </row>
    <row r="498" spans="1:68" ht="15" thickBot="1" x14ac:dyDescent="0.25">
      <c r="A498" s="7">
        <v>16864441249</v>
      </c>
      <c r="B498" s="160" t="s">
        <v>98</v>
      </c>
      <c r="C498" s="8">
        <v>160</v>
      </c>
      <c r="D498" s="8">
        <v>32</v>
      </c>
      <c r="E498" s="8">
        <v>140</v>
      </c>
      <c r="F498" s="8" t="str">
        <f t="shared" si="252"/>
        <v>160 - 32 - 140</v>
      </c>
      <c r="G498" s="8" t="str">
        <f t="shared" si="253"/>
        <v>160-32-140</v>
      </c>
      <c r="H498" s="8">
        <f t="shared" si="254"/>
        <v>16864441249</v>
      </c>
      <c r="I498" s="6">
        <f t="shared" si="230"/>
        <v>22.248811200000002</v>
      </c>
      <c r="J498" s="6">
        <f>VLOOKUP(LEFT(A498,8)*1,Hilfstabelle!$A$35:$E$38,5,FALSE)</f>
        <v>0</v>
      </c>
      <c r="K498" s="6">
        <f t="shared" si="231"/>
        <v>360.6</v>
      </c>
      <c r="L498" s="6">
        <f t="shared" si="232"/>
        <v>255</v>
      </c>
      <c r="M498" s="6">
        <f t="shared" si="233"/>
        <v>185</v>
      </c>
      <c r="N498" s="19">
        <f t="shared" si="243"/>
        <v>124.5</v>
      </c>
      <c r="O498" s="19">
        <f t="shared" si="244"/>
        <v>135.5</v>
      </c>
      <c r="P498" s="19">
        <f t="shared" si="245"/>
        <v>136.1</v>
      </c>
      <c r="Q498" s="6" t="str">
        <f>VLOOKUP(LEFT(A498,8)*1,Hilfstabelle!$A$35:$E$38,2,FALSE)</f>
        <v>N.A.</v>
      </c>
      <c r="R498" s="6" t="str">
        <f>VLOOKUP(LEFT(A498,8)*1,Hilfstabelle!$A$35:$E$38,3,FALSE)</f>
        <v>N.A.</v>
      </c>
      <c r="S498" s="6" t="str">
        <f>VLOOKUP(LEFT(A498,8)*1,Hilfstabelle!$A$35:$E$38,4,FALSE)</f>
        <v>N.A.</v>
      </c>
      <c r="T498" s="94" t="e">
        <f>VLOOKUP(H498,Preise!A:E,4,FALSE)</f>
        <v>#N/A</v>
      </c>
      <c r="U498" s="7" t="str">
        <f>IF(V498=50,"I",VLOOKUP(V498,Hilfstabelle!$A$3:$B$6,2))</f>
        <v>IV</v>
      </c>
      <c r="V498" s="7">
        <f t="shared" si="234"/>
        <v>160</v>
      </c>
      <c r="W498" s="7" t="str">
        <f>IF(U498="I","I",VLOOKUP(V498,Hilfstabelle!$A$3:$B$6,2))</f>
        <v>IV</v>
      </c>
      <c r="X498" s="7">
        <f>VLOOKUP(W498,Hilfstabelle!$B$10:$M$13,12,FALSE)</f>
        <v>10.408540800000001</v>
      </c>
      <c r="Y498" s="7">
        <f>VLOOKUP(W498,Hilfstabelle!$B$10:$D$13,3,FALSE)</f>
        <v>80</v>
      </c>
      <c r="Z498" s="7">
        <f>VLOOKUP(W498,Hilfstabelle!$B$10:$E$13,4,FALSE)</f>
        <v>110.5</v>
      </c>
      <c r="AA498" s="7">
        <f>VLOOKUP(W498,Hilfstabelle!$B$10:$F$13,5,FALSE)</f>
        <v>110.5</v>
      </c>
      <c r="AB498" s="7">
        <f>VLOOKUP(W498,Hilfstabelle!$B$10:$G$13,6,FALSE)</f>
        <v>110.5</v>
      </c>
      <c r="AC498" s="7" t="str">
        <f>IF(AG498="50I","I",VLOOKUP(C498,Hilfstabelle!$A$3:$B$6,2))</f>
        <v>IV</v>
      </c>
      <c r="AD498" s="7" t="str">
        <f>IF(U498="I","I",VLOOKUP(C498,Hilfstabelle!$A$3:$B$6,2))</f>
        <v>IV</v>
      </c>
      <c r="AE498" s="7" t="str">
        <f t="shared" si="246"/>
        <v>160IV</v>
      </c>
      <c r="AF498" s="7" t="str">
        <f t="shared" si="235"/>
        <v>160IV</v>
      </c>
      <c r="AG498" s="106" t="b">
        <f t="shared" si="236"/>
        <v>0</v>
      </c>
      <c r="AH498" s="7">
        <f>VLOOKUP('Grundgerüst Konfigurator'!AE498,Hilfstabelle!$B$14:$M$25,12,FALSE)</f>
        <v>4.9632240000000003</v>
      </c>
      <c r="AI498" s="7">
        <f>VLOOKUP(AE498,Hilfstabelle!$B$14:$J$25,9,FALSE)</f>
        <v>92.5</v>
      </c>
      <c r="AJ498" s="7">
        <f>VLOOKUP(AE498,Hilfstabelle!$B$14:$K$25,10,FALSE)</f>
        <v>64</v>
      </c>
      <c r="AK498" s="7">
        <f>VLOOKUP(AE498,Hilfstabelle!$B$14:$I$25,8,FALSE)</f>
        <v>14</v>
      </c>
      <c r="AL498" s="7" t="str">
        <f>IF(AP498="50I","I",VLOOKUP(D498,Hilfstabelle!$A$3:$B$6,2))</f>
        <v>I</v>
      </c>
      <c r="AM498" s="7" t="str">
        <f>IF(U498="I","I",VLOOKUP(D498,Hilfstabelle!$A$3:$B$6,2))</f>
        <v>I</v>
      </c>
      <c r="AN498" s="7" t="str">
        <f t="shared" si="247"/>
        <v>32I</v>
      </c>
      <c r="AO498" s="7" t="str">
        <f t="shared" si="237"/>
        <v>32I</v>
      </c>
      <c r="AP498" s="106" t="b">
        <f t="shared" si="238"/>
        <v>0</v>
      </c>
      <c r="AQ498" s="7">
        <f>VLOOKUP('Grundgerüst Konfigurator'!AN498,Hilfstabelle!$B$14:$M$25,12,FALSE)</f>
        <v>0.22388520000000001</v>
      </c>
      <c r="AR498" s="7">
        <f>VLOOKUP(AN498,Hilfstabelle!$B$14:$J$25,9,FALSE)</f>
        <v>20</v>
      </c>
      <c r="AS498" s="7">
        <f>VLOOKUP(AN498,Hilfstabelle!$B$14:$K$25,10,FALSE)</f>
        <v>47</v>
      </c>
      <c r="AT498" s="7">
        <f>VLOOKUP(AN498,Hilfstabelle!$B$14:$I$25,8,FALSE)</f>
        <v>20</v>
      </c>
      <c r="AU498" s="7" t="str">
        <f>IF(AY498="50I","I",VLOOKUP(E498,Hilfstabelle!$A$3:$B$6,2))</f>
        <v>IV</v>
      </c>
      <c r="AV498" s="7" t="str">
        <f>IF(U498="I","I",VLOOKUP(E498,Hilfstabelle!$A$3:$B$6,2))</f>
        <v>IV</v>
      </c>
      <c r="AW498" s="7" t="str">
        <f t="shared" si="248"/>
        <v>140IV</v>
      </c>
      <c r="AX498" s="7" t="str">
        <f t="shared" si="239"/>
        <v>140IV</v>
      </c>
      <c r="AY498" s="106" t="b">
        <f t="shared" si="255"/>
        <v>0</v>
      </c>
      <c r="AZ498" s="7">
        <f>VLOOKUP('Grundgerüst Konfigurator'!AW498,Hilfstabelle!$B$14:$M$25,12,FALSE)</f>
        <v>4.4472372</v>
      </c>
      <c r="BA498" s="7">
        <f>VLOOKUP(AW498,Hilfstabelle!$B$14:$J$25,9,FALSE)</f>
        <v>81.5</v>
      </c>
      <c r="BB498" s="7">
        <f>VLOOKUP(AW498,Hilfstabelle!$B$14:$K$25,10,FALSE)</f>
        <v>75.599999999999994</v>
      </c>
      <c r="BC498" s="7">
        <f>VLOOKUP(AW498,Hilfstabelle!$B$14:$I$25,8,FALSE)</f>
        <v>25.6</v>
      </c>
      <c r="BD498" s="7" t="str">
        <f t="shared" si="240"/>
        <v/>
      </c>
      <c r="BE498" s="7" t="str">
        <f t="shared" si="249"/>
        <v/>
      </c>
      <c r="BF498" s="7">
        <f>IFERROR(VLOOKUP(BD498,Hilfstabelle!$B$26:$M$31,12,FALSE),0)</f>
        <v>0</v>
      </c>
      <c r="BG498" s="7">
        <f>IFERROR(VLOOKUP(BD498,Hilfstabelle!$B$26:$H$31,7,FALSE),0)</f>
        <v>0</v>
      </c>
      <c r="BH498" s="7" t="str">
        <f t="shared" si="241"/>
        <v>IV-I</v>
      </c>
      <c r="BI498" s="7" t="str">
        <f t="shared" si="250"/>
        <v>IV-I</v>
      </c>
      <c r="BJ498" s="7">
        <f>IFERROR(VLOOKUP(BH498,Hilfstabelle!$B$26:$M$31,12,FALSE),0)</f>
        <v>2.205924</v>
      </c>
      <c r="BK498" s="7">
        <f>IFERROR(VLOOKUP(BH498,Hilfstabelle!$B$26:$H$31,7,FALSE),0)</f>
        <v>5</v>
      </c>
      <c r="BL498" s="7" t="str">
        <f t="shared" si="242"/>
        <v/>
      </c>
      <c r="BM498" s="7" t="str">
        <f t="shared" si="251"/>
        <v/>
      </c>
      <c r="BN498" s="7">
        <f>IFERROR(VLOOKUP(BL498,Hilfstabelle!$B$26:$M$31,12,FALSE),0)</f>
        <v>0</v>
      </c>
      <c r="BO498" s="7">
        <f>IFERROR(VLOOKUP(BL498,Hilfstabelle!$B$26:$H$31,7,FALSE),0)</f>
        <v>0</v>
      </c>
      <c r="BP498" s="162" t="s">
        <v>3902</v>
      </c>
    </row>
    <row r="499" spans="1:68" ht="15" thickBot="1" x14ac:dyDescent="0.25">
      <c r="A499" s="7">
        <v>16864441250</v>
      </c>
      <c r="B499" s="160" t="s">
        <v>98</v>
      </c>
      <c r="C499" s="8">
        <v>160</v>
      </c>
      <c r="D499" s="8">
        <v>40</v>
      </c>
      <c r="E499" s="8">
        <v>25</v>
      </c>
      <c r="F499" s="8" t="str">
        <f t="shared" si="252"/>
        <v>160 - 40 - 25</v>
      </c>
      <c r="G499" s="8" t="str">
        <f t="shared" si="253"/>
        <v>160-40-25</v>
      </c>
      <c r="H499" s="8">
        <f t="shared" si="254"/>
        <v>16864441250</v>
      </c>
      <c r="I499" s="6">
        <f t="shared" si="230"/>
        <v>20.288587200000002</v>
      </c>
      <c r="J499" s="6">
        <f>VLOOKUP(LEFT(A499,8)*1,Hilfstabelle!$A$35:$E$38,5,FALSE)</f>
        <v>0</v>
      </c>
      <c r="K499" s="6">
        <f t="shared" si="231"/>
        <v>330.5</v>
      </c>
      <c r="L499" s="6">
        <f t="shared" si="232"/>
        <v>262</v>
      </c>
      <c r="M499" s="6">
        <f t="shared" si="233"/>
        <v>185</v>
      </c>
      <c r="N499" s="19">
        <f t="shared" si="243"/>
        <v>124.5</v>
      </c>
      <c r="O499" s="19">
        <f t="shared" si="244"/>
        <v>137.5</v>
      </c>
      <c r="P499" s="19">
        <f t="shared" si="245"/>
        <v>134.5</v>
      </c>
      <c r="Q499" s="6" t="str">
        <f>VLOOKUP(LEFT(A499,8)*1,Hilfstabelle!$A$35:$E$38,2,FALSE)</f>
        <v>N.A.</v>
      </c>
      <c r="R499" s="6" t="str">
        <f>VLOOKUP(LEFT(A499,8)*1,Hilfstabelle!$A$35:$E$38,3,FALSE)</f>
        <v>N.A.</v>
      </c>
      <c r="S499" s="6" t="str">
        <f>VLOOKUP(LEFT(A499,8)*1,Hilfstabelle!$A$35:$E$38,4,FALSE)</f>
        <v>N.A.</v>
      </c>
      <c r="T499" s="94" t="e">
        <f>VLOOKUP(H499,Preise!A:E,4,FALSE)</f>
        <v>#N/A</v>
      </c>
      <c r="U499" s="7" t="str">
        <f>IF(V499=50,"I",VLOOKUP(V499,Hilfstabelle!$A$3:$B$6,2))</f>
        <v>IV</v>
      </c>
      <c r="V499" s="7">
        <f t="shared" si="234"/>
        <v>160</v>
      </c>
      <c r="W499" s="7" t="str">
        <f>IF(U499="I","I",VLOOKUP(V499,Hilfstabelle!$A$3:$B$6,2))</f>
        <v>IV</v>
      </c>
      <c r="X499" s="7">
        <f>VLOOKUP(W499,Hilfstabelle!$B$10:$M$13,12,FALSE)</f>
        <v>10.408540800000001</v>
      </c>
      <c r="Y499" s="7">
        <f>VLOOKUP(W499,Hilfstabelle!$B$10:$D$13,3,FALSE)</f>
        <v>80</v>
      </c>
      <c r="Z499" s="7">
        <f>VLOOKUP(W499,Hilfstabelle!$B$10:$E$13,4,FALSE)</f>
        <v>110.5</v>
      </c>
      <c r="AA499" s="7">
        <f>VLOOKUP(W499,Hilfstabelle!$B$10:$F$13,5,FALSE)</f>
        <v>110.5</v>
      </c>
      <c r="AB499" s="7">
        <f>VLOOKUP(W499,Hilfstabelle!$B$10:$G$13,6,FALSE)</f>
        <v>110.5</v>
      </c>
      <c r="AC499" s="7" t="str">
        <f>IF(AG499="50I","I",VLOOKUP(C499,Hilfstabelle!$A$3:$B$6,2))</f>
        <v>IV</v>
      </c>
      <c r="AD499" s="7" t="str">
        <f>IF(U499="I","I",VLOOKUP(C499,Hilfstabelle!$A$3:$B$6,2))</f>
        <v>IV</v>
      </c>
      <c r="AE499" s="7" t="str">
        <f t="shared" si="246"/>
        <v>160IV</v>
      </c>
      <c r="AF499" s="7" t="str">
        <f t="shared" si="235"/>
        <v>160IV</v>
      </c>
      <c r="AG499" s="106" t="b">
        <f t="shared" si="236"/>
        <v>0</v>
      </c>
      <c r="AH499" s="7">
        <f>VLOOKUP('Grundgerüst Konfigurator'!AE499,Hilfstabelle!$B$14:$M$25,12,FALSE)</f>
        <v>4.9632240000000003</v>
      </c>
      <c r="AI499" s="7">
        <f>VLOOKUP(AE499,Hilfstabelle!$B$14:$J$25,9,FALSE)</f>
        <v>92.5</v>
      </c>
      <c r="AJ499" s="7">
        <f>VLOOKUP(AE499,Hilfstabelle!$B$14:$K$25,10,FALSE)</f>
        <v>64</v>
      </c>
      <c r="AK499" s="7">
        <f>VLOOKUP(AE499,Hilfstabelle!$B$14:$I$25,8,FALSE)</f>
        <v>14</v>
      </c>
      <c r="AL499" s="7" t="str">
        <f>IF(AP499="50I","I",VLOOKUP(D499,Hilfstabelle!$A$3:$B$6,2))</f>
        <v>I</v>
      </c>
      <c r="AM499" s="7" t="str">
        <f>IF(U499="I","I",VLOOKUP(D499,Hilfstabelle!$A$3:$B$6,2))</f>
        <v>I</v>
      </c>
      <c r="AN499" s="7" t="str">
        <f t="shared" si="247"/>
        <v>40I</v>
      </c>
      <c r="AO499" s="7" t="str">
        <f t="shared" si="237"/>
        <v>40I</v>
      </c>
      <c r="AP499" s="106" t="b">
        <f t="shared" si="238"/>
        <v>0</v>
      </c>
      <c r="AQ499" s="7">
        <f>VLOOKUP('Grundgerüst Konfigurator'!AN499,Hilfstabelle!$B$14:$M$25,12,FALSE)</f>
        <v>0.33348840000000002</v>
      </c>
      <c r="AR499" s="7">
        <f>VLOOKUP(AN499,Hilfstabelle!$B$14:$J$25,9,FALSE)</f>
        <v>24.5</v>
      </c>
      <c r="AS499" s="7">
        <f>VLOOKUP(AN499,Hilfstabelle!$B$14:$K$25,10,FALSE)</f>
        <v>54</v>
      </c>
      <c r="AT499" s="7">
        <f>VLOOKUP(AN499,Hilfstabelle!$B$14:$I$25,8,FALSE)</f>
        <v>22</v>
      </c>
      <c r="AU499" s="7" t="str">
        <f>IF(AY499="50I","I",VLOOKUP(E499,Hilfstabelle!$A$3:$B$6,2))</f>
        <v>I</v>
      </c>
      <c r="AV499" s="7" t="str">
        <f>IF(U499="I","I",VLOOKUP(E499,Hilfstabelle!$A$3:$B$6,2))</f>
        <v>I</v>
      </c>
      <c r="AW499" s="7" t="str">
        <f t="shared" si="248"/>
        <v>25I</v>
      </c>
      <c r="AX499" s="7" t="str">
        <f t="shared" si="239"/>
        <v>25I</v>
      </c>
      <c r="AY499" s="106" t="b">
        <f t="shared" si="255"/>
        <v>0</v>
      </c>
      <c r="AZ499" s="7">
        <f>VLOOKUP('Grundgerüst Konfigurator'!AW499,Hilfstabelle!$B$14:$M$25,12,FALSE)</f>
        <v>0.171486</v>
      </c>
      <c r="BA499" s="7">
        <f>VLOOKUP(AW499,Hilfstabelle!$B$14:$J$25,9,FALSE)</f>
        <v>15.25</v>
      </c>
      <c r="BB499" s="7">
        <f>VLOOKUP(AW499,Hilfstabelle!$B$14:$K$25,10,FALSE)</f>
        <v>40.5</v>
      </c>
      <c r="BC499" s="7">
        <f>VLOOKUP(AW499,Hilfstabelle!$B$14:$I$25,8,FALSE)</f>
        <v>19</v>
      </c>
      <c r="BD499" s="7" t="str">
        <f t="shared" si="240"/>
        <v/>
      </c>
      <c r="BE499" s="7" t="str">
        <f t="shared" si="249"/>
        <v/>
      </c>
      <c r="BF499" s="7">
        <f>IFERROR(VLOOKUP(BD499,Hilfstabelle!$B$26:$M$31,12,FALSE),0)</f>
        <v>0</v>
      </c>
      <c r="BG499" s="7">
        <f>IFERROR(VLOOKUP(BD499,Hilfstabelle!$B$26:$H$31,7,FALSE),0)</f>
        <v>0</v>
      </c>
      <c r="BH499" s="7" t="str">
        <f t="shared" si="241"/>
        <v>IV-I</v>
      </c>
      <c r="BI499" s="7" t="str">
        <f t="shared" si="250"/>
        <v>IV-I</v>
      </c>
      <c r="BJ499" s="7">
        <f>IFERROR(VLOOKUP(BH499,Hilfstabelle!$B$26:$M$31,12,FALSE),0)</f>
        <v>2.205924</v>
      </c>
      <c r="BK499" s="7">
        <f>IFERROR(VLOOKUP(BH499,Hilfstabelle!$B$26:$H$31,7,FALSE),0)</f>
        <v>5</v>
      </c>
      <c r="BL499" s="7" t="str">
        <f t="shared" si="242"/>
        <v>IV-I</v>
      </c>
      <c r="BM499" s="7" t="str">
        <f t="shared" si="251"/>
        <v>IV-I</v>
      </c>
      <c r="BN499" s="7">
        <f>IFERROR(VLOOKUP(BL499,Hilfstabelle!$B$26:$M$31,12,FALSE),0)</f>
        <v>2.205924</v>
      </c>
      <c r="BO499" s="7">
        <f>IFERROR(VLOOKUP(BL499,Hilfstabelle!$B$26:$H$31,7,FALSE),0)</f>
        <v>5</v>
      </c>
      <c r="BP499" s="162" t="s">
        <v>3902</v>
      </c>
    </row>
    <row r="500" spans="1:68" ht="15" thickBot="1" x14ac:dyDescent="0.25">
      <c r="A500" s="7">
        <v>16864441251</v>
      </c>
      <c r="B500" s="160" t="s">
        <v>98</v>
      </c>
      <c r="C500" s="8">
        <v>160</v>
      </c>
      <c r="D500" s="8">
        <v>40</v>
      </c>
      <c r="E500" s="8">
        <v>32</v>
      </c>
      <c r="F500" s="8" t="str">
        <f t="shared" si="252"/>
        <v>160 - 40 - 32</v>
      </c>
      <c r="G500" s="8" t="str">
        <f t="shared" si="253"/>
        <v>160-40-32</v>
      </c>
      <c r="H500" s="8">
        <f t="shared" si="254"/>
        <v>16864441251</v>
      </c>
      <c r="I500" s="6">
        <f t="shared" si="230"/>
        <v>20.340986400000002</v>
      </c>
      <c r="J500" s="6">
        <f>VLOOKUP(LEFT(A500,8)*1,Hilfstabelle!$A$35:$E$38,5,FALSE)</f>
        <v>0</v>
      </c>
      <c r="K500" s="6">
        <f t="shared" si="231"/>
        <v>337</v>
      </c>
      <c r="L500" s="6">
        <f t="shared" si="232"/>
        <v>262</v>
      </c>
      <c r="M500" s="6">
        <f t="shared" si="233"/>
        <v>185</v>
      </c>
      <c r="N500" s="19">
        <f t="shared" si="243"/>
        <v>124.5</v>
      </c>
      <c r="O500" s="19">
        <f t="shared" si="244"/>
        <v>137.5</v>
      </c>
      <c r="P500" s="19">
        <f t="shared" si="245"/>
        <v>135.5</v>
      </c>
      <c r="Q500" s="6" t="str">
        <f>VLOOKUP(LEFT(A500,8)*1,Hilfstabelle!$A$35:$E$38,2,FALSE)</f>
        <v>N.A.</v>
      </c>
      <c r="R500" s="6" t="str">
        <f>VLOOKUP(LEFT(A500,8)*1,Hilfstabelle!$A$35:$E$38,3,FALSE)</f>
        <v>N.A.</v>
      </c>
      <c r="S500" s="6" t="str">
        <f>VLOOKUP(LEFT(A500,8)*1,Hilfstabelle!$A$35:$E$38,4,FALSE)</f>
        <v>N.A.</v>
      </c>
      <c r="T500" s="94" t="e">
        <f>VLOOKUP(H500,Preise!A:E,4,FALSE)</f>
        <v>#N/A</v>
      </c>
      <c r="U500" s="7" t="str">
        <f>IF(V500=50,"I",VLOOKUP(V500,Hilfstabelle!$A$3:$B$6,2))</f>
        <v>IV</v>
      </c>
      <c r="V500" s="7">
        <f t="shared" si="234"/>
        <v>160</v>
      </c>
      <c r="W500" s="7" t="str">
        <f>IF(U500="I","I",VLOOKUP(V500,Hilfstabelle!$A$3:$B$6,2))</f>
        <v>IV</v>
      </c>
      <c r="X500" s="7">
        <f>VLOOKUP(W500,Hilfstabelle!$B$10:$M$13,12,FALSE)</f>
        <v>10.408540800000001</v>
      </c>
      <c r="Y500" s="7">
        <f>VLOOKUP(W500,Hilfstabelle!$B$10:$D$13,3,FALSE)</f>
        <v>80</v>
      </c>
      <c r="Z500" s="7">
        <f>VLOOKUP(W500,Hilfstabelle!$B$10:$E$13,4,FALSE)</f>
        <v>110.5</v>
      </c>
      <c r="AA500" s="7">
        <f>VLOOKUP(W500,Hilfstabelle!$B$10:$F$13,5,FALSE)</f>
        <v>110.5</v>
      </c>
      <c r="AB500" s="7">
        <f>VLOOKUP(W500,Hilfstabelle!$B$10:$G$13,6,FALSE)</f>
        <v>110.5</v>
      </c>
      <c r="AC500" s="7" t="str">
        <f>IF(AG500="50I","I",VLOOKUP(C500,Hilfstabelle!$A$3:$B$6,2))</f>
        <v>IV</v>
      </c>
      <c r="AD500" s="7" t="str">
        <f>IF(U500="I","I",VLOOKUP(C500,Hilfstabelle!$A$3:$B$6,2))</f>
        <v>IV</v>
      </c>
      <c r="AE500" s="7" t="str">
        <f t="shared" si="246"/>
        <v>160IV</v>
      </c>
      <c r="AF500" s="7" t="str">
        <f t="shared" si="235"/>
        <v>160IV</v>
      </c>
      <c r="AG500" s="106" t="b">
        <f t="shared" si="236"/>
        <v>0</v>
      </c>
      <c r="AH500" s="7">
        <f>VLOOKUP('Grundgerüst Konfigurator'!AE500,Hilfstabelle!$B$14:$M$25,12,FALSE)</f>
        <v>4.9632240000000003</v>
      </c>
      <c r="AI500" s="7">
        <f>VLOOKUP(AE500,Hilfstabelle!$B$14:$J$25,9,FALSE)</f>
        <v>92.5</v>
      </c>
      <c r="AJ500" s="7">
        <f>VLOOKUP(AE500,Hilfstabelle!$B$14:$K$25,10,FALSE)</f>
        <v>64</v>
      </c>
      <c r="AK500" s="7">
        <f>VLOOKUP(AE500,Hilfstabelle!$B$14:$I$25,8,FALSE)</f>
        <v>14</v>
      </c>
      <c r="AL500" s="7" t="str">
        <f>IF(AP500="50I","I",VLOOKUP(D500,Hilfstabelle!$A$3:$B$6,2))</f>
        <v>I</v>
      </c>
      <c r="AM500" s="7" t="str">
        <f>IF(U500="I","I",VLOOKUP(D500,Hilfstabelle!$A$3:$B$6,2))</f>
        <v>I</v>
      </c>
      <c r="AN500" s="7" t="str">
        <f t="shared" si="247"/>
        <v>40I</v>
      </c>
      <c r="AO500" s="7" t="str">
        <f t="shared" si="237"/>
        <v>40I</v>
      </c>
      <c r="AP500" s="106" t="b">
        <f t="shared" si="238"/>
        <v>0</v>
      </c>
      <c r="AQ500" s="7">
        <f>VLOOKUP('Grundgerüst Konfigurator'!AN500,Hilfstabelle!$B$14:$M$25,12,FALSE)</f>
        <v>0.33348840000000002</v>
      </c>
      <c r="AR500" s="7">
        <f>VLOOKUP(AN500,Hilfstabelle!$B$14:$J$25,9,FALSE)</f>
        <v>24.5</v>
      </c>
      <c r="AS500" s="7">
        <f>VLOOKUP(AN500,Hilfstabelle!$B$14:$K$25,10,FALSE)</f>
        <v>54</v>
      </c>
      <c r="AT500" s="7">
        <f>VLOOKUP(AN500,Hilfstabelle!$B$14:$I$25,8,FALSE)</f>
        <v>22</v>
      </c>
      <c r="AU500" s="7" t="str">
        <f>IF(AY500="50I","I",VLOOKUP(E500,Hilfstabelle!$A$3:$B$6,2))</f>
        <v>I</v>
      </c>
      <c r="AV500" s="7" t="str">
        <f>IF(U500="I","I",VLOOKUP(E500,Hilfstabelle!$A$3:$B$6,2))</f>
        <v>I</v>
      </c>
      <c r="AW500" s="7" t="str">
        <f t="shared" si="248"/>
        <v>32I</v>
      </c>
      <c r="AX500" s="7" t="str">
        <f t="shared" si="239"/>
        <v>32I</v>
      </c>
      <c r="AY500" s="106" t="b">
        <f t="shared" si="255"/>
        <v>0</v>
      </c>
      <c r="AZ500" s="7">
        <f>VLOOKUP('Grundgerüst Konfigurator'!AW500,Hilfstabelle!$B$14:$M$25,12,FALSE)</f>
        <v>0.22388520000000001</v>
      </c>
      <c r="BA500" s="7">
        <f>VLOOKUP(AW500,Hilfstabelle!$B$14:$J$25,9,FALSE)</f>
        <v>20</v>
      </c>
      <c r="BB500" s="7">
        <f>VLOOKUP(AW500,Hilfstabelle!$B$14:$K$25,10,FALSE)</f>
        <v>47</v>
      </c>
      <c r="BC500" s="7">
        <f>VLOOKUP(AW500,Hilfstabelle!$B$14:$I$25,8,FALSE)</f>
        <v>20</v>
      </c>
      <c r="BD500" s="7" t="str">
        <f t="shared" si="240"/>
        <v/>
      </c>
      <c r="BE500" s="7" t="str">
        <f t="shared" si="249"/>
        <v/>
      </c>
      <c r="BF500" s="7">
        <f>IFERROR(VLOOKUP(BD500,Hilfstabelle!$B$26:$M$31,12,FALSE),0)</f>
        <v>0</v>
      </c>
      <c r="BG500" s="7">
        <f>IFERROR(VLOOKUP(BD500,Hilfstabelle!$B$26:$H$31,7,FALSE),0)</f>
        <v>0</v>
      </c>
      <c r="BH500" s="7" t="str">
        <f t="shared" si="241"/>
        <v>IV-I</v>
      </c>
      <c r="BI500" s="7" t="str">
        <f t="shared" si="250"/>
        <v>IV-I</v>
      </c>
      <c r="BJ500" s="7">
        <f>IFERROR(VLOOKUP(BH500,Hilfstabelle!$B$26:$M$31,12,FALSE),0)</f>
        <v>2.205924</v>
      </c>
      <c r="BK500" s="7">
        <f>IFERROR(VLOOKUP(BH500,Hilfstabelle!$B$26:$H$31,7,FALSE),0)</f>
        <v>5</v>
      </c>
      <c r="BL500" s="7" t="str">
        <f t="shared" si="242"/>
        <v>IV-I</v>
      </c>
      <c r="BM500" s="7" t="str">
        <f t="shared" si="251"/>
        <v>IV-I</v>
      </c>
      <c r="BN500" s="7">
        <f>IFERROR(VLOOKUP(BL500,Hilfstabelle!$B$26:$M$31,12,FALSE),0)</f>
        <v>2.205924</v>
      </c>
      <c r="BO500" s="7">
        <f>IFERROR(VLOOKUP(BL500,Hilfstabelle!$B$26:$H$31,7,FALSE),0)</f>
        <v>5</v>
      </c>
      <c r="BP500" s="162" t="s">
        <v>3902</v>
      </c>
    </row>
    <row r="501" spans="1:68" ht="15" thickBot="1" x14ac:dyDescent="0.25">
      <c r="A501" s="7">
        <v>16864441252</v>
      </c>
      <c r="B501" s="160" t="s">
        <v>98</v>
      </c>
      <c r="C501" s="8">
        <v>160</v>
      </c>
      <c r="D501" s="8">
        <v>40</v>
      </c>
      <c r="E501" s="8">
        <v>40</v>
      </c>
      <c r="F501" s="8" t="str">
        <f t="shared" si="252"/>
        <v>160 - 40 - 40</v>
      </c>
      <c r="G501" s="8" t="str">
        <f t="shared" si="253"/>
        <v>160-40-40</v>
      </c>
      <c r="H501" s="8">
        <f t="shared" si="254"/>
        <v>16864441252</v>
      </c>
      <c r="I501" s="6">
        <f t="shared" si="230"/>
        <v>20.450589600000001</v>
      </c>
      <c r="J501" s="6">
        <f>VLOOKUP(LEFT(A501,8)*1,Hilfstabelle!$A$35:$E$38,5,FALSE)</f>
        <v>0</v>
      </c>
      <c r="K501" s="6">
        <f t="shared" si="231"/>
        <v>344</v>
      </c>
      <c r="L501" s="6">
        <f t="shared" si="232"/>
        <v>262</v>
      </c>
      <c r="M501" s="6">
        <f t="shared" si="233"/>
        <v>185</v>
      </c>
      <c r="N501" s="19">
        <f t="shared" si="243"/>
        <v>124.5</v>
      </c>
      <c r="O501" s="19">
        <f t="shared" si="244"/>
        <v>137.5</v>
      </c>
      <c r="P501" s="19">
        <f t="shared" si="245"/>
        <v>137.5</v>
      </c>
      <c r="Q501" s="6" t="str">
        <f>VLOOKUP(LEFT(A501,8)*1,Hilfstabelle!$A$35:$E$38,2,FALSE)</f>
        <v>N.A.</v>
      </c>
      <c r="R501" s="6" t="str">
        <f>VLOOKUP(LEFT(A501,8)*1,Hilfstabelle!$A$35:$E$38,3,FALSE)</f>
        <v>N.A.</v>
      </c>
      <c r="S501" s="6" t="str">
        <f>VLOOKUP(LEFT(A501,8)*1,Hilfstabelle!$A$35:$E$38,4,FALSE)</f>
        <v>N.A.</v>
      </c>
      <c r="T501" s="94" t="e">
        <f>VLOOKUP(H501,Preise!A:E,4,FALSE)</f>
        <v>#N/A</v>
      </c>
      <c r="U501" s="7" t="str">
        <f>IF(V501=50,"I",VLOOKUP(V501,Hilfstabelle!$A$3:$B$6,2))</f>
        <v>IV</v>
      </c>
      <c r="V501" s="7">
        <f t="shared" si="234"/>
        <v>160</v>
      </c>
      <c r="W501" s="7" t="str">
        <f>IF(U501="I","I",VLOOKUP(V501,Hilfstabelle!$A$3:$B$6,2))</f>
        <v>IV</v>
      </c>
      <c r="X501" s="7">
        <f>VLOOKUP(W501,Hilfstabelle!$B$10:$M$13,12,FALSE)</f>
        <v>10.408540800000001</v>
      </c>
      <c r="Y501" s="7">
        <f>VLOOKUP(W501,Hilfstabelle!$B$10:$D$13,3,FALSE)</f>
        <v>80</v>
      </c>
      <c r="Z501" s="7">
        <f>VLOOKUP(W501,Hilfstabelle!$B$10:$E$13,4,FALSE)</f>
        <v>110.5</v>
      </c>
      <c r="AA501" s="7">
        <f>VLOOKUP(W501,Hilfstabelle!$B$10:$F$13,5,FALSE)</f>
        <v>110.5</v>
      </c>
      <c r="AB501" s="7">
        <f>VLOOKUP(W501,Hilfstabelle!$B$10:$G$13,6,FALSE)</f>
        <v>110.5</v>
      </c>
      <c r="AC501" s="7" t="str">
        <f>IF(AG501="50I","I",VLOOKUP(C501,Hilfstabelle!$A$3:$B$6,2))</f>
        <v>IV</v>
      </c>
      <c r="AD501" s="7" t="str">
        <f>IF(U501="I","I",VLOOKUP(C501,Hilfstabelle!$A$3:$B$6,2))</f>
        <v>IV</v>
      </c>
      <c r="AE501" s="7" t="str">
        <f t="shared" si="246"/>
        <v>160IV</v>
      </c>
      <c r="AF501" s="7" t="str">
        <f t="shared" si="235"/>
        <v>160IV</v>
      </c>
      <c r="AG501" s="106" t="b">
        <f t="shared" si="236"/>
        <v>0</v>
      </c>
      <c r="AH501" s="7">
        <f>VLOOKUP('Grundgerüst Konfigurator'!AE501,Hilfstabelle!$B$14:$M$25,12,FALSE)</f>
        <v>4.9632240000000003</v>
      </c>
      <c r="AI501" s="7">
        <f>VLOOKUP(AE501,Hilfstabelle!$B$14:$J$25,9,FALSE)</f>
        <v>92.5</v>
      </c>
      <c r="AJ501" s="7">
        <f>VLOOKUP(AE501,Hilfstabelle!$B$14:$K$25,10,FALSE)</f>
        <v>64</v>
      </c>
      <c r="AK501" s="7">
        <f>VLOOKUP(AE501,Hilfstabelle!$B$14:$I$25,8,FALSE)</f>
        <v>14</v>
      </c>
      <c r="AL501" s="7" t="str">
        <f>IF(AP501="50I","I",VLOOKUP(D501,Hilfstabelle!$A$3:$B$6,2))</f>
        <v>I</v>
      </c>
      <c r="AM501" s="7" t="str">
        <f>IF(U501="I","I",VLOOKUP(D501,Hilfstabelle!$A$3:$B$6,2))</f>
        <v>I</v>
      </c>
      <c r="AN501" s="7" t="str">
        <f t="shared" si="247"/>
        <v>40I</v>
      </c>
      <c r="AO501" s="7" t="str">
        <f t="shared" si="237"/>
        <v>40I</v>
      </c>
      <c r="AP501" s="106" t="b">
        <f t="shared" si="238"/>
        <v>0</v>
      </c>
      <c r="AQ501" s="7">
        <f>VLOOKUP('Grundgerüst Konfigurator'!AN501,Hilfstabelle!$B$14:$M$25,12,FALSE)</f>
        <v>0.33348840000000002</v>
      </c>
      <c r="AR501" s="7">
        <f>VLOOKUP(AN501,Hilfstabelle!$B$14:$J$25,9,FALSE)</f>
        <v>24.5</v>
      </c>
      <c r="AS501" s="7">
        <f>VLOOKUP(AN501,Hilfstabelle!$B$14:$K$25,10,FALSE)</f>
        <v>54</v>
      </c>
      <c r="AT501" s="7">
        <f>VLOOKUP(AN501,Hilfstabelle!$B$14:$I$25,8,FALSE)</f>
        <v>22</v>
      </c>
      <c r="AU501" s="7" t="str">
        <f>IF(AY501="50I","I",VLOOKUP(E501,Hilfstabelle!$A$3:$B$6,2))</f>
        <v>I</v>
      </c>
      <c r="AV501" s="7" t="str">
        <f>IF(U501="I","I",VLOOKUP(E501,Hilfstabelle!$A$3:$B$6,2))</f>
        <v>I</v>
      </c>
      <c r="AW501" s="7" t="str">
        <f t="shared" si="248"/>
        <v>40I</v>
      </c>
      <c r="AX501" s="7" t="str">
        <f t="shared" si="239"/>
        <v>40I</v>
      </c>
      <c r="AY501" s="106" t="b">
        <f t="shared" si="255"/>
        <v>0</v>
      </c>
      <c r="AZ501" s="7">
        <f>VLOOKUP('Grundgerüst Konfigurator'!AW501,Hilfstabelle!$B$14:$M$25,12,FALSE)</f>
        <v>0.33348840000000002</v>
      </c>
      <c r="BA501" s="7">
        <f>VLOOKUP(AW501,Hilfstabelle!$B$14:$J$25,9,FALSE)</f>
        <v>24.5</v>
      </c>
      <c r="BB501" s="7">
        <f>VLOOKUP(AW501,Hilfstabelle!$B$14:$K$25,10,FALSE)</f>
        <v>54</v>
      </c>
      <c r="BC501" s="7">
        <f>VLOOKUP(AW501,Hilfstabelle!$B$14:$I$25,8,FALSE)</f>
        <v>22</v>
      </c>
      <c r="BD501" s="7" t="str">
        <f t="shared" si="240"/>
        <v/>
      </c>
      <c r="BE501" s="7" t="str">
        <f t="shared" si="249"/>
        <v/>
      </c>
      <c r="BF501" s="7">
        <f>IFERROR(VLOOKUP(BD501,Hilfstabelle!$B$26:$M$31,12,FALSE),0)</f>
        <v>0</v>
      </c>
      <c r="BG501" s="7">
        <f>IFERROR(VLOOKUP(BD501,Hilfstabelle!$B$26:$H$31,7,FALSE),0)</f>
        <v>0</v>
      </c>
      <c r="BH501" s="7" t="str">
        <f t="shared" si="241"/>
        <v>IV-I</v>
      </c>
      <c r="BI501" s="7" t="str">
        <f t="shared" si="250"/>
        <v>IV-I</v>
      </c>
      <c r="BJ501" s="7">
        <f>IFERROR(VLOOKUP(BH501,Hilfstabelle!$B$26:$M$31,12,FALSE),0)</f>
        <v>2.205924</v>
      </c>
      <c r="BK501" s="7">
        <f>IFERROR(VLOOKUP(BH501,Hilfstabelle!$B$26:$H$31,7,FALSE),0)</f>
        <v>5</v>
      </c>
      <c r="BL501" s="7" t="str">
        <f t="shared" si="242"/>
        <v>IV-I</v>
      </c>
      <c r="BM501" s="7" t="str">
        <f t="shared" si="251"/>
        <v>IV-I</v>
      </c>
      <c r="BN501" s="7">
        <f>IFERROR(VLOOKUP(BL501,Hilfstabelle!$B$26:$M$31,12,FALSE),0)</f>
        <v>2.205924</v>
      </c>
      <c r="BO501" s="7">
        <f>IFERROR(VLOOKUP(BL501,Hilfstabelle!$B$26:$H$31,7,FALSE),0)</f>
        <v>5</v>
      </c>
      <c r="BP501" s="162" t="s">
        <v>3902</v>
      </c>
    </row>
    <row r="502" spans="1:68" ht="15" thickBot="1" x14ac:dyDescent="0.25">
      <c r="A502" s="7">
        <v>16864441253</v>
      </c>
      <c r="B502" s="160" t="s">
        <v>98</v>
      </c>
      <c r="C502" s="8">
        <v>160</v>
      </c>
      <c r="D502" s="8">
        <v>40</v>
      </c>
      <c r="E502" s="8">
        <v>50</v>
      </c>
      <c r="F502" s="8" t="str">
        <f t="shared" si="252"/>
        <v>160 - 40 - 50</v>
      </c>
      <c r="G502" s="8" t="str">
        <f t="shared" si="253"/>
        <v>160-40-50</v>
      </c>
      <c r="H502" s="8">
        <f t="shared" si="254"/>
        <v>16864441253</v>
      </c>
      <c r="I502" s="6">
        <f t="shared" si="230"/>
        <v>20.567904000000002</v>
      </c>
      <c r="J502" s="6">
        <f>VLOOKUP(LEFT(A502,8)*1,Hilfstabelle!$A$35:$E$38,5,FALSE)</f>
        <v>0</v>
      </c>
      <c r="K502" s="6">
        <f t="shared" si="231"/>
        <v>351</v>
      </c>
      <c r="L502" s="6">
        <f t="shared" si="232"/>
        <v>262</v>
      </c>
      <c r="M502" s="6">
        <f t="shared" si="233"/>
        <v>185</v>
      </c>
      <c r="N502" s="19">
        <f t="shared" si="243"/>
        <v>124.5</v>
      </c>
      <c r="O502" s="19">
        <f t="shared" si="244"/>
        <v>137.5</v>
      </c>
      <c r="P502" s="19">
        <f t="shared" si="245"/>
        <v>137.5</v>
      </c>
      <c r="Q502" s="6" t="str">
        <f>VLOOKUP(LEFT(A502,8)*1,Hilfstabelle!$A$35:$E$38,2,FALSE)</f>
        <v>N.A.</v>
      </c>
      <c r="R502" s="6" t="str">
        <f>VLOOKUP(LEFT(A502,8)*1,Hilfstabelle!$A$35:$E$38,3,FALSE)</f>
        <v>N.A.</v>
      </c>
      <c r="S502" s="6" t="str">
        <f>VLOOKUP(LEFT(A502,8)*1,Hilfstabelle!$A$35:$E$38,4,FALSE)</f>
        <v>N.A.</v>
      </c>
      <c r="T502" s="94" t="e">
        <f>VLOOKUP(H502,Preise!A:E,4,FALSE)</f>
        <v>#N/A</v>
      </c>
      <c r="U502" s="7" t="str">
        <f>IF(V502=50,"I",VLOOKUP(V502,Hilfstabelle!$A$3:$B$6,2))</f>
        <v>IV</v>
      </c>
      <c r="V502" s="7">
        <f t="shared" si="234"/>
        <v>160</v>
      </c>
      <c r="W502" s="7" t="str">
        <f>IF(U502="I","I",VLOOKUP(V502,Hilfstabelle!$A$3:$B$6,2))</f>
        <v>IV</v>
      </c>
      <c r="X502" s="7">
        <f>VLOOKUP(W502,Hilfstabelle!$B$10:$M$13,12,FALSE)</f>
        <v>10.408540800000001</v>
      </c>
      <c r="Y502" s="7">
        <f>VLOOKUP(W502,Hilfstabelle!$B$10:$D$13,3,FALSE)</f>
        <v>80</v>
      </c>
      <c r="Z502" s="7">
        <f>VLOOKUP(W502,Hilfstabelle!$B$10:$E$13,4,FALSE)</f>
        <v>110.5</v>
      </c>
      <c r="AA502" s="7">
        <f>VLOOKUP(W502,Hilfstabelle!$B$10:$F$13,5,FALSE)</f>
        <v>110.5</v>
      </c>
      <c r="AB502" s="7">
        <f>VLOOKUP(W502,Hilfstabelle!$B$10:$G$13,6,FALSE)</f>
        <v>110.5</v>
      </c>
      <c r="AC502" s="7" t="str">
        <f>IF(AG502="50I","I",VLOOKUP(C502,Hilfstabelle!$A$3:$B$6,2))</f>
        <v>IV</v>
      </c>
      <c r="AD502" s="7" t="str">
        <f>IF(U502="I","I",VLOOKUP(C502,Hilfstabelle!$A$3:$B$6,2))</f>
        <v>IV</v>
      </c>
      <c r="AE502" s="7" t="str">
        <f t="shared" si="246"/>
        <v>160IV</v>
      </c>
      <c r="AF502" s="7" t="str">
        <f t="shared" si="235"/>
        <v>160IV</v>
      </c>
      <c r="AG502" s="106" t="b">
        <f t="shared" si="236"/>
        <v>0</v>
      </c>
      <c r="AH502" s="7">
        <f>VLOOKUP('Grundgerüst Konfigurator'!AE502,Hilfstabelle!$B$14:$M$25,12,FALSE)</f>
        <v>4.9632240000000003</v>
      </c>
      <c r="AI502" s="7">
        <f>VLOOKUP(AE502,Hilfstabelle!$B$14:$J$25,9,FALSE)</f>
        <v>92.5</v>
      </c>
      <c r="AJ502" s="7">
        <f>VLOOKUP(AE502,Hilfstabelle!$B$14:$K$25,10,FALSE)</f>
        <v>64</v>
      </c>
      <c r="AK502" s="7">
        <f>VLOOKUP(AE502,Hilfstabelle!$B$14:$I$25,8,FALSE)</f>
        <v>14</v>
      </c>
      <c r="AL502" s="7" t="str">
        <f>IF(AP502="50I","I",VLOOKUP(D502,Hilfstabelle!$A$3:$B$6,2))</f>
        <v>I</v>
      </c>
      <c r="AM502" s="7" t="str">
        <f>IF(U502="I","I",VLOOKUP(D502,Hilfstabelle!$A$3:$B$6,2))</f>
        <v>I</v>
      </c>
      <c r="AN502" s="7" t="str">
        <f t="shared" si="247"/>
        <v>40I</v>
      </c>
      <c r="AO502" s="7" t="str">
        <f t="shared" si="237"/>
        <v>40I</v>
      </c>
      <c r="AP502" s="106" t="b">
        <f t="shared" si="238"/>
        <v>0</v>
      </c>
      <c r="AQ502" s="7">
        <f>VLOOKUP('Grundgerüst Konfigurator'!AN502,Hilfstabelle!$B$14:$M$25,12,FALSE)</f>
        <v>0.33348840000000002</v>
      </c>
      <c r="AR502" s="7">
        <f>VLOOKUP(AN502,Hilfstabelle!$B$14:$J$25,9,FALSE)</f>
        <v>24.5</v>
      </c>
      <c r="AS502" s="7">
        <f>VLOOKUP(AN502,Hilfstabelle!$B$14:$K$25,10,FALSE)</f>
        <v>54</v>
      </c>
      <c r="AT502" s="7">
        <f>VLOOKUP(AN502,Hilfstabelle!$B$14:$I$25,8,FALSE)</f>
        <v>22</v>
      </c>
      <c r="AU502" s="7" t="str">
        <f>IF(AY502="50I","I",VLOOKUP(E502,Hilfstabelle!$A$3:$B$6,2))</f>
        <v>I</v>
      </c>
      <c r="AV502" s="7" t="str">
        <f>IF(U502="I","I",VLOOKUP(E502,Hilfstabelle!$A$3:$B$6,2))</f>
        <v>II</v>
      </c>
      <c r="AW502" s="7" t="str">
        <f t="shared" si="248"/>
        <v>50I</v>
      </c>
      <c r="AX502" s="7" t="str">
        <f t="shared" si="239"/>
        <v>50II</v>
      </c>
      <c r="AY502" s="106" t="str">
        <f t="shared" si="255"/>
        <v>50I</v>
      </c>
      <c r="AZ502" s="7">
        <f>VLOOKUP('Grundgerüst Konfigurator'!AW502,Hilfstabelle!$B$14:$M$25,12,FALSE)</f>
        <v>0.45080280000000006</v>
      </c>
      <c r="BA502" s="7">
        <f>VLOOKUP(AW502,Hilfstabelle!$B$14:$J$25,9,FALSE)</f>
        <v>30.5</v>
      </c>
      <c r="BB502" s="7">
        <f>VLOOKUP(AW502,Hilfstabelle!$B$14:$K$25,10,FALSE)</f>
        <v>61</v>
      </c>
      <c r="BC502" s="7">
        <f>VLOOKUP(AW502,Hilfstabelle!$B$14:$I$25,8,FALSE)</f>
        <v>22</v>
      </c>
      <c r="BD502" s="7" t="str">
        <f t="shared" si="240"/>
        <v/>
      </c>
      <c r="BE502" s="7" t="str">
        <f t="shared" si="249"/>
        <v/>
      </c>
      <c r="BF502" s="7">
        <f>IFERROR(VLOOKUP(BD502,Hilfstabelle!$B$26:$M$31,12,FALSE),0)</f>
        <v>0</v>
      </c>
      <c r="BG502" s="7">
        <f>IFERROR(VLOOKUP(BD502,Hilfstabelle!$B$26:$H$31,7,FALSE),0)</f>
        <v>0</v>
      </c>
      <c r="BH502" s="7" t="str">
        <f t="shared" si="241"/>
        <v>IV-I</v>
      </c>
      <c r="BI502" s="7" t="str">
        <f t="shared" si="250"/>
        <v>IV-I</v>
      </c>
      <c r="BJ502" s="7">
        <f>IFERROR(VLOOKUP(BH502,Hilfstabelle!$B$26:$M$31,12,FALSE),0)</f>
        <v>2.205924</v>
      </c>
      <c r="BK502" s="7">
        <f>IFERROR(VLOOKUP(BH502,Hilfstabelle!$B$26:$H$31,7,FALSE),0)</f>
        <v>5</v>
      </c>
      <c r="BL502" s="7" t="str">
        <f t="shared" si="242"/>
        <v>IV-I</v>
      </c>
      <c r="BM502" s="7" t="str">
        <f t="shared" si="251"/>
        <v>IV-I</v>
      </c>
      <c r="BN502" s="7">
        <f>IFERROR(VLOOKUP(BL502,Hilfstabelle!$B$26:$M$31,12,FALSE),0)</f>
        <v>2.205924</v>
      </c>
      <c r="BO502" s="7">
        <f>IFERROR(VLOOKUP(BL502,Hilfstabelle!$B$26:$H$31,7,FALSE),0)</f>
        <v>5</v>
      </c>
      <c r="BP502" s="162" t="s">
        <v>3902</v>
      </c>
    </row>
    <row r="503" spans="1:68" ht="15" thickBot="1" x14ac:dyDescent="0.25">
      <c r="A503" s="7">
        <v>16864441254</v>
      </c>
      <c r="B503" s="160" t="s">
        <v>98</v>
      </c>
      <c r="C503" s="8">
        <v>160</v>
      </c>
      <c r="D503" s="8">
        <v>40</v>
      </c>
      <c r="E503" s="8">
        <v>63</v>
      </c>
      <c r="F503" s="8" t="str">
        <f t="shared" si="252"/>
        <v>160 - 40 - 63</v>
      </c>
      <c r="G503" s="8" t="str">
        <f t="shared" si="253"/>
        <v>160-40-63</v>
      </c>
      <c r="H503" s="8">
        <f t="shared" si="254"/>
        <v>16864441254</v>
      </c>
      <c r="I503" s="6">
        <f t="shared" si="230"/>
        <v>21.149100000000001</v>
      </c>
      <c r="J503" s="6">
        <f>VLOOKUP(LEFT(A503,8)*1,Hilfstabelle!$A$35:$E$38,5,FALSE)</f>
        <v>0</v>
      </c>
      <c r="K503" s="6">
        <f t="shared" si="231"/>
        <v>383.5</v>
      </c>
      <c r="L503" s="6">
        <f t="shared" si="232"/>
        <v>262</v>
      </c>
      <c r="M503" s="6">
        <f t="shared" si="233"/>
        <v>185</v>
      </c>
      <c r="N503" s="19">
        <f t="shared" si="243"/>
        <v>124.5</v>
      </c>
      <c r="O503" s="19">
        <f t="shared" si="244"/>
        <v>137.5</v>
      </c>
      <c r="P503" s="19">
        <f t="shared" si="245"/>
        <v>163</v>
      </c>
      <c r="Q503" s="6" t="str">
        <f>VLOOKUP(LEFT(A503,8)*1,Hilfstabelle!$A$35:$E$38,2,FALSE)</f>
        <v>N.A.</v>
      </c>
      <c r="R503" s="6" t="str">
        <f>VLOOKUP(LEFT(A503,8)*1,Hilfstabelle!$A$35:$E$38,3,FALSE)</f>
        <v>N.A.</v>
      </c>
      <c r="S503" s="6" t="str">
        <f>VLOOKUP(LEFT(A503,8)*1,Hilfstabelle!$A$35:$E$38,4,FALSE)</f>
        <v>N.A.</v>
      </c>
      <c r="T503" s="94" t="e">
        <f>VLOOKUP(H503,Preise!A:E,4,FALSE)</f>
        <v>#N/A</v>
      </c>
      <c r="U503" s="7" t="str">
        <f>IF(V503=50,"I",VLOOKUP(V503,Hilfstabelle!$A$3:$B$6,2))</f>
        <v>IV</v>
      </c>
      <c r="V503" s="7">
        <f t="shared" si="234"/>
        <v>160</v>
      </c>
      <c r="W503" s="7" t="str">
        <f>IF(U503="I","I",VLOOKUP(V503,Hilfstabelle!$A$3:$B$6,2))</f>
        <v>IV</v>
      </c>
      <c r="X503" s="7">
        <f>VLOOKUP(W503,Hilfstabelle!$B$10:$M$13,12,FALSE)</f>
        <v>10.408540800000001</v>
      </c>
      <c r="Y503" s="7">
        <f>VLOOKUP(W503,Hilfstabelle!$B$10:$D$13,3,FALSE)</f>
        <v>80</v>
      </c>
      <c r="Z503" s="7">
        <f>VLOOKUP(W503,Hilfstabelle!$B$10:$E$13,4,FALSE)</f>
        <v>110.5</v>
      </c>
      <c r="AA503" s="7">
        <f>VLOOKUP(W503,Hilfstabelle!$B$10:$F$13,5,FALSE)</f>
        <v>110.5</v>
      </c>
      <c r="AB503" s="7">
        <f>VLOOKUP(W503,Hilfstabelle!$B$10:$G$13,6,FALSE)</f>
        <v>110.5</v>
      </c>
      <c r="AC503" s="7" t="str">
        <f>IF(AG503="50I","I",VLOOKUP(C503,Hilfstabelle!$A$3:$B$6,2))</f>
        <v>IV</v>
      </c>
      <c r="AD503" s="7" t="str">
        <f>IF(U503="I","I",VLOOKUP(C503,Hilfstabelle!$A$3:$B$6,2))</f>
        <v>IV</v>
      </c>
      <c r="AE503" s="7" t="str">
        <f t="shared" si="246"/>
        <v>160IV</v>
      </c>
      <c r="AF503" s="7" t="str">
        <f t="shared" si="235"/>
        <v>160IV</v>
      </c>
      <c r="AG503" s="106" t="b">
        <f t="shared" si="236"/>
        <v>0</v>
      </c>
      <c r="AH503" s="7">
        <f>VLOOKUP('Grundgerüst Konfigurator'!AE503,Hilfstabelle!$B$14:$M$25,12,FALSE)</f>
        <v>4.9632240000000003</v>
      </c>
      <c r="AI503" s="7">
        <f>VLOOKUP(AE503,Hilfstabelle!$B$14:$J$25,9,FALSE)</f>
        <v>92.5</v>
      </c>
      <c r="AJ503" s="7">
        <f>VLOOKUP(AE503,Hilfstabelle!$B$14:$K$25,10,FALSE)</f>
        <v>64</v>
      </c>
      <c r="AK503" s="7">
        <f>VLOOKUP(AE503,Hilfstabelle!$B$14:$I$25,8,FALSE)</f>
        <v>14</v>
      </c>
      <c r="AL503" s="7" t="str">
        <f>IF(AP503="50I","I",VLOOKUP(D503,Hilfstabelle!$A$3:$B$6,2))</f>
        <v>I</v>
      </c>
      <c r="AM503" s="7" t="str">
        <f>IF(U503="I","I",VLOOKUP(D503,Hilfstabelle!$A$3:$B$6,2))</f>
        <v>I</v>
      </c>
      <c r="AN503" s="7" t="str">
        <f t="shared" si="247"/>
        <v>40I</v>
      </c>
      <c r="AO503" s="7" t="str">
        <f t="shared" si="237"/>
        <v>40I</v>
      </c>
      <c r="AP503" s="106" t="b">
        <f t="shared" si="238"/>
        <v>0</v>
      </c>
      <c r="AQ503" s="7">
        <f>VLOOKUP('Grundgerüst Konfigurator'!AN503,Hilfstabelle!$B$14:$M$25,12,FALSE)</f>
        <v>0.33348840000000002</v>
      </c>
      <c r="AR503" s="7">
        <f>VLOOKUP(AN503,Hilfstabelle!$B$14:$J$25,9,FALSE)</f>
        <v>24.5</v>
      </c>
      <c r="AS503" s="7">
        <f>VLOOKUP(AN503,Hilfstabelle!$B$14:$K$25,10,FALSE)</f>
        <v>54</v>
      </c>
      <c r="AT503" s="7">
        <f>VLOOKUP(AN503,Hilfstabelle!$B$14:$I$25,8,FALSE)</f>
        <v>22</v>
      </c>
      <c r="AU503" s="7" t="str">
        <f>IF(AY503="50I","I",VLOOKUP(E503,Hilfstabelle!$A$3:$B$6,2))</f>
        <v>II</v>
      </c>
      <c r="AV503" s="7" t="str">
        <f>IF(U503="I","I",VLOOKUP(E503,Hilfstabelle!$A$3:$B$6,2))</f>
        <v>II</v>
      </c>
      <c r="AW503" s="7" t="str">
        <f t="shared" si="248"/>
        <v>63II</v>
      </c>
      <c r="AX503" s="7" t="str">
        <f t="shared" si="239"/>
        <v>63II</v>
      </c>
      <c r="AY503" s="106" t="b">
        <f t="shared" si="255"/>
        <v>0</v>
      </c>
      <c r="AZ503" s="7">
        <f>VLOOKUP('Grundgerüst Konfigurator'!AW503,Hilfstabelle!$B$14:$M$25,12,FALSE)</f>
        <v>0.84948360000000012</v>
      </c>
      <c r="BA503" s="7">
        <f>VLOOKUP(AW503,Hilfstabelle!$B$14:$J$25,9,FALSE)</f>
        <v>37</v>
      </c>
      <c r="BB503" s="7">
        <f>VLOOKUP(AW503,Hilfstabelle!$B$14:$K$25,10,FALSE)</f>
        <v>68.5</v>
      </c>
      <c r="BC503" s="7">
        <f>VLOOKUP(AW503,Hilfstabelle!$B$14:$I$25,8,FALSE)</f>
        <v>22.5</v>
      </c>
      <c r="BD503" s="7" t="str">
        <f t="shared" si="240"/>
        <v/>
      </c>
      <c r="BE503" s="7" t="str">
        <f t="shared" si="249"/>
        <v/>
      </c>
      <c r="BF503" s="7">
        <f>IFERROR(VLOOKUP(BD503,Hilfstabelle!$B$26:$M$31,12,FALSE),0)</f>
        <v>0</v>
      </c>
      <c r="BG503" s="7">
        <f>IFERROR(VLOOKUP(BD503,Hilfstabelle!$B$26:$H$31,7,FALSE),0)</f>
        <v>0</v>
      </c>
      <c r="BH503" s="7" t="str">
        <f t="shared" si="241"/>
        <v>IV-I</v>
      </c>
      <c r="BI503" s="7" t="str">
        <f t="shared" si="250"/>
        <v>IV-I</v>
      </c>
      <c r="BJ503" s="7">
        <f>IFERROR(VLOOKUP(BH503,Hilfstabelle!$B$26:$M$31,12,FALSE),0)</f>
        <v>2.205924</v>
      </c>
      <c r="BK503" s="7">
        <f>IFERROR(VLOOKUP(BH503,Hilfstabelle!$B$26:$H$31,7,FALSE),0)</f>
        <v>5</v>
      </c>
      <c r="BL503" s="7" t="str">
        <f t="shared" si="242"/>
        <v>IV-II</v>
      </c>
      <c r="BM503" s="7" t="str">
        <f t="shared" si="251"/>
        <v>IV-II</v>
      </c>
      <c r="BN503" s="7">
        <f>IFERROR(VLOOKUP(BL503,Hilfstabelle!$B$26:$M$31,12,FALSE),0)</f>
        <v>2.3884392000000001</v>
      </c>
      <c r="BO503" s="7">
        <f>IFERROR(VLOOKUP(BL503,Hilfstabelle!$B$26:$H$31,7,FALSE),0)</f>
        <v>30</v>
      </c>
      <c r="BP503" s="162" t="s">
        <v>3902</v>
      </c>
    </row>
    <row r="504" spans="1:68" ht="15" thickBot="1" x14ac:dyDescent="0.25">
      <c r="A504" s="7">
        <v>16864441255</v>
      </c>
      <c r="B504" s="160" t="s">
        <v>98</v>
      </c>
      <c r="C504" s="8">
        <v>160</v>
      </c>
      <c r="D504" s="8">
        <v>40</v>
      </c>
      <c r="E504" s="8">
        <v>75</v>
      </c>
      <c r="F504" s="8" t="str">
        <f t="shared" si="252"/>
        <v>160 - 40 - 75</v>
      </c>
      <c r="G504" s="8" t="str">
        <f t="shared" si="253"/>
        <v>160-40-75</v>
      </c>
      <c r="H504" s="8">
        <f t="shared" si="254"/>
        <v>16864441255</v>
      </c>
      <c r="I504" s="6">
        <f t="shared" si="230"/>
        <v>21.368482800000002</v>
      </c>
      <c r="J504" s="6">
        <f>VLOOKUP(LEFT(A504,8)*1,Hilfstabelle!$A$35:$E$38,5,FALSE)</f>
        <v>0</v>
      </c>
      <c r="K504" s="6">
        <f t="shared" si="231"/>
        <v>387</v>
      </c>
      <c r="L504" s="6">
        <f t="shared" si="232"/>
        <v>262</v>
      </c>
      <c r="M504" s="6">
        <f t="shared" si="233"/>
        <v>185</v>
      </c>
      <c r="N504" s="19">
        <f t="shared" si="243"/>
        <v>124.5</v>
      </c>
      <c r="O504" s="19">
        <f t="shared" si="244"/>
        <v>137.5</v>
      </c>
      <c r="P504" s="19">
        <f t="shared" si="245"/>
        <v>162.5</v>
      </c>
      <c r="Q504" s="6" t="str">
        <f>VLOOKUP(LEFT(A504,8)*1,Hilfstabelle!$A$35:$E$38,2,FALSE)</f>
        <v>N.A.</v>
      </c>
      <c r="R504" s="6" t="str">
        <f>VLOOKUP(LEFT(A504,8)*1,Hilfstabelle!$A$35:$E$38,3,FALSE)</f>
        <v>N.A.</v>
      </c>
      <c r="S504" s="6" t="str">
        <f>VLOOKUP(LEFT(A504,8)*1,Hilfstabelle!$A$35:$E$38,4,FALSE)</f>
        <v>N.A.</v>
      </c>
      <c r="T504" s="94" t="e">
        <f>VLOOKUP(H504,Preise!A:E,4,FALSE)</f>
        <v>#N/A</v>
      </c>
      <c r="U504" s="7" t="str">
        <f>IF(V504=50,"I",VLOOKUP(V504,Hilfstabelle!$A$3:$B$6,2))</f>
        <v>IV</v>
      </c>
      <c r="V504" s="7">
        <f t="shared" si="234"/>
        <v>160</v>
      </c>
      <c r="W504" s="7" t="str">
        <f>IF(U504="I","I",VLOOKUP(V504,Hilfstabelle!$A$3:$B$6,2))</f>
        <v>IV</v>
      </c>
      <c r="X504" s="7">
        <f>VLOOKUP(W504,Hilfstabelle!$B$10:$M$13,12,FALSE)</f>
        <v>10.408540800000001</v>
      </c>
      <c r="Y504" s="7">
        <f>VLOOKUP(W504,Hilfstabelle!$B$10:$D$13,3,FALSE)</f>
        <v>80</v>
      </c>
      <c r="Z504" s="7">
        <f>VLOOKUP(W504,Hilfstabelle!$B$10:$E$13,4,FALSE)</f>
        <v>110.5</v>
      </c>
      <c r="AA504" s="7">
        <f>VLOOKUP(W504,Hilfstabelle!$B$10:$F$13,5,FALSE)</f>
        <v>110.5</v>
      </c>
      <c r="AB504" s="7">
        <f>VLOOKUP(W504,Hilfstabelle!$B$10:$G$13,6,FALSE)</f>
        <v>110.5</v>
      </c>
      <c r="AC504" s="7" t="str">
        <f>IF(AG504="50I","I",VLOOKUP(C504,Hilfstabelle!$A$3:$B$6,2))</f>
        <v>IV</v>
      </c>
      <c r="AD504" s="7" t="str">
        <f>IF(U504="I","I",VLOOKUP(C504,Hilfstabelle!$A$3:$B$6,2))</f>
        <v>IV</v>
      </c>
      <c r="AE504" s="7" t="str">
        <f t="shared" si="246"/>
        <v>160IV</v>
      </c>
      <c r="AF504" s="7" t="str">
        <f t="shared" si="235"/>
        <v>160IV</v>
      </c>
      <c r="AG504" s="106" t="b">
        <f t="shared" si="236"/>
        <v>0</v>
      </c>
      <c r="AH504" s="7">
        <f>VLOOKUP('Grundgerüst Konfigurator'!AE504,Hilfstabelle!$B$14:$M$25,12,FALSE)</f>
        <v>4.9632240000000003</v>
      </c>
      <c r="AI504" s="7">
        <f>VLOOKUP(AE504,Hilfstabelle!$B$14:$J$25,9,FALSE)</f>
        <v>92.5</v>
      </c>
      <c r="AJ504" s="7">
        <f>VLOOKUP(AE504,Hilfstabelle!$B$14:$K$25,10,FALSE)</f>
        <v>64</v>
      </c>
      <c r="AK504" s="7">
        <f>VLOOKUP(AE504,Hilfstabelle!$B$14:$I$25,8,FALSE)</f>
        <v>14</v>
      </c>
      <c r="AL504" s="7" t="str">
        <f>IF(AP504="50I","I",VLOOKUP(D504,Hilfstabelle!$A$3:$B$6,2))</f>
        <v>I</v>
      </c>
      <c r="AM504" s="7" t="str">
        <f>IF(U504="I","I",VLOOKUP(D504,Hilfstabelle!$A$3:$B$6,2))</f>
        <v>I</v>
      </c>
      <c r="AN504" s="7" t="str">
        <f t="shared" si="247"/>
        <v>40I</v>
      </c>
      <c r="AO504" s="7" t="str">
        <f t="shared" si="237"/>
        <v>40I</v>
      </c>
      <c r="AP504" s="106" t="b">
        <f t="shared" si="238"/>
        <v>0</v>
      </c>
      <c r="AQ504" s="7">
        <f>VLOOKUP('Grundgerüst Konfigurator'!AN504,Hilfstabelle!$B$14:$M$25,12,FALSE)</f>
        <v>0.33348840000000002</v>
      </c>
      <c r="AR504" s="7">
        <f>VLOOKUP(AN504,Hilfstabelle!$B$14:$J$25,9,FALSE)</f>
        <v>24.5</v>
      </c>
      <c r="AS504" s="7">
        <f>VLOOKUP(AN504,Hilfstabelle!$B$14:$K$25,10,FALSE)</f>
        <v>54</v>
      </c>
      <c r="AT504" s="7">
        <f>VLOOKUP(AN504,Hilfstabelle!$B$14:$I$25,8,FALSE)</f>
        <v>22</v>
      </c>
      <c r="AU504" s="7" t="str">
        <f>IF(AY504="50I","I",VLOOKUP(E504,Hilfstabelle!$A$3:$B$6,2))</f>
        <v>II</v>
      </c>
      <c r="AV504" s="7" t="str">
        <f>IF(U504="I","I",VLOOKUP(E504,Hilfstabelle!$A$3:$B$6,2))</f>
        <v>II</v>
      </c>
      <c r="AW504" s="7" t="str">
        <f t="shared" si="248"/>
        <v>75II</v>
      </c>
      <c r="AX504" s="7" t="str">
        <f t="shared" si="239"/>
        <v>75II</v>
      </c>
      <c r="AY504" s="106" t="b">
        <f t="shared" si="255"/>
        <v>0</v>
      </c>
      <c r="AZ504" s="7">
        <f>VLOOKUP('Grundgerüst Konfigurator'!AW504,Hilfstabelle!$B$14:$M$25,12,FALSE)</f>
        <v>1.0688664000000001</v>
      </c>
      <c r="BA504" s="7">
        <f>VLOOKUP(AW504,Hilfstabelle!$B$14:$J$25,9,FALSE)</f>
        <v>45</v>
      </c>
      <c r="BB504" s="7">
        <f>VLOOKUP(AW504,Hilfstabelle!$B$14:$K$25,10,FALSE)</f>
        <v>72</v>
      </c>
      <c r="BC504" s="7">
        <f>VLOOKUP(AW504,Hilfstabelle!$B$14:$I$25,8,FALSE)</f>
        <v>22</v>
      </c>
      <c r="BD504" s="7" t="str">
        <f t="shared" si="240"/>
        <v/>
      </c>
      <c r="BE504" s="7" t="str">
        <f t="shared" si="249"/>
        <v/>
      </c>
      <c r="BF504" s="7">
        <f>IFERROR(VLOOKUP(BD504,Hilfstabelle!$B$26:$M$31,12,FALSE),0)</f>
        <v>0</v>
      </c>
      <c r="BG504" s="7">
        <f>IFERROR(VLOOKUP(BD504,Hilfstabelle!$B$26:$H$31,7,FALSE),0)</f>
        <v>0</v>
      </c>
      <c r="BH504" s="7" t="str">
        <f t="shared" si="241"/>
        <v>IV-I</v>
      </c>
      <c r="BI504" s="7" t="str">
        <f t="shared" si="250"/>
        <v>IV-I</v>
      </c>
      <c r="BJ504" s="7">
        <f>IFERROR(VLOOKUP(BH504,Hilfstabelle!$B$26:$M$31,12,FALSE),0)</f>
        <v>2.205924</v>
      </c>
      <c r="BK504" s="7">
        <f>IFERROR(VLOOKUP(BH504,Hilfstabelle!$B$26:$H$31,7,FALSE),0)</f>
        <v>5</v>
      </c>
      <c r="BL504" s="7" t="str">
        <f t="shared" si="242"/>
        <v>IV-II</v>
      </c>
      <c r="BM504" s="7" t="str">
        <f t="shared" si="251"/>
        <v>IV-II</v>
      </c>
      <c r="BN504" s="7">
        <f>IFERROR(VLOOKUP(BL504,Hilfstabelle!$B$26:$M$31,12,FALSE),0)</f>
        <v>2.3884392000000001</v>
      </c>
      <c r="BO504" s="7">
        <f>IFERROR(VLOOKUP(BL504,Hilfstabelle!$B$26:$H$31,7,FALSE),0)</f>
        <v>30</v>
      </c>
      <c r="BP504" s="162" t="s">
        <v>3902</v>
      </c>
    </row>
    <row r="505" spans="1:68" ht="15" thickBot="1" x14ac:dyDescent="0.25">
      <c r="A505" s="7">
        <v>16864441256</v>
      </c>
      <c r="B505" s="160" t="s">
        <v>98</v>
      </c>
      <c r="C505" s="8">
        <v>160</v>
      </c>
      <c r="D505" s="8">
        <v>40</v>
      </c>
      <c r="E505" s="8">
        <v>90</v>
      </c>
      <c r="F505" s="8" t="str">
        <f t="shared" si="252"/>
        <v>160 - 40 - 90</v>
      </c>
      <c r="G505" s="8" t="str">
        <f t="shared" si="253"/>
        <v>160-40-90</v>
      </c>
      <c r="H505" s="8">
        <f t="shared" si="254"/>
        <v>16864441256</v>
      </c>
      <c r="I505" s="6">
        <f t="shared" si="230"/>
        <v>21.295041600000001</v>
      </c>
      <c r="J505" s="6">
        <f>VLOOKUP(LEFT(A505,8)*1,Hilfstabelle!$A$35:$E$38,5,FALSE)</f>
        <v>0</v>
      </c>
      <c r="K505" s="6">
        <f t="shared" si="231"/>
        <v>362</v>
      </c>
      <c r="L505" s="6">
        <f t="shared" si="232"/>
        <v>262</v>
      </c>
      <c r="M505" s="6">
        <f t="shared" si="233"/>
        <v>185</v>
      </c>
      <c r="N505" s="19">
        <f t="shared" si="243"/>
        <v>124.5</v>
      </c>
      <c r="O505" s="19">
        <f t="shared" si="244"/>
        <v>137.5</v>
      </c>
      <c r="P505" s="19">
        <f t="shared" si="245"/>
        <v>137.5</v>
      </c>
      <c r="Q505" s="6" t="str">
        <f>VLOOKUP(LEFT(A505,8)*1,Hilfstabelle!$A$35:$E$38,2,FALSE)</f>
        <v>N.A.</v>
      </c>
      <c r="R505" s="6" t="str">
        <f>VLOOKUP(LEFT(A505,8)*1,Hilfstabelle!$A$35:$E$38,3,FALSE)</f>
        <v>N.A.</v>
      </c>
      <c r="S505" s="6" t="str">
        <f>VLOOKUP(LEFT(A505,8)*1,Hilfstabelle!$A$35:$E$38,4,FALSE)</f>
        <v>N.A.</v>
      </c>
      <c r="T505" s="94" t="e">
        <f>VLOOKUP(H505,Preise!A:E,4,FALSE)</f>
        <v>#N/A</v>
      </c>
      <c r="U505" s="7" t="str">
        <f>IF(V505=50,"I",VLOOKUP(V505,Hilfstabelle!$A$3:$B$6,2))</f>
        <v>IV</v>
      </c>
      <c r="V505" s="7">
        <f t="shared" si="234"/>
        <v>160</v>
      </c>
      <c r="W505" s="7" t="str">
        <f>IF(U505="I","I",VLOOKUP(V505,Hilfstabelle!$A$3:$B$6,2))</f>
        <v>IV</v>
      </c>
      <c r="X505" s="7">
        <f>VLOOKUP(W505,Hilfstabelle!$B$10:$M$13,12,FALSE)</f>
        <v>10.408540800000001</v>
      </c>
      <c r="Y505" s="7">
        <f>VLOOKUP(W505,Hilfstabelle!$B$10:$D$13,3,FALSE)</f>
        <v>80</v>
      </c>
      <c r="Z505" s="7">
        <f>VLOOKUP(W505,Hilfstabelle!$B$10:$E$13,4,FALSE)</f>
        <v>110.5</v>
      </c>
      <c r="AA505" s="7">
        <f>VLOOKUP(W505,Hilfstabelle!$B$10:$F$13,5,FALSE)</f>
        <v>110.5</v>
      </c>
      <c r="AB505" s="7">
        <f>VLOOKUP(W505,Hilfstabelle!$B$10:$G$13,6,FALSE)</f>
        <v>110.5</v>
      </c>
      <c r="AC505" s="7" t="str">
        <f>IF(AG505="50I","I",VLOOKUP(C505,Hilfstabelle!$A$3:$B$6,2))</f>
        <v>IV</v>
      </c>
      <c r="AD505" s="7" t="str">
        <f>IF(U505="I","I",VLOOKUP(C505,Hilfstabelle!$A$3:$B$6,2))</f>
        <v>IV</v>
      </c>
      <c r="AE505" s="7" t="str">
        <f t="shared" si="246"/>
        <v>160IV</v>
      </c>
      <c r="AF505" s="7" t="str">
        <f t="shared" si="235"/>
        <v>160IV</v>
      </c>
      <c r="AG505" s="106" t="b">
        <f t="shared" si="236"/>
        <v>0</v>
      </c>
      <c r="AH505" s="7">
        <f>VLOOKUP('Grundgerüst Konfigurator'!AE505,Hilfstabelle!$B$14:$M$25,12,FALSE)</f>
        <v>4.9632240000000003</v>
      </c>
      <c r="AI505" s="7">
        <f>VLOOKUP(AE505,Hilfstabelle!$B$14:$J$25,9,FALSE)</f>
        <v>92.5</v>
      </c>
      <c r="AJ505" s="7">
        <f>VLOOKUP(AE505,Hilfstabelle!$B$14:$K$25,10,FALSE)</f>
        <v>64</v>
      </c>
      <c r="AK505" s="7">
        <f>VLOOKUP(AE505,Hilfstabelle!$B$14:$I$25,8,FALSE)</f>
        <v>14</v>
      </c>
      <c r="AL505" s="7" t="str">
        <f>IF(AP505="50I","I",VLOOKUP(D505,Hilfstabelle!$A$3:$B$6,2))</f>
        <v>I</v>
      </c>
      <c r="AM505" s="7" t="str">
        <f>IF(U505="I","I",VLOOKUP(D505,Hilfstabelle!$A$3:$B$6,2))</f>
        <v>I</v>
      </c>
      <c r="AN505" s="7" t="str">
        <f t="shared" si="247"/>
        <v>40I</v>
      </c>
      <c r="AO505" s="7" t="str">
        <f t="shared" si="237"/>
        <v>40I</v>
      </c>
      <c r="AP505" s="106" t="b">
        <f t="shared" si="238"/>
        <v>0</v>
      </c>
      <c r="AQ505" s="7">
        <f>VLOOKUP('Grundgerüst Konfigurator'!AN505,Hilfstabelle!$B$14:$M$25,12,FALSE)</f>
        <v>0.33348840000000002</v>
      </c>
      <c r="AR505" s="7">
        <f>VLOOKUP(AN505,Hilfstabelle!$B$14:$J$25,9,FALSE)</f>
        <v>24.5</v>
      </c>
      <c r="AS505" s="7">
        <f>VLOOKUP(AN505,Hilfstabelle!$B$14:$K$25,10,FALSE)</f>
        <v>54</v>
      </c>
      <c r="AT505" s="7">
        <f>VLOOKUP(AN505,Hilfstabelle!$B$14:$I$25,8,FALSE)</f>
        <v>22</v>
      </c>
      <c r="AU505" s="7" t="str">
        <f>IF(AY505="50I","I",VLOOKUP(E505,Hilfstabelle!$A$3:$B$6,2))</f>
        <v>III</v>
      </c>
      <c r="AV505" s="7" t="str">
        <f>IF(U505="I","I",VLOOKUP(E505,Hilfstabelle!$A$3:$B$6,2))</f>
        <v>III</v>
      </c>
      <c r="AW505" s="7" t="str">
        <f t="shared" si="248"/>
        <v>90III</v>
      </c>
      <c r="AX505" s="7" t="str">
        <f t="shared" si="239"/>
        <v>90III</v>
      </c>
      <c r="AY505" s="106" t="b">
        <f t="shared" si="255"/>
        <v>0</v>
      </c>
      <c r="AZ505" s="7">
        <f>VLOOKUP('Grundgerüst Konfigurator'!AW505,Hilfstabelle!$B$14:$M$25,12,FALSE)</f>
        <v>1.6001664000000002</v>
      </c>
      <c r="BA505" s="7">
        <f>VLOOKUP(AW505,Hilfstabelle!$B$14:$J$25,9,FALSE)</f>
        <v>54</v>
      </c>
      <c r="BB505" s="7">
        <f>VLOOKUP(AW505,Hilfstabelle!$B$14:$K$25,10,FALSE)</f>
        <v>72</v>
      </c>
      <c r="BC505" s="7">
        <f>VLOOKUP(AW505,Hilfstabelle!$B$14:$I$25,8,FALSE)</f>
        <v>22</v>
      </c>
      <c r="BD505" s="7" t="str">
        <f t="shared" si="240"/>
        <v/>
      </c>
      <c r="BE505" s="7" t="str">
        <f t="shared" si="249"/>
        <v/>
      </c>
      <c r="BF505" s="7">
        <f>IFERROR(VLOOKUP(BD505,Hilfstabelle!$B$26:$M$31,12,FALSE),0)</f>
        <v>0</v>
      </c>
      <c r="BG505" s="7">
        <f>IFERROR(VLOOKUP(BD505,Hilfstabelle!$B$26:$H$31,7,FALSE),0)</f>
        <v>0</v>
      </c>
      <c r="BH505" s="7" t="str">
        <f t="shared" si="241"/>
        <v>IV-I</v>
      </c>
      <c r="BI505" s="7" t="str">
        <f t="shared" si="250"/>
        <v>IV-I</v>
      </c>
      <c r="BJ505" s="7">
        <f>IFERROR(VLOOKUP(BH505,Hilfstabelle!$B$26:$M$31,12,FALSE),0)</f>
        <v>2.205924</v>
      </c>
      <c r="BK505" s="7">
        <f>IFERROR(VLOOKUP(BH505,Hilfstabelle!$B$26:$H$31,7,FALSE),0)</f>
        <v>5</v>
      </c>
      <c r="BL505" s="7" t="str">
        <f t="shared" si="242"/>
        <v>IV-III</v>
      </c>
      <c r="BM505" s="7" t="str">
        <f t="shared" si="251"/>
        <v>IV-III</v>
      </c>
      <c r="BN505" s="7">
        <f>IFERROR(VLOOKUP(BL505,Hilfstabelle!$B$26:$M$31,12,FALSE),0)</f>
        <v>1.783698</v>
      </c>
      <c r="BO505" s="7">
        <f>IFERROR(VLOOKUP(BL505,Hilfstabelle!$B$26:$H$31,7,FALSE),0)</f>
        <v>5</v>
      </c>
      <c r="BP505" s="162" t="s">
        <v>3902</v>
      </c>
    </row>
    <row r="506" spans="1:68" ht="15" thickBot="1" x14ac:dyDescent="0.25">
      <c r="A506" s="7">
        <v>16864441257</v>
      </c>
      <c r="B506" s="160" t="s">
        <v>98</v>
      </c>
      <c r="C506" s="8">
        <v>160</v>
      </c>
      <c r="D506" s="8">
        <v>40</v>
      </c>
      <c r="E506" s="8">
        <v>110</v>
      </c>
      <c r="F506" s="8" t="str">
        <f t="shared" si="252"/>
        <v>160 - 40 - 110</v>
      </c>
      <c r="G506" s="8" t="str">
        <f t="shared" si="253"/>
        <v>160-40-110</v>
      </c>
      <c r="H506" s="8">
        <f t="shared" si="254"/>
        <v>16864441257</v>
      </c>
      <c r="I506" s="6">
        <f t="shared" si="230"/>
        <v>21.807584400000003</v>
      </c>
      <c r="J506" s="6">
        <f>VLOOKUP(LEFT(A506,8)*1,Hilfstabelle!$A$35:$E$38,5,FALSE)</f>
        <v>0</v>
      </c>
      <c r="K506" s="6">
        <f t="shared" si="231"/>
        <v>362</v>
      </c>
      <c r="L506" s="6">
        <f t="shared" si="232"/>
        <v>262</v>
      </c>
      <c r="M506" s="6">
        <f t="shared" si="233"/>
        <v>185</v>
      </c>
      <c r="N506" s="19">
        <f t="shared" si="243"/>
        <v>124.5</v>
      </c>
      <c r="O506" s="19">
        <f t="shared" si="244"/>
        <v>137.5</v>
      </c>
      <c r="P506" s="19">
        <f t="shared" si="245"/>
        <v>137.5</v>
      </c>
      <c r="Q506" s="6" t="str">
        <f>VLOOKUP(LEFT(A506,8)*1,Hilfstabelle!$A$35:$E$38,2,FALSE)</f>
        <v>N.A.</v>
      </c>
      <c r="R506" s="6" t="str">
        <f>VLOOKUP(LEFT(A506,8)*1,Hilfstabelle!$A$35:$E$38,3,FALSE)</f>
        <v>N.A.</v>
      </c>
      <c r="S506" s="6" t="str">
        <f>VLOOKUP(LEFT(A506,8)*1,Hilfstabelle!$A$35:$E$38,4,FALSE)</f>
        <v>N.A.</v>
      </c>
      <c r="T506" s="94" t="e">
        <f>VLOOKUP(H506,Preise!A:E,4,FALSE)</f>
        <v>#N/A</v>
      </c>
      <c r="U506" s="7" t="str">
        <f>IF(V506=50,"I",VLOOKUP(V506,Hilfstabelle!$A$3:$B$6,2))</f>
        <v>IV</v>
      </c>
      <c r="V506" s="7">
        <f t="shared" si="234"/>
        <v>160</v>
      </c>
      <c r="W506" s="7" t="str">
        <f>IF(U506="I","I",VLOOKUP(V506,Hilfstabelle!$A$3:$B$6,2))</f>
        <v>IV</v>
      </c>
      <c r="X506" s="7">
        <f>VLOOKUP(W506,Hilfstabelle!$B$10:$M$13,12,FALSE)</f>
        <v>10.408540800000001</v>
      </c>
      <c r="Y506" s="7">
        <f>VLOOKUP(W506,Hilfstabelle!$B$10:$D$13,3,FALSE)</f>
        <v>80</v>
      </c>
      <c r="Z506" s="7">
        <f>VLOOKUP(W506,Hilfstabelle!$B$10:$E$13,4,FALSE)</f>
        <v>110.5</v>
      </c>
      <c r="AA506" s="7">
        <f>VLOOKUP(W506,Hilfstabelle!$B$10:$F$13,5,FALSE)</f>
        <v>110.5</v>
      </c>
      <c r="AB506" s="7">
        <f>VLOOKUP(W506,Hilfstabelle!$B$10:$G$13,6,FALSE)</f>
        <v>110.5</v>
      </c>
      <c r="AC506" s="7" t="str">
        <f>IF(AG506="50I","I",VLOOKUP(C506,Hilfstabelle!$A$3:$B$6,2))</f>
        <v>IV</v>
      </c>
      <c r="AD506" s="7" t="str">
        <f>IF(U506="I","I",VLOOKUP(C506,Hilfstabelle!$A$3:$B$6,2))</f>
        <v>IV</v>
      </c>
      <c r="AE506" s="7" t="str">
        <f t="shared" si="246"/>
        <v>160IV</v>
      </c>
      <c r="AF506" s="7" t="str">
        <f t="shared" si="235"/>
        <v>160IV</v>
      </c>
      <c r="AG506" s="106" t="b">
        <f t="shared" si="236"/>
        <v>0</v>
      </c>
      <c r="AH506" s="7">
        <f>VLOOKUP('Grundgerüst Konfigurator'!AE506,Hilfstabelle!$B$14:$M$25,12,FALSE)</f>
        <v>4.9632240000000003</v>
      </c>
      <c r="AI506" s="7">
        <f>VLOOKUP(AE506,Hilfstabelle!$B$14:$J$25,9,FALSE)</f>
        <v>92.5</v>
      </c>
      <c r="AJ506" s="7">
        <f>VLOOKUP(AE506,Hilfstabelle!$B$14:$K$25,10,FALSE)</f>
        <v>64</v>
      </c>
      <c r="AK506" s="7">
        <f>VLOOKUP(AE506,Hilfstabelle!$B$14:$I$25,8,FALSE)</f>
        <v>14</v>
      </c>
      <c r="AL506" s="7" t="str">
        <f>IF(AP506="50I","I",VLOOKUP(D506,Hilfstabelle!$A$3:$B$6,2))</f>
        <v>I</v>
      </c>
      <c r="AM506" s="7" t="str">
        <f>IF(U506="I","I",VLOOKUP(D506,Hilfstabelle!$A$3:$B$6,2))</f>
        <v>I</v>
      </c>
      <c r="AN506" s="7" t="str">
        <f t="shared" si="247"/>
        <v>40I</v>
      </c>
      <c r="AO506" s="7" t="str">
        <f t="shared" si="237"/>
        <v>40I</v>
      </c>
      <c r="AP506" s="106" t="b">
        <f t="shared" si="238"/>
        <v>0</v>
      </c>
      <c r="AQ506" s="7">
        <f>VLOOKUP('Grundgerüst Konfigurator'!AN506,Hilfstabelle!$B$14:$M$25,12,FALSE)</f>
        <v>0.33348840000000002</v>
      </c>
      <c r="AR506" s="7">
        <f>VLOOKUP(AN506,Hilfstabelle!$B$14:$J$25,9,FALSE)</f>
        <v>24.5</v>
      </c>
      <c r="AS506" s="7">
        <f>VLOOKUP(AN506,Hilfstabelle!$B$14:$K$25,10,FALSE)</f>
        <v>54</v>
      </c>
      <c r="AT506" s="7">
        <f>VLOOKUP(AN506,Hilfstabelle!$B$14:$I$25,8,FALSE)</f>
        <v>22</v>
      </c>
      <c r="AU506" s="7" t="str">
        <f>IF(AY506="50I","I",VLOOKUP(E506,Hilfstabelle!$A$3:$B$6,2))</f>
        <v>III</v>
      </c>
      <c r="AV506" s="7" t="str">
        <f>IF(U506="I","I",VLOOKUP(E506,Hilfstabelle!$A$3:$B$6,2))</f>
        <v>III</v>
      </c>
      <c r="AW506" s="7" t="str">
        <f t="shared" si="248"/>
        <v>110III</v>
      </c>
      <c r="AX506" s="7" t="str">
        <f t="shared" si="239"/>
        <v>110III</v>
      </c>
      <c r="AY506" s="106" t="b">
        <f t="shared" si="255"/>
        <v>0</v>
      </c>
      <c r="AZ506" s="7">
        <f>VLOOKUP('Grundgerüst Konfigurator'!AW506,Hilfstabelle!$B$14:$M$25,12,FALSE)</f>
        <v>2.1127092000000003</v>
      </c>
      <c r="BA506" s="7">
        <f>VLOOKUP(AW506,Hilfstabelle!$B$14:$J$25,9,FALSE)</f>
        <v>65</v>
      </c>
      <c r="BB506" s="7">
        <f>VLOOKUP(AW506,Hilfstabelle!$B$14:$K$25,10,FALSE)</f>
        <v>72</v>
      </c>
      <c r="BC506" s="7">
        <f>VLOOKUP(AW506,Hilfstabelle!$B$14:$I$25,8,FALSE)</f>
        <v>22</v>
      </c>
      <c r="BD506" s="7" t="str">
        <f t="shared" si="240"/>
        <v/>
      </c>
      <c r="BE506" s="7" t="str">
        <f t="shared" si="249"/>
        <v/>
      </c>
      <c r="BF506" s="7">
        <f>IFERROR(VLOOKUP(BD506,Hilfstabelle!$B$26:$M$31,12,FALSE),0)</f>
        <v>0</v>
      </c>
      <c r="BG506" s="7">
        <f>IFERROR(VLOOKUP(BD506,Hilfstabelle!$B$26:$H$31,7,FALSE),0)</f>
        <v>0</v>
      </c>
      <c r="BH506" s="7" t="str">
        <f t="shared" si="241"/>
        <v>IV-I</v>
      </c>
      <c r="BI506" s="7" t="str">
        <f t="shared" si="250"/>
        <v>IV-I</v>
      </c>
      <c r="BJ506" s="7">
        <f>IFERROR(VLOOKUP(BH506,Hilfstabelle!$B$26:$M$31,12,FALSE),0)</f>
        <v>2.205924</v>
      </c>
      <c r="BK506" s="7">
        <f>IFERROR(VLOOKUP(BH506,Hilfstabelle!$B$26:$H$31,7,FALSE),0)</f>
        <v>5</v>
      </c>
      <c r="BL506" s="7" t="str">
        <f t="shared" si="242"/>
        <v>IV-III</v>
      </c>
      <c r="BM506" s="7" t="str">
        <f t="shared" si="251"/>
        <v>IV-III</v>
      </c>
      <c r="BN506" s="7">
        <f>IFERROR(VLOOKUP(BL506,Hilfstabelle!$B$26:$M$31,12,FALSE),0)</f>
        <v>1.783698</v>
      </c>
      <c r="BO506" s="7">
        <f>IFERROR(VLOOKUP(BL506,Hilfstabelle!$B$26:$H$31,7,FALSE),0)</f>
        <v>5</v>
      </c>
      <c r="BP506" s="162" t="s">
        <v>3902</v>
      </c>
    </row>
    <row r="507" spans="1:68" ht="15" thickBot="1" x14ac:dyDescent="0.25">
      <c r="A507" s="7">
        <v>16864441258</v>
      </c>
      <c r="B507" s="160" t="s">
        <v>98</v>
      </c>
      <c r="C507" s="8">
        <v>160</v>
      </c>
      <c r="D507" s="8">
        <v>40</v>
      </c>
      <c r="E507" s="8">
        <v>125</v>
      </c>
      <c r="F507" s="8" t="str">
        <f t="shared" si="252"/>
        <v>160 - 40 - 125</v>
      </c>
      <c r="G507" s="8" t="str">
        <f t="shared" si="253"/>
        <v>160-40-125</v>
      </c>
      <c r="H507" s="8">
        <f t="shared" si="254"/>
        <v>16864441258</v>
      </c>
      <c r="I507" s="6">
        <f t="shared" si="230"/>
        <v>21.710984400000001</v>
      </c>
      <c r="J507" s="6">
        <f>VLOOKUP(LEFT(A507,8)*1,Hilfstabelle!$A$35:$E$38,5,FALSE)</f>
        <v>0</v>
      </c>
      <c r="K507" s="6">
        <f t="shared" si="231"/>
        <v>372.3</v>
      </c>
      <c r="L507" s="6">
        <f t="shared" si="232"/>
        <v>262</v>
      </c>
      <c r="M507" s="6">
        <f t="shared" si="233"/>
        <v>185</v>
      </c>
      <c r="N507" s="19">
        <f t="shared" si="243"/>
        <v>124.5</v>
      </c>
      <c r="O507" s="19">
        <f t="shared" si="244"/>
        <v>137.5</v>
      </c>
      <c r="P507" s="19">
        <f t="shared" si="245"/>
        <v>147.80000000000001</v>
      </c>
      <c r="Q507" s="6" t="str">
        <f>VLOOKUP(LEFT(A507,8)*1,Hilfstabelle!$A$35:$E$38,2,FALSE)</f>
        <v>N.A.</v>
      </c>
      <c r="R507" s="6" t="str">
        <f>VLOOKUP(LEFT(A507,8)*1,Hilfstabelle!$A$35:$E$38,3,FALSE)</f>
        <v>N.A.</v>
      </c>
      <c r="S507" s="6" t="str">
        <f>VLOOKUP(LEFT(A507,8)*1,Hilfstabelle!$A$35:$E$38,4,FALSE)</f>
        <v>N.A.</v>
      </c>
      <c r="T507" s="94" t="e">
        <f>VLOOKUP(H507,Preise!A:E,4,FALSE)</f>
        <v>#N/A</v>
      </c>
      <c r="U507" s="7" t="str">
        <f>IF(V507=50,"I",VLOOKUP(V507,Hilfstabelle!$A$3:$B$6,2))</f>
        <v>IV</v>
      </c>
      <c r="V507" s="7">
        <f t="shared" si="234"/>
        <v>160</v>
      </c>
      <c r="W507" s="7" t="str">
        <f>IF(U507="I","I",VLOOKUP(V507,Hilfstabelle!$A$3:$B$6,2))</f>
        <v>IV</v>
      </c>
      <c r="X507" s="7">
        <f>VLOOKUP(W507,Hilfstabelle!$B$10:$M$13,12,FALSE)</f>
        <v>10.408540800000001</v>
      </c>
      <c r="Y507" s="7">
        <f>VLOOKUP(W507,Hilfstabelle!$B$10:$D$13,3,FALSE)</f>
        <v>80</v>
      </c>
      <c r="Z507" s="7">
        <f>VLOOKUP(W507,Hilfstabelle!$B$10:$E$13,4,FALSE)</f>
        <v>110.5</v>
      </c>
      <c r="AA507" s="7">
        <f>VLOOKUP(W507,Hilfstabelle!$B$10:$F$13,5,FALSE)</f>
        <v>110.5</v>
      </c>
      <c r="AB507" s="7">
        <f>VLOOKUP(W507,Hilfstabelle!$B$10:$G$13,6,FALSE)</f>
        <v>110.5</v>
      </c>
      <c r="AC507" s="7" t="str">
        <f>IF(AG507="50I","I",VLOOKUP(C507,Hilfstabelle!$A$3:$B$6,2))</f>
        <v>IV</v>
      </c>
      <c r="AD507" s="7" t="str">
        <f>IF(U507="I","I",VLOOKUP(C507,Hilfstabelle!$A$3:$B$6,2))</f>
        <v>IV</v>
      </c>
      <c r="AE507" s="7" t="str">
        <f t="shared" si="246"/>
        <v>160IV</v>
      </c>
      <c r="AF507" s="7" t="str">
        <f t="shared" si="235"/>
        <v>160IV</v>
      </c>
      <c r="AG507" s="106" t="b">
        <f t="shared" si="236"/>
        <v>0</v>
      </c>
      <c r="AH507" s="7">
        <f>VLOOKUP('Grundgerüst Konfigurator'!AE507,Hilfstabelle!$B$14:$M$25,12,FALSE)</f>
        <v>4.9632240000000003</v>
      </c>
      <c r="AI507" s="7">
        <f>VLOOKUP(AE507,Hilfstabelle!$B$14:$J$25,9,FALSE)</f>
        <v>92.5</v>
      </c>
      <c r="AJ507" s="7">
        <f>VLOOKUP(AE507,Hilfstabelle!$B$14:$K$25,10,FALSE)</f>
        <v>64</v>
      </c>
      <c r="AK507" s="7">
        <f>VLOOKUP(AE507,Hilfstabelle!$B$14:$I$25,8,FALSE)</f>
        <v>14</v>
      </c>
      <c r="AL507" s="7" t="str">
        <f>IF(AP507="50I","I",VLOOKUP(D507,Hilfstabelle!$A$3:$B$6,2))</f>
        <v>I</v>
      </c>
      <c r="AM507" s="7" t="str">
        <f>IF(U507="I","I",VLOOKUP(D507,Hilfstabelle!$A$3:$B$6,2))</f>
        <v>I</v>
      </c>
      <c r="AN507" s="7" t="str">
        <f t="shared" si="247"/>
        <v>40I</v>
      </c>
      <c r="AO507" s="7" t="str">
        <f t="shared" si="237"/>
        <v>40I</v>
      </c>
      <c r="AP507" s="106" t="b">
        <f t="shared" si="238"/>
        <v>0</v>
      </c>
      <c r="AQ507" s="7">
        <f>VLOOKUP('Grundgerüst Konfigurator'!AN507,Hilfstabelle!$B$14:$M$25,12,FALSE)</f>
        <v>0.33348840000000002</v>
      </c>
      <c r="AR507" s="7">
        <f>VLOOKUP(AN507,Hilfstabelle!$B$14:$J$25,9,FALSE)</f>
        <v>24.5</v>
      </c>
      <c r="AS507" s="7">
        <f>VLOOKUP(AN507,Hilfstabelle!$B$14:$K$25,10,FALSE)</f>
        <v>54</v>
      </c>
      <c r="AT507" s="7">
        <f>VLOOKUP(AN507,Hilfstabelle!$B$14:$I$25,8,FALSE)</f>
        <v>22</v>
      </c>
      <c r="AU507" s="7" t="str">
        <f>IF(AY507="50I","I",VLOOKUP(E507,Hilfstabelle!$A$3:$B$6,2))</f>
        <v>IV</v>
      </c>
      <c r="AV507" s="7" t="str">
        <f>IF(U507="I","I",VLOOKUP(E507,Hilfstabelle!$A$3:$B$6,2))</f>
        <v>IV</v>
      </c>
      <c r="AW507" s="7" t="str">
        <f t="shared" si="248"/>
        <v>125IV</v>
      </c>
      <c r="AX507" s="7" t="str">
        <f t="shared" si="239"/>
        <v>125IV</v>
      </c>
      <c r="AY507" s="106" t="b">
        <f t="shared" si="255"/>
        <v>0</v>
      </c>
      <c r="AZ507" s="7">
        <f>VLOOKUP('Grundgerüst Konfigurator'!AW507,Hilfstabelle!$B$14:$M$25,12,FALSE)</f>
        <v>3.7998072000000001</v>
      </c>
      <c r="BA507" s="7">
        <f>VLOOKUP(AW507,Hilfstabelle!$B$14:$J$25,9,FALSE)</f>
        <v>72.5</v>
      </c>
      <c r="BB507" s="7">
        <f>VLOOKUP(AW507,Hilfstabelle!$B$14:$K$25,10,FALSE)</f>
        <v>87.3</v>
      </c>
      <c r="BC507" s="7">
        <f>VLOOKUP(AW507,Hilfstabelle!$B$14:$I$25,8,FALSE)</f>
        <v>37.299999999999997</v>
      </c>
      <c r="BD507" s="7" t="str">
        <f t="shared" si="240"/>
        <v/>
      </c>
      <c r="BE507" s="7" t="str">
        <f t="shared" si="249"/>
        <v/>
      </c>
      <c r="BF507" s="7">
        <f>IFERROR(VLOOKUP(BD507,Hilfstabelle!$B$26:$M$31,12,FALSE),0)</f>
        <v>0</v>
      </c>
      <c r="BG507" s="7">
        <f>IFERROR(VLOOKUP(BD507,Hilfstabelle!$B$26:$H$31,7,FALSE),0)</f>
        <v>0</v>
      </c>
      <c r="BH507" s="7" t="str">
        <f t="shared" si="241"/>
        <v>IV-I</v>
      </c>
      <c r="BI507" s="7" t="str">
        <f t="shared" si="250"/>
        <v>IV-I</v>
      </c>
      <c r="BJ507" s="7">
        <f>IFERROR(VLOOKUP(BH507,Hilfstabelle!$B$26:$M$31,12,FALSE),0)</f>
        <v>2.205924</v>
      </c>
      <c r="BK507" s="7">
        <f>IFERROR(VLOOKUP(BH507,Hilfstabelle!$B$26:$H$31,7,FALSE),0)</f>
        <v>5</v>
      </c>
      <c r="BL507" s="7" t="str">
        <f t="shared" si="242"/>
        <v/>
      </c>
      <c r="BM507" s="7" t="str">
        <f t="shared" si="251"/>
        <v/>
      </c>
      <c r="BN507" s="7">
        <f>IFERROR(VLOOKUP(BL507,Hilfstabelle!$B$26:$M$31,12,FALSE),0)</f>
        <v>0</v>
      </c>
      <c r="BO507" s="7">
        <f>IFERROR(VLOOKUP(BL507,Hilfstabelle!$B$26:$H$31,7,FALSE),0)</f>
        <v>0</v>
      </c>
      <c r="BP507" s="162" t="s">
        <v>3902</v>
      </c>
    </row>
    <row r="508" spans="1:68" ht="15" thickBot="1" x14ac:dyDescent="0.25">
      <c r="A508" s="7">
        <v>16864441259</v>
      </c>
      <c r="B508" s="160" t="s">
        <v>98</v>
      </c>
      <c r="C508" s="8">
        <v>160</v>
      </c>
      <c r="D508" s="8">
        <v>40</v>
      </c>
      <c r="E508" s="8">
        <v>140</v>
      </c>
      <c r="F508" s="8" t="str">
        <f t="shared" si="252"/>
        <v>160 - 40 - 140</v>
      </c>
      <c r="G508" s="8" t="str">
        <f t="shared" si="253"/>
        <v>160-40-140</v>
      </c>
      <c r="H508" s="8">
        <f t="shared" si="254"/>
        <v>16864441259</v>
      </c>
      <c r="I508" s="6">
        <f t="shared" si="230"/>
        <v>22.358414400000001</v>
      </c>
      <c r="J508" s="6">
        <f>VLOOKUP(LEFT(A508,8)*1,Hilfstabelle!$A$35:$E$38,5,FALSE)</f>
        <v>0</v>
      </c>
      <c r="K508" s="6">
        <f t="shared" si="231"/>
        <v>360.6</v>
      </c>
      <c r="L508" s="6">
        <f t="shared" si="232"/>
        <v>262</v>
      </c>
      <c r="M508" s="6">
        <f t="shared" si="233"/>
        <v>185</v>
      </c>
      <c r="N508" s="19">
        <f t="shared" si="243"/>
        <v>124.5</v>
      </c>
      <c r="O508" s="19">
        <f t="shared" si="244"/>
        <v>137.5</v>
      </c>
      <c r="P508" s="19">
        <f t="shared" si="245"/>
        <v>136.1</v>
      </c>
      <c r="Q508" s="6" t="str">
        <f>VLOOKUP(LEFT(A508,8)*1,Hilfstabelle!$A$35:$E$38,2,FALSE)</f>
        <v>N.A.</v>
      </c>
      <c r="R508" s="6" t="str">
        <f>VLOOKUP(LEFT(A508,8)*1,Hilfstabelle!$A$35:$E$38,3,FALSE)</f>
        <v>N.A.</v>
      </c>
      <c r="S508" s="6" t="str">
        <f>VLOOKUP(LEFT(A508,8)*1,Hilfstabelle!$A$35:$E$38,4,FALSE)</f>
        <v>N.A.</v>
      </c>
      <c r="T508" s="94" t="e">
        <f>VLOOKUP(H508,Preise!A:E,4,FALSE)</f>
        <v>#N/A</v>
      </c>
      <c r="U508" s="7" t="str">
        <f>IF(V508=50,"I",VLOOKUP(V508,Hilfstabelle!$A$3:$B$6,2))</f>
        <v>IV</v>
      </c>
      <c r="V508" s="7">
        <f t="shared" si="234"/>
        <v>160</v>
      </c>
      <c r="W508" s="7" t="str">
        <f>IF(U508="I","I",VLOOKUP(V508,Hilfstabelle!$A$3:$B$6,2))</f>
        <v>IV</v>
      </c>
      <c r="X508" s="7">
        <f>VLOOKUP(W508,Hilfstabelle!$B$10:$M$13,12,FALSE)</f>
        <v>10.408540800000001</v>
      </c>
      <c r="Y508" s="7">
        <f>VLOOKUP(W508,Hilfstabelle!$B$10:$D$13,3,FALSE)</f>
        <v>80</v>
      </c>
      <c r="Z508" s="7">
        <f>VLOOKUP(W508,Hilfstabelle!$B$10:$E$13,4,FALSE)</f>
        <v>110.5</v>
      </c>
      <c r="AA508" s="7">
        <f>VLOOKUP(W508,Hilfstabelle!$B$10:$F$13,5,FALSE)</f>
        <v>110.5</v>
      </c>
      <c r="AB508" s="7">
        <f>VLOOKUP(W508,Hilfstabelle!$B$10:$G$13,6,FALSE)</f>
        <v>110.5</v>
      </c>
      <c r="AC508" s="7" t="str">
        <f>IF(AG508="50I","I",VLOOKUP(C508,Hilfstabelle!$A$3:$B$6,2))</f>
        <v>IV</v>
      </c>
      <c r="AD508" s="7" t="str">
        <f>IF(U508="I","I",VLOOKUP(C508,Hilfstabelle!$A$3:$B$6,2))</f>
        <v>IV</v>
      </c>
      <c r="AE508" s="7" t="str">
        <f t="shared" si="246"/>
        <v>160IV</v>
      </c>
      <c r="AF508" s="7" t="str">
        <f t="shared" si="235"/>
        <v>160IV</v>
      </c>
      <c r="AG508" s="106" t="b">
        <f t="shared" si="236"/>
        <v>0</v>
      </c>
      <c r="AH508" s="7">
        <f>VLOOKUP('Grundgerüst Konfigurator'!AE508,Hilfstabelle!$B$14:$M$25,12,FALSE)</f>
        <v>4.9632240000000003</v>
      </c>
      <c r="AI508" s="7">
        <f>VLOOKUP(AE508,Hilfstabelle!$B$14:$J$25,9,FALSE)</f>
        <v>92.5</v>
      </c>
      <c r="AJ508" s="7">
        <f>VLOOKUP(AE508,Hilfstabelle!$B$14:$K$25,10,FALSE)</f>
        <v>64</v>
      </c>
      <c r="AK508" s="7">
        <f>VLOOKUP(AE508,Hilfstabelle!$B$14:$I$25,8,FALSE)</f>
        <v>14</v>
      </c>
      <c r="AL508" s="7" t="str">
        <f>IF(AP508="50I","I",VLOOKUP(D508,Hilfstabelle!$A$3:$B$6,2))</f>
        <v>I</v>
      </c>
      <c r="AM508" s="7" t="str">
        <f>IF(U508="I","I",VLOOKUP(D508,Hilfstabelle!$A$3:$B$6,2))</f>
        <v>I</v>
      </c>
      <c r="AN508" s="7" t="str">
        <f t="shared" si="247"/>
        <v>40I</v>
      </c>
      <c r="AO508" s="7" t="str">
        <f t="shared" si="237"/>
        <v>40I</v>
      </c>
      <c r="AP508" s="106" t="b">
        <f t="shared" si="238"/>
        <v>0</v>
      </c>
      <c r="AQ508" s="7">
        <f>VLOOKUP('Grundgerüst Konfigurator'!AN508,Hilfstabelle!$B$14:$M$25,12,FALSE)</f>
        <v>0.33348840000000002</v>
      </c>
      <c r="AR508" s="7">
        <f>VLOOKUP(AN508,Hilfstabelle!$B$14:$J$25,9,FALSE)</f>
        <v>24.5</v>
      </c>
      <c r="AS508" s="7">
        <f>VLOOKUP(AN508,Hilfstabelle!$B$14:$K$25,10,FALSE)</f>
        <v>54</v>
      </c>
      <c r="AT508" s="7">
        <f>VLOOKUP(AN508,Hilfstabelle!$B$14:$I$25,8,FALSE)</f>
        <v>22</v>
      </c>
      <c r="AU508" s="7" t="str">
        <f>IF(AY508="50I","I",VLOOKUP(E508,Hilfstabelle!$A$3:$B$6,2))</f>
        <v>IV</v>
      </c>
      <c r="AV508" s="7" t="str">
        <f>IF(U508="I","I",VLOOKUP(E508,Hilfstabelle!$A$3:$B$6,2))</f>
        <v>IV</v>
      </c>
      <c r="AW508" s="7" t="str">
        <f t="shared" si="248"/>
        <v>140IV</v>
      </c>
      <c r="AX508" s="7" t="str">
        <f t="shared" si="239"/>
        <v>140IV</v>
      </c>
      <c r="AY508" s="106" t="b">
        <f t="shared" si="255"/>
        <v>0</v>
      </c>
      <c r="AZ508" s="7">
        <f>VLOOKUP('Grundgerüst Konfigurator'!AW508,Hilfstabelle!$B$14:$M$25,12,FALSE)</f>
        <v>4.4472372</v>
      </c>
      <c r="BA508" s="7">
        <f>VLOOKUP(AW508,Hilfstabelle!$B$14:$J$25,9,FALSE)</f>
        <v>81.5</v>
      </c>
      <c r="BB508" s="7">
        <f>VLOOKUP(AW508,Hilfstabelle!$B$14:$K$25,10,FALSE)</f>
        <v>75.599999999999994</v>
      </c>
      <c r="BC508" s="7">
        <f>VLOOKUP(AW508,Hilfstabelle!$B$14:$I$25,8,FALSE)</f>
        <v>25.6</v>
      </c>
      <c r="BD508" s="7" t="str">
        <f t="shared" si="240"/>
        <v/>
      </c>
      <c r="BE508" s="7" t="str">
        <f t="shared" si="249"/>
        <v/>
      </c>
      <c r="BF508" s="7">
        <f>IFERROR(VLOOKUP(BD508,Hilfstabelle!$B$26:$M$31,12,FALSE),0)</f>
        <v>0</v>
      </c>
      <c r="BG508" s="7">
        <f>IFERROR(VLOOKUP(BD508,Hilfstabelle!$B$26:$H$31,7,FALSE),0)</f>
        <v>0</v>
      </c>
      <c r="BH508" s="7" t="str">
        <f t="shared" si="241"/>
        <v>IV-I</v>
      </c>
      <c r="BI508" s="7" t="str">
        <f t="shared" si="250"/>
        <v>IV-I</v>
      </c>
      <c r="BJ508" s="7">
        <f>IFERROR(VLOOKUP(BH508,Hilfstabelle!$B$26:$M$31,12,FALSE),0)</f>
        <v>2.205924</v>
      </c>
      <c r="BK508" s="7">
        <f>IFERROR(VLOOKUP(BH508,Hilfstabelle!$B$26:$H$31,7,FALSE),0)</f>
        <v>5</v>
      </c>
      <c r="BL508" s="7" t="str">
        <f t="shared" si="242"/>
        <v/>
      </c>
      <c r="BM508" s="7" t="str">
        <f t="shared" si="251"/>
        <v/>
      </c>
      <c r="BN508" s="7">
        <f>IFERROR(VLOOKUP(BL508,Hilfstabelle!$B$26:$M$31,12,FALSE),0)</f>
        <v>0</v>
      </c>
      <c r="BO508" s="7">
        <f>IFERROR(VLOOKUP(BL508,Hilfstabelle!$B$26:$H$31,7,FALSE),0)</f>
        <v>0</v>
      </c>
      <c r="BP508" s="162" t="s">
        <v>3902</v>
      </c>
    </row>
    <row r="509" spans="1:68" ht="15" thickBot="1" x14ac:dyDescent="0.25">
      <c r="A509" s="7">
        <v>16864441260</v>
      </c>
      <c r="B509" s="160" t="s">
        <v>98</v>
      </c>
      <c r="C509" s="8">
        <v>160</v>
      </c>
      <c r="D509" s="8">
        <v>50</v>
      </c>
      <c r="E509" s="8">
        <v>25</v>
      </c>
      <c r="F509" s="8" t="str">
        <f t="shared" si="252"/>
        <v>160 - 50 - 25</v>
      </c>
      <c r="G509" s="8" t="str">
        <f t="shared" si="253"/>
        <v>160-50-25</v>
      </c>
      <c r="H509" s="8">
        <f t="shared" si="254"/>
        <v>16864441260</v>
      </c>
      <c r="I509" s="6">
        <f t="shared" si="230"/>
        <v>20.4059016</v>
      </c>
      <c r="J509" s="6">
        <f>VLOOKUP(LEFT(A509,8)*1,Hilfstabelle!$A$35:$E$38,5,FALSE)</f>
        <v>0</v>
      </c>
      <c r="K509" s="6">
        <f t="shared" si="231"/>
        <v>330.5</v>
      </c>
      <c r="L509" s="6">
        <f t="shared" si="232"/>
        <v>269</v>
      </c>
      <c r="M509" s="6">
        <f t="shared" si="233"/>
        <v>185</v>
      </c>
      <c r="N509" s="19">
        <f t="shared" si="243"/>
        <v>124.5</v>
      </c>
      <c r="O509" s="19">
        <f t="shared" si="244"/>
        <v>137.5</v>
      </c>
      <c r="P509" s="19">
        <f t="shared" si="245"/>
        <v>134.5</v>
      </c>
      <c r="Q509" s="6" t="str">
        <f>VLOOKUP(LEFT(A509,8)*1,Hilfstabelle!$A$35:$E$38,2,FALSE)</f>
        <v>N.A.</v>
      </c>
      <c r="R509" s="6" t="str">
        <f>VLOOKUP(LEFT(A509,8)*1,Hilfstabelle!$A$35:$E$38,3,FALSE)</f>
        <v>N.A.</v>
      </c>
      <c r="S509" s="6" t="str">
        <f>VLOOKUP(LEFT(A509,8)*1,Hilfstabelle!$A$35:$E$38,4,FALSE)</f>
        <v>N.A.</v>
      </c>
      <c r="T509" s="94" t="e">
        <f>VLOOKUP(H509,Preise!A:E,4,FALSE)</f>
        <v>#N/A</v>
      </c>
      <c r="U509" s="7" t="str">
        <f>IF(V509=50,"I",VLOOKUP(V509,Hilfstabelle!$A$3:$B$6,2))</f>
        <v>IV</v>
      </c>
      <c r="V509" s="7">
        <f t="shared" si="234"/>
        <v>160</v>
      </c>
      <c r="W509" s="7" t="str">
        <f>IF(U509="I","I",VLOOKUP(V509,Hilfstabelle!$A$3:$B$6,2))</f>
        <v>IV</v>
      </c>
      <c r="X509" s="7">
        <f>VLOOKUP(W509,Hilfstabelle!$B$10:$M$13,12,FALSE)</f>
        <v>10.408540800000001</v>
      </c>
      <c r="Y509" s="7">
        <f>VLOOKUP(W509,Hilfstabelle!$B$10:$D$13,3,FALSE)</f>
        <v>80</v>
      </c>
      <c r="Z509" s="7">
        <f>VLOOKUP(W509,Hilfstabelle!$B$10:$E$13,4,FALSE)</f>
        <v>110.5</v>
      </c>
      <c r="AA509" s="7">
        <f>VLOOKUP(W509,Hilfstabelle!$B$10:$F$13,5,FALSE)</f>
        <v>110.5</v>
      </c>
      <c r="AB509" s="7">
        <f>VLOOKUP(W509,Hilfstabelle!$B$10:$G$13,6,FALSE)</f>
        <v>110.5</v>
      </c>
      <c r="AC509" s="7" t="str">
        <f>IF(AG509="50I","I",VLOOKUP(C509,Hilfstabelle!$A$3:$B$6,2))</f>
        <v>IV</v>
      </c>
      <c r="AD509" s="7" t="str">
        <f>IF(U509="I","I",VLOOKUP(C509,Hilfstabelle!$A$3:$B$6,2))</f>
        <v>IV</v>
      </c>
      <c r="AE509" s="7" t="str">
        <f t="shared" si="246"/>
        <v>160IV</v>
      </c>
      <c r="AF509" s="7" t="str">
        <f t="shared" si="235"/>
        <v>160IV</v>
      </c>
      <c r="AG509" s="106" t="b">
        <f t="shared" si="236"/>
        <v>0</v>
      </c>
      <c r="AH509" s="7">
        <f>VLOOKUP('Grundgerüst Konfigurator'!AE509,Hilfstabelle!$B$14:$M$25,12,FALSE)</f>
        <v>4.9632240000000003</v>
      </c>
      <c r="AI509" s="7">
        <f>VLOOKUP(AE509,Hilfstabelle!$B$14:$J$25,9,FALSE)</f>
        <v>92.5</v>
      </c>
      <c r="AJ509" s="7">
        <f>VLOOKUP(AE509,Hilfstabelle!$B$14:$K$25,10,FALSE)</f>
        <v>64</v>
      </c>
      <c r="AK509" s="7">
        <f>VLOOKUP(AE509,Hilfstabelle!$B$14:$I$25,8,FALSE)</f>
        <v>14</v>
      </c>
      <c r="AL509" s="7" t="str">
        <f>IF(AP509="50I","I",VLOOKUP(D509,Hilfstabelle!$A$3:$B$6,2))</f>
        <v>I</v>
      </c>
      <c r="AM509" s="7" t="str">
        <f>IF(U509="I","I",VLOOKUP(D509,Hilfstabelle!$A$3:$B$6,2))</f>
        <v>II</v>
      </c>
      <c r="AN509" s="7" t="str">
        <f t="shared" si="247"/>
        <v>50I</v>
      </c>
      <c r="AO509" s="7" t="str">
        <f t="shared" si="237"/>
        <v>50II</v>
      </c>
      <c r="AP509" s="106" t="str">
        <f t="shared" si="238"/>
        <v>50I</v>
      </c>
      <c r="AQ509" s="7">
        <f>VLOOKUP('Grundgerüst Konfigurator'!AN509,Hilfstabelle!$B$14:$M$25,12,FALSE)</f>
        <v>0.45080280000000006</v>
      </c>
      <c r="AR509" s="7">
        <f>VLOOKUP(AN509,Hilfstabelle!$B$14:$J$25,9,FALSE)</f>
        <v>30.5</v>
      </c>
      <c r="AS509" s="7">
        <f>VLOOKUP(AN509,Hilfstabelle!$B$14:$K$25,10,FALSE)</f>
        <v>61</v>
      </c>
      <c r="AT509" s="7">
        <f>VLOOKUP(AN509,Hilfstabelle!$B$14:$I$25,8,FALSE)</f>
        <v>22</v>
      </c>
      <c r="AU509" s="7" t="str">
        <f>IF(AY509="50I","I",VLOOKUP(E509,Hilfstabelle!$A$3:$B$6,2))</f>
        <v>I</v>
      </c>
      <c r="AV509" s="7" t="str">
        <f>IF(U509="I","I",VLOOKUP(E509,Hilfstabelle!$A$3:$B$6,2))</f>
        <v>I</v>
      </c>
      <c r="AW509" s="7" t="str">
        <f t="shared" si="248"/>
        <v>25I</v>
      </c>
      <c r="AX509" s="7" t="str">
        <f t="shared" si="239"/>
        <v>25I</v>
      </c>
      <c r="AY509" s="106" t="b">
        <f t="shared" si="255"/>
        <v>0</v>
      </c>
      <c r="AZ509" s="7">
        <f>VLOOKUP('Grundgerüst Konfigurator'!AW509,Hilfstabelle!$B$14:$M$25,12,FALSE)</f>
        <v>0.171486</v>
      </c>
      <c r="BA509" s="7">
        <f>VLOOKUP(AW509,Hilfstabelle!$B$14:$J$25,9,FALSE)</f>
        <v>15.25</v>
      </c>
      <c r="BB509" s="7">
        <f>VLOOKUP(AW509,Hilfstabelle!$B$14:$K$25,10,FALSE)</f>
        <v>40.5</v>
      </c>
      <c r="BC509" s="7">
        <f>VLOOKUP(AW509,Hilfstabelle!$B$14:$I$25,8,FALSE)</f>
        <v>19</v>
      </c>
      <c r="BD509" s="7" t="str">
        <f t="shared" si="240"/>
        <v/>
      </c>
      <c r="BE509" s="7" t="str">
        <f t="shared" si="249"/>
        <v/>
      </c>
      <c r="BF509" s="7">
        <f>IFERROR(VLOOKUP(BD509,Hilfstabelle!$B$26:$M$31,12,FALSE),0)</f>
        <v>0</v>
      </c>
      <c r="BG509" s="7">
        <f>IFERROR(VLOOKUP(BD509,Hilfstabelle!$B$26:$H$31,7,FALSE),0)</f>
        <v>0</v>
      </c>
      <c r="BH509" s="7" t="str">
        <f t="shared" si="241"/>
        <v>IV-I</v>
      </c>
      <c r="BI509" s="7" t="str">
        <f t="shared" si="250"/>
        <v>IV-I</v>
      </c>
      <c r="BJ509" s="7">
        <f>IFERROR(VLOOKUP(BH509,Hilfstabelle!$B$26:$M$31,12,FALSE),0)</f>
        <v>2.205924</v>
      </c>
      <c r="BK509" s="7">
        <f>IFERROR(VLOOKUP(BH509,Hilfstabelle!$B$26:$H$31,7,FALSE),0)</f>
        <v>5</v>
      </c>
      <c r="BL509" s="7" t="str">
        <f t="shared" si="242"/>
        <v>IV-I</v>
      </c>
      <c r="BM509" s="7" t="str">
        <f t="shared" si="251"/>
        <v>IV-I</v>
      </c>
      <c r="BN509" s="7">
        <f>IFERROR(VLOOKUP(BL509,Hilfstabelle!$B$26:$M$31,12,FALSE),0)</f>
        <v>2.205924</v>
      </c>
      <c r="BO509" s="7">
        <f>IFERROR(VLOOKUP(BL509,Hilfstabelle!$B$26:$H$31,7,FALSE),0)</f>
        <v>5</v>
      </c>
      <c r="BP509" s="162" t="s">
        <v>3902</v>
      </c>
    </row>
    <row r="510" spans="1:68" ht="15" thickBot="1" x14ac:dyDescent="0.25">
      <c r="A510" s="7">
        <v>16864441261</v>
      </c>
      <c r="B510" s="160" t="s">
        <v>98</v>
      </c>
      <c r="C510" s="8">
        <v>160</v>
      </c>
      <c r="D510" s="8">
        <v>50</v>
      </c>
      <c r="E510" s="8">
        <v>32</v>
      </c>
      <c r="F510" s="8" t="str">
        <f t="shared" si="252"/>
        <v>160 - 50 - 32</v>
      </c>
      <c r="G510" s="8" t="str">
        <f t="shared" si="253"/>
        <v>160-50-32</v>
      </c>
      <c r="H510" s="8">
        <f t="shared" si="254"/>
        <v>16864441261</v>
      </c>
      <c r="I510" s="6">
        <f t="shared" si="230"/>
        <v>20.4583008</v>
      </c>
      <c r="J510" s="6">
        <f>VLOOKUP(LEFT(A510,8)*1,Hilfstabelle!$A$35:$E$38,5,FALSE)</f>
        <v>0</v>
      </c>
      <c r="K510" s="6">
        <f t="shared" si="231"/>
        <v>337</v>
      </c>
      <c r="L510" s="6">
        <f t="shared" si="232"/>
        <v>269</v>
      </c>
      <c r="M510" s="6">
        <f t="shared" si="233"/>
        <v>185</v>
      </c>
      <c r="N510" s="19">
        <f t="shared" si="243"/>
        <v>124.5</v>
      </c>
      <c r="O510" s="19">
        <f t="shared" si="244"/>
        <v>137.5</v>
      </c>
      <c r="P510" s="19">
        <f t="shared" si="245"/>
        <v>135.5</v>
      </c>
      <c r="Q510" s="6" t="str">
        <f>VLOOKUP(LEFT(A510,8)*1,Hilfstabelle!$A$35:$E$38,2,FALSE)</f>
        <v>N.A.</v>
      </c>
      <c r="R510" s="6" t="str">
        <f>VLOOKUP(LEFT(A510,8)*1,Hilfstabelle!$A$35:$E$38,3,FALSE)</f>
        <v>N.A.</v>
      </c>
      <c r="S510" s="6" t="str">
        <f>VLOOKUP(LEFT(A510,8)*1,Hilfstabelle!$A$35:$E$38,4,FALSE)</f>
        <v>N.A.</v>
      </c>
      <c r="T510" s="94" t="e">
        <f>VLOOKUP(H510,Preise!A:E,4,FALSE)</f>
        <v>#N/A</v>
      </c>
      <c r="U510" s="7" t="str">
        <f>IF(V510=50,"I",VLOOKUP(V510,Hilfstabelle!$A$3:$B$6,2))</f>
        <v>IV</v>
      </c>
      <c r="V510" s="7">
        <f t="shared" si="234"/>
        <v>160</v>
      </c>
      <c r="W510" s="7" t="str">
        <f>IF(U510="I","I",VLOOKUP(V510,Hilfstabelle!$A$3:$B$6,2))</f>
        <v>IV</v>
      </c>
      <c r="X510" s="7">
        <f>VLOOKUP(W510,Hilfstabelle!$B$10:$M$13,12,FALSE)</f>
        <v>10.408540800000001</v>
      </c>
      <c r="Y510" s="7">
        <f>VLOOKUP(W510,Hilfstabelle!$B$10:$D$13,3,FALSE)</f>
        <v>80</v>
      </c>
      <c r="Z510" s="7">
        <f>VLOOKUP(W510,Hilfstabelle!$B$10:$E$13,4,FALSE)</f>
        <v>110.5</v>
      </c>
      <c r="AA510" s="7">
        <f>VLOOKUP(W510,Hilfstabelle!$B$10:$F$13,5,FALSE)</f>
        <v>110.5</v>
      </c>
      <c r="AB510" s="7">
        <f>VLOOKUP(W510,Hilfstabelle!$B$10:$G$13,6,FALSE)</f>
        <v>110.5</v>
      </c>
      <c r="AC510" s="7" t="str">
        <f>IF(AG510="50I","I",VLOOKUP(C510,Hilfstabelle!$A$3:$B$6,2))</f>
        <v>IV</v>
      </c>
      <c r="AD510" s="7" t="str">
        <f>IF(U510="I","I",VLOOKUP(C510,Hilfstabelle!$A$3:$B$6,2))</f>
        <v>IV</v>
      </c>
      <c r="AE510" s="7" t="str">
        <f t="shared" si="246"/>
        <v>160IV</v>
      </c>
      <c r="AF510" s="7" t="str">
        <f t="shared" si="235"/>
        <v>160IV</v>
      </c>
      <c r="AG510" s="106" t="b">
        <f t="shared" si="236"/>
        <v>0</v>
      </c>
      <c r="AH510" s="7">
        <f>VLOOKUP('Grundgerüst Konfigurator'!AE510,Hilfstabelle!$B$14:$M$25,12,FALSE)</f>
        <v>4.9632240000000003</v>
      </c>
      <c r="AI510" s="7">
        <f>VLOOKUP(AE510,Hilfstabelle!$B$14:$J$25,9,FALSE)</f>
        <v>92.5</v>
      </c>
      <c r="AJ510" s="7">
        <f>VLOOKUP(AE510,Hilfstabelle!$B$14:$K$25,10,FALSE)</f>
        <v>64</v>
      </c>
      <c r="AK510" s="7">
        <f>VLOOKUP(AE510,Hilfstabelle!$B$14:$I$25,8,FALSE)</f>
        <v>14</v>
      </c>
      <c r="AL510" s="7" t="str">
        <f>IF(AP510="50I","I",VLOOKUP(D510,Hilfstabelle!$A$3:$B$6,2))</f>
        <v>I</v>
      </c>
      <c r="AM510" s="7" t="str">
        <f>IF(U510="I","I",VLOOKUP(D510,Hilfstabelle!$A$3:$B$6,2))</f>
        <v>II</v>
      </c>
      <c r="AN510" s="7" t="str">
        <f t="shared" si="247"/>
        <v>50I</v>
      </c>
      <c r="AO510" s="7" t="str">
        <f t="shared" si="237"/>
        <v>50II</v>
      </c>
      <c r="AP510" s="106" t="str">
        <f t="shared" si="238"/>
        <v>50I</v>
      </c>
      <c r="AQ510" s="7">
        <f>VLOOKUP('Grundgerüst Konfigurator'!AN510,Hilfstabelle!$B$14:$M$25,12,FALSE)</f>
        <v>0.45080280000000006</v>
      </c>
      <c r="AR510" s="7">
        <f>VLOOKUP(AN510,Hilfstabelle!$B$14:$J$25,9,FALSE)</f>
        <v>30.5</v>
      </c>
      <c r="AS510" s="7">
        <f>VLOOKUP(AN510,Hilfstabelle!$B$14:$K$25,10,FALSE)</f>
        <v>61</v>
      </c>
      <c r="AT510" s="7">
        <f>VLOOKUP(AN510,Hilfstabelle!$B$14:$I$25,8,FALSE)</f>
        <v>22</v>
      </c>
      <c r="AU510" s="7" t="str">
        <f>IF(AY510="50I","I",VLOOKUP(E510,Hilfstabelle!$A$3:$B$6,2))</f>
        <v>I</v>
      </c>
      <c r="AV510" s="7" t="str">
        <f>IF(U510="I","I",VLOOKUP(E510,Hilfstabelle!$A$3:$B$6,2))</f>
        <v>I</v>
      </c>
      <c r="AW510" s="7" t="str">
        <f t="shared" si="248"/>
        <v>32I</v>
      </c>
      <c r="AX510" s="7" t="str">
        <f t="shared" si="239"/>
        <v>32I</v>
      </c>
      <c r="AY510" s="106" t="b">
        <f t="shared" si="255"/>
        <v>0</v>
      </c>
      <c r="AZ510" s="7">
        <f>VLOOKUP('Grundgerüst Konfigurator'!AW510,Hilfstabelle!$B$14:$M$25,12,FALSE)</f>
        <v>0.22388520000000001</v>
      </c>
      <c r="BA510" s="7">
        <f>VLOOKUP(AW510,Hilfstabelle!$B$14:$J$25,9,FALSE)</f>
        <v>20</v>
      </c>
      <c r="BB510" s="7">
        <f>VLOOKUP(AW510,Hilfstabelle!$B$14:$K$25,10,FALSE)</f>
        <v>47</v>
      </c>
      <c r="BC510" s="7">
        <f>VLOOKUP(AW510,Hilfstabelle!$B$14:$I$25,8,FALSE)</f>
        <v>20</v>
      </c>
      <c r="BD510" s="7" t="str">
        <f t="shared" si="240"/>
        <v/>
      </c>
      <c r="BE510" s="7" t="str">
        <f t="shared" si="249"/>
        <v/>
      </c>
      <c r="BF510" s="7">
        <f>IFERROR(VLOOKUP(BD510,Hilfstabelle!$B$26:$M$31,12,FALSE),0)</f>
        <v>0</v>
      </c>
      <c r="BG510" s="7">
        <f>IFERROR(VLOOKUP(BD510,Hilfstabelle!$B$26:$H$31,7,FALSE),0)</f>
        <v>0</v>
      </c>
      <c r="BH510" s="7" t="str">
        <f t="shared" si="241"/>
        <v>IV-I</v>
      </c>
      <c r="BI510" s="7" t="str">
        <f t="shared" si="250"/>
        <v>IV-I</v>
      </c>
      <c r="BJ510" s="7">
        <f>IFERROR(VLOOKUP(BH510,Hilfstabelle!$B$26:$M$31,12,FALSE),0)</f>
        <v>2.205924</v>
      </c>
      <c r="BK510" s="7">
        <f>IFERROR(VLOOKUP(BH510,Hilfstabelle!$B$26:$H$31,7,FALSE),0)</f>
        <v>5</v>
      </c>
      <c r="BL510" s="7" t="str">
        <f t="shared" si="242"/>
        <v>IV-I</v>
      </c>
      <c r="BM510" s="7" t="str">
        <f t="shared" si="251"/>
        <v>IV-I</v>
      </c>
      <c r="BN510" s="7">
        <f>IFERROR(VLOOKUP(BL510,Hilfstabelle!$B$26:$M$31,12,FALSE),0)</f>
        <v>2.205924</v>
      </c>
      <c r="BO510" s="7">
        <f>IFERROR(VLOOKUP(BL510,Hilfstabelle!$B$26:$H$31,7,FALSE),0)</f>
        <v>5</v>
      </c>
      <c r="BP510" s="162" t="s">
        <v>3902</v>
      </c>
    </row>
    <row r="511" spans="1:68" ht="15" thickBot="1" x14ac:dyDescent="0.25">
      <c r="A511" s="7">
        <v>16864441262</v>
      </c>
      <c r="B511" s="160" t="s">
        <v>98</v>
      </c>
      <c r="C511" s="8">
        <v>160</v>
      </c>
      <c r="D511" s="8">
        <v>50</v>
      </c>
      <c r="E511" s="8">
        <v>40</v>
      </c>
      <c r="F511" s="8" t="str">
        <f t="shared" si="252"/>
        <v>160 - 50 - 40</v>
      </c>
      <c r="G511" s="8" t="str">
        <f t="shared" si="253"/>
        <v>160-50-40</v>
      </c>
      <c r="H511" s="8">
        <f t="shared" si="254"/>
        <v>16864441262</v>
      </c>
      <c r="I511" s="6">
        <f t="shared" si="230"/>
        <v>20.567903999999999</v>
      </c>
      <c r="J511" s="6">
        <f>VLOOKUP(LEFT(A511,8)*1,Hilfstabelle!$A$35:$E$38,5,FALSE)</f>
        <v>0</v>
      </c>
      <c r="K511" s="6">
        <f t="shared" si="231"/>
        <v>344</v>
      </c>
      <c r="L511" s="6">
        <f t="shared" si="232"/>
        <v>269</v>
      </c>
      <c r="M511" s="6">
        <f t="shared" si="233"/>
        <v>185</v>
      </c>
      <c r="N511" s="19">
        <f t="shared" si="243"/>
        <v>124.5</v>
      </c>
      <c r="O511" s="19">
        <f t="shared" si="244"/>
        <v>137.5</v>
      </c>
      <c r="P511" s="19">
        <f t="shared" si="245"/>
        <v>137.5</v>
      </c>
      <c r="Q511" s="6" t="str">
        <f>VLOOKUP(LEFT(A511,8)*1,Hilfstabelle!$A$35:$E$38,2,FALSE)</f>
        <v>N.A.</v>
      </c>
      <c r="R511" s="6" t="str">
        <f>VLOOKUP(LEFT(A511,8)*1,Hilfstabelle!$A$35:$E$38,3,FALSE)</f>
        <v>N.A.</v>
      </c>
      <c r="S511" s="6" t="str">
        <f>VLOOKUP(LEFT(A511,8)*1,Hilfstabelle!$A$35:$E$38,4,FALSE)</f>
        <v>N.A.</v>
      </c>
      <c r="T511" s="94" t="e">
        <f>VLOOKUP(H511,Preise!A:E,4,FALSE)</f>
        <v>#N/A</v>
      </c>
      <c r="U511" s="7" t="str">
        <f>IF(V511=50,"I",VLOOKUP(V511,Hilfstabelle!$A$3:$B$6,2))</f>
        <v>IV</v>
      </c>
      <c r="V511" s="7">
        <f t="shared" si="234"/>
        <v>160</v>
      </c>
      <c r="W511" s="7" t="str">
        <f>IF(U511="I","I",VLOOKUP(V511,Hilfstabelle!$A$3:$B$6,2))</f>
        <v>IV</v>
      </c>
      <c r="X511" s="7">
        <f>VLOOKUP(W511,Hilfstabelle!$B$10:$M$13,12,FALSE)</f>
        <v>10.408540800000001</v>
      </c>
      <c r="Y511" s="7">
        <f>VLOOKUP(W511,Hilfstabelle!$B$10:$D$13,3,FALSE)</f>
        <v>80</v>
      </c>
      <c r="Z511" s="7">
        <f>VLOOKUP(W511,Hilfstabelle!$B$10:$E$13,4,FALSE)</f>
        <v>110.5</v>
      </c>
      <c r="AA511" s="7">
        <f>VLOOKUP(W511,Hilfstabelle!$B$10:$F$13,5,FALSE)</f>
        <v>110.5</v>
      </c>
      <c r="AB511" s="7">
        <f>VLOOKUP(W511,Hilfstabelle!$B$10:$G$13,6,FALSE)</f>
        <v>110.5</v>
      </c>
      <c r="AC511" s="7" t="str">
        <f>IF(AG511="50I","I",VLOOKUP(C511,Hilfstabelle!$A$3:$B$6,2))</f>
        <v>IV</v>
      </c>
      <c r="AD511" s="7" t="str">
        <f>IF(U511="I","I",VLOOKUP(C511,Hilfstabelle!$A$3:$B$6,2))</f>
        <v>IV</v>
      </c>
      <c r="AE511" s="7" t="str">
        <f t="shared" si="246"/>
        <v>160IV</v>
      </c>
      <c r="AF511" s="7" t="str">
        <f t="shared" si="235"/>
        <v>160IV</v>
      </c>
      <c r="AG511" s="106" t="b">
        <f t="shared" si="236"/>
        <v>0</v>
      </c>
      <c r="AH511" s="7">
        <f>VLOOKUP('Grundgerüst Konfigurator'!AE511,Hilfstabelle!$B$14:$M$25,12,FALSE)</f>
        <v>4.9632240000000003</v>
      </c>
      <c r="AI511" s="7">
        <f>VLOOKUP(AE511,Hilfstabelle!$B$14:$J$25,9,FALSE)</f>
        <v>92.5</v>
      </c>
      <c r="AJ511" s="7">
        <f>VLOOKUP(AE511,Hilfstabelle!$B$14:$K$25,10,FALSE)</f>
        <v>64</v>
      </c>
      <c r="AK511" s="7">
        <f>VLOOKUP(AE511,Hilfstabelle!$B$14:$I$25,8,FALSE)</f>
        <v>14</v>
      </c>
      <c r="AL511" s="7" t="str">
        <f>IF(AP511="50I","I",VLOOKUP(D511,Hilfstabelle!$A$3:$B$6,2))</f>
        <v>I</v>
      </c>
      <c r="AM511" s="7" t="str">
        <f>IF(U511="I","I",VLOOKUP(D511,Hilfstabelle!$A$3:$B$6,2))</f>
        <v>II</v>
      </c>
      <c r="AN511" s="7" t="str">
        <f t="shared" si="247"/>
        <v>50I</v>
      </c>
      <c r="AO511" s="7" t="str">
        <f t="shared" si="237"/>
        <v>50II</v>
      </c>
      <c r="AP511" s="106" t="str">
        <f t="shared" si="238"/>
        <v>50I</v>
      </c>
      <c r="AQ511" s="7">
        <f>VLOOKUP('Grundgerüst Konfigurator'!AN511,Hilfstabelle!$B$14:$M$25,12,FALSE)</f>
        <v>0.45080280000000006</v>
      </c>
      <c r="AR511" s="7">
        <f>VLOOKUP(AN511,Hilfstabelle!$B$14:$J$25,9,FALSE)</f>
        <v>30.5</v>
      </c>
      <c r="AS511" s="7">
        <f>VLOOKUP(AN511,Hilfstabelle!$B$14:$K$25,10,FALSE)</f>
        <v>61</v>
      </c>
      <c r="AT511" s="7">
        <f>VLOOKUP(AN511,Hilfstabelle!$B$14:$I$25,8,FALSE)</f>
        <v>22</v>
      </c>
      <c r="AU511" s="7" t="str">
        <f>IF(AY511="50I","I",VLOOKUP(E511,Hilfstabelle!$A$3:$B$6,2))</f>
        <v>I</v>
      </c>
      <c r="AV511" s="7" t="str">
        <f>IF(U511="I","I",VLOOKUP(E511,Hilfstabelle!$A$3:$B$6,2))</f>
        <v>I</v>
      </c>
      <c r="AW511" s="7" t="str">
        <f t="shared" si="248"/>
        <v>40I</v>
      </c>
      <c r="AX511" s="7" t="str">
        <f t="shared" si="239"/>
        <v>40I</v>
      </c>
      <c r="AY511" s="106" t="b">
        <f t="shared" si="255"/>
        <v>0</v>
      </c>
      <c r="AZ511" s="7">
        <f>VLOOKUP('Grundgerüst Konfigurator'!AW511,Hilfstabelle!$B$14:$M$25,12,FALSE)</f>
        <v>0.33348840000000002</v>
      </c>
      <c r="BA511" s="7">
        <f>VLOOKUP(AW511,Hilfstabelle!$B$14:$J$25,9,FALSE)</f>
        <v>24.5</v>
      </c>
      <c r="BB511" s="7">
        <f>VLOOKUP(AW511,Hilfstabelle!$B$14:$K$25,10,FALSE)</f>
        <v>54</v>
      </c>
      <c r="BC511" s="7">
        <f>VLOOKUP(AW511,Hilfstabelle!$B$14:$I$25,8,FALSE)</f>
        <v>22</v>
      </c>
      <c r="BD511" s="7" t="str">
        <f t="shared" si="240"/>
        <v/>
      </c>
      <c r="BE511" s="7" t="str">
        <f t="shared" si="249"/>
        <v/>
      </c>
      <c r="BF511" s="7">
        <f>IFERROR(VLOOKUP(BD511,Hilfstabelle!$B$26:$M$31,12,FALSE),0)</f>
        <v>0</v>
      </c>
      <c r="BG511" s="7">
        <f>IFERROR(VLOOKUP(BD511,Hilfstabelle!$B$26:$H$31,7,FALSE),0)</f>
        <v>0</v>
      </c>
      <c r="BH511" s="7" t="str">
        <f t="shared" si="241"/>
        <v>IV-I</v>
      </c>
      <c r="BI511" s="7" t="str">
        <f t="shared" si="250"/>
        <v>IV-I</v>
      </c>
      <c r="BJ511" s="7">
        <f>IFERROR(VLOOKUP(BH511,Hilfstabelle!$B$26:$M$31,12,FALSE),0)</f>
        <v>2.205924</v>
      </c>
      <c r="BK511" s="7">
        <f>IFERROR(VLOOKUP(BH511,Hilfstabelle!$B$26:$H$31,7,FALSE),0)</f>
        <v>5</v>
      </c>
      <c r="BL511" s="7" t="str">
        <f t="shared" si="242"/>
        <v>IV-I</v>
      </c>
      <c r="BM511" s="7" t="str">
        <f t="shared" si="251"/>
        <v>IV-I</v>
      </c>
      <c r="BN511" s="7">
        <f>IFERROR(VLOOKUP(BL511,Hilfstabelle!$B$26:$M$31,12,FALSE),0)</f>
        <v>2.205924</v>
      </c>
      <c r="BO511" s="7">
        <f>IFERROR(VLOOKUP(BL511,Hilfstabelle!$B$26:$H$31,7,FALSE),0)</f>
        <v>5</v>
      </c>
      <c r="BP511" s="162" t="s">
        <v>3902</v>
      </c>
    </row>
    <row r="512" spans="1:68" ht="15" thickBot="1" x14ac:dyDescent="0.25">
      <c r="A512" s="7">
        <v>16864441263</v>
      </c>
      <c r="B512" s="160" t="s">
        <v>98</v>
      </c>
      <c r="C512" s="8">
        <v>160</v>
      </c>
      <c r="D512" s="8">
        <v>50</v>
      </c>
      <c r="E512" s="8">
        <v>50</v>
      </c>
      <c r="F512" s="8" t="str">
        <f t="shared" si="252"/>
        <v>160 - 50 - 50</v>
      </c>
      <c r="G512" s="8" t="str">
        <f t="shared" si="253"/>
        <v>160-50-50</v>
      </c>
      <c r="H512" s="8">
        <f t="shared" si="254"/>
        <v>16864441263</v>
      </c>
      <c r="I512" s="6">
        <f t="shared" si="230"/>
        <v>20.6852184</v>
      </c>
      <c r="J512" s="6">
        <f>VLOOKUP(LEFT(A512,8)*1,Hilfstabelle!$A$35:$E$38,5,FALSE)</f>
        <v>0</v>
      </c>
      <c r="K512" s="6">
        <f t="shared" si="231"/>
        <v>351</v>
      </c>
      <c r="L512" s="6">
        <f t="shared" si="232"/>
        <v>269</v>
      </c>
      <c r="M512" s="6">
        <f t="shared" si="233"/>
        <v>185</v>
      </c>
      <c r="N512" s="19">
        <f t="shared" si="243"/>
        <v>124.5</v>
      </c>
      <c r="O512" s="19">
        <f t="shared" si="244"/>
        <v>137.5</v>
      </c>
      <c r="P512" s="19">
        <f t="shared" si="245"/>
        <v>137.5</v>
      </c>
      <c r="Q512" s="6" t="str">
        <f>VLOOKUP(LEFT(A512,8)*1,Hilfstabelle!$A$35:$E$38,2,FALSE)</f>
        <v>N.A.</v>
      </c>
      <c r="R512" s="6" t="str">
        <f>VLOOKUP(LEFT(A512,8)*1,Hilfstabelle!$A$35:$E$38,3,FALSE)</f>
        <v>N.A.</v>
      </c>
      <c r="S512" s="6" t="str">
        <f>VLOOKUP(LEFT(A512,8)*1,Hilfstabelle!$A$35:$E$38,4,FALSE)</f>
        <v>N.A.</v>
      </c>
      <c r="T512" s="94" t="e">
        <f>VLOOKUP(H512,Preise!A:E,4,FALSE)</f>
        <v>#N/A</v>
      </c>
      <c r="U512" s="7" t="str">
        <f>IF(V512=50,"I",VLOOKUP(V512,Hilfstabelle!$A$3:$B$6,2))</f>
        <v>IV</v>
      </c>
      <c r="V512" s="7">
        <f t="shared" si="234"/>
        <v>160</v>
      </c>
      <c r="W512" s="7" t="str">
        <f>IF(U512="I","I",VLOOKUP(V512,Hilfstabelle!$A$3:$B$6,2))</f>
        <v>IV</v>
      </c>
      <c r="X512" s="7">
        <f>VLOOKUP(W512,Hilfstabelle!$B$10:$M$13,12,FALSE)</f>
        <v>10.408540800000001</v>
      </c>
      <c r="Y512" s="7">
        <f>VLOOKUP(W512,Hilfstabelle!$B$10:$D$13,3,FALSE)</f>
        <v>80</v>
      </c>
      <c r="Z512" s="7">
        <f>VLOOKUP(W512,Hilfstabelle!$B$10:$E$13,4,FALSE)</f>
        <v>110.5</v>
      </c>
      <c r="AA512" s="7">
        <f>VLOOKUP(W512,Hilfstabelle!$B$10:$F$13,5,FALSE)</f>
        <v>110.5</v>
      </c>
      <c r="AB512" s="7">
        <f>VLOOKUP(W512,Hilfstabelle!$B$10:$G$13,6,FALSE)</f>
        <v>110.5</v>
      </c>
      <c r="AC512" s="7" t="str">
        <f>IF(AG512="50I","I",VLOOKUP(C512,Hilfstabelle!$A$3:$B$6,2))</f>
        <v>IV</v>
      </c>
      <c r="AD512" s="7" t="str">
        <f>IF(U512="I","I",VLOOKUP(C512,Hilfstabelle!$A$3:$B$6,2))</f>
        <v>IV</v>
      </c>
      <c r="AE512" s="7" t="str">
        <f t="shared" si="246"/>
        <v>160IV</v>
      </c>
      <c r="AF512" s="7" t="str">
        <f t="shared" si="235"/>
        <v>160IV</v>
      </c>
      <c r="AG512" s="106" t="b">
        <f t="shared" si="236"/>
        <v>0</v>
      </c>
      <c r="AH512" s="7">
        <f>VLOOKUP('Grundgerüst Konfigurator'!AE512,Hilfstabelle!$B$14:$M$25,12,FALSE)</f>
        <v>4.9632240000000003</v>
      </c>
      <c r="AI512" s="7">
        <f>VLOOKUP(AE512,Hilfstabelle!$B$14:$J$25,9,FALSE)</f>
        <v>92.5</v>
      </c>
      <c r="AJ512" s="7">
        <f>VLOOKUP(AE512,Hilfstabelle!$B$14:$K$25,10,FALSE)</f>
        <v>64</v>
      </c>
      <c r="AK512" s="7">
        <f>VLOOKUP(AE512,Hilfstabelle!$B$14:$I$25,8,FALSE)</f>
        <v>14</v>
      </c>
      <c r="AL512" s="7" t="str">
        <f>IF(AP512="50I","I",VLOOKUP(D512,Hilfstabelle!$A$3:$B$6,2))</f>
        <v>I</v>
      </c>
      <c r="AM512" s="7" t="str">
        <f>IF(U512="I","I",VLOOKUP(D512,Hilfstabelle!$A$3:$B$6,2))</f>
        <v>II</v>
      </c>
      <c r="AN512" s="7" t="str">
        <f t="shared" si="247"/>
        <v>50I</v>
      </c>
      <c r="AO512" s="7" t="str">
        <f t="shared" si="237"/>
        <v>50II</v>
      </c>
      <c r="AP512" s="106" t="str">
        <f t="shared" si="238"/>
        <v>50I</v>
      </c>
      <c r="AQ512" s="7">
        <f>VLOOKUP('Grundgerüst Konfigurator'!AN512,Hilfstabelle!$B$14:$M$25,12,FALSE)</f>
        <v>0.45080280000000006</v>
      </c>
      <c r="AR512" s="7">
        <f>VLOOKUP(AN512,Hilfstabelle!$B$14:$J$25,9,FALSE)</f>
        <v>30.5</v>
      </c>
      <c r="AS512" s="7">
        <f>VLOOKUP(AN512,Hilfstabelle!$B$14:$K$25,10,FALSE)</f>
        <v>61</v>
      </c>
      <c r="AT512" s="7">
        <f>VLOOKUP(AN512,Hilfstabelle!$B$14:$I$25,8,FALSE)</f>
        <v>22</v>
      </c>
      <c r="AU512" s="7" t="str">
        <f>IF(AY512="50I","I",VLOOKUP(E512,Hilfstabelle!$A$3:$B$6,2))</f>
        <v>I</v>
      </c>
      <c r="AV512" s="7" t="str">
        <f>IF(U512="I","I",VLOOKUP(E512,Hilfstabelle!$A$3:$B$6,2))</f>
        <v>II</v>
      </c>
      <c r="AW512" s="7" t="str">
        <f t="shared" si="248"/>
        <v>50I</v>
      </c>
      <c r="AX512" s="7" t="str">
        <f t="shared" si="239"/>
        <v>50II</v>
      </c>
      <c r="AY512" s="106" t="str">
        <f t="shared" si="255"/>
        <v>50I</v>
      </c>
      <c r="AZ512" s="7">
        <f>VLOOKUP('Grundgerüst Konfigurator'!AW512,Hilfstabelle!$B$14:$M$25,12,FALSE)</f>
        <v>0.45080280000000006</v>
      </c>
      <c r="BA512" s="7">
        <f>VLOOKUP(AW512,Hilfstabelle!$B$14:$J$25,9,FALSE)</f>
        <v>30.5</v>
      </c>
      <c r="BB512" s="7">
        <f>VLOOKUP(AW512,Hilfstabelle!$B$14:$K$25,10,FALSE)</f>
        <v>61</v>
      </c>
      <c r="BC512" s="7">
        <f>VLOOKUP(AW512,Hilfstabelle!$B$14:$I$25,8,FALSE)</f>
        <v>22</v>
      </c>
      <c r="BD512" s="7" t="str">
        <f t="shared" si="240"/>
        <v/>
      </c>
      <c r="BE512" s="7" t="str">
        <f t="shared" si="249"/>
        <v/>
      </c>
      <c r="BF512" s="7">
        <f>IFERROR(VLOOKUP(BD512,Hilfstabelle!$B$26:$M$31,12,FALSE),0)</f>
        <v>0</v>
      </c>
      <c r="BG512" s="7">
        <f>IFERROR(VLOOKUP(BD512,Hilfstabelle!$B$26:$H$31,7,FALSE),0)</f>
        <v>0</v>
      </c>
      <c r="BH512" s="7" t="str">
        <f t="shared" si="241"/>
        <v>IV-I</v>
      </c>
      <c r="BI512" s="7" t="str">
        <f t="shared" si="250"/>
        <v>IV-I</v>
      </c>
      <c r="BJ512" s="7">
        <f>IFERROR(VLOOKUP(BH512,Hilfstabelle!$B$26:$M$31,12,FALSE),0)</f>
        <v>2.205924</v>
      </c>
      <c r="BK512" s="7">
        <f>IFERROR(VLOOKUP(BH512,Hilfstabelle!$B$26:$H$31,7,FALSE),0)</f>
        <v>5</v>
      </c>
      <c r="BL512" s="7" t="str">
        <f t="shared" si="242"/>
        <v>IV-I</v>
      </c>
      <c r="BM512" s="7" t="str">
        <f t="shared" si="251"/>
        <v>IV-I</v>
      </c>
      <c r="BN512" s="7">
        <f>IFERROR(VLOOKUP(BL512,Hilfstabelle!$B$26:$M$31,12,FALSE),0)</f>
        <v>2.205924</v>
      </c>
      <c r="BO512" s="7">
        <f>IFERROR(VLOOKUP(BL512,Hilfstabelle!$B$26:$H$31,7,FALSE),0)</f>
        <v>5</v>
      </c>
      <c r="BP512" s="162" t="s">
        <v>3902</v>
      </c>
    </row>
    <row r="513" spans="1:68" ht="15" thickBot="1" x14ac:dyDescent="0.25">
      <c r="A513" s="7">
        <v>16864441264</v>
      </c>
      <c r="B513" s="160" t="s">
        <v>98</v>
      </c>
      <c r="C513" s="8">
        <v>160</v>
      </c>
      <c r="D513" s="8">
        <v>50</v>
      </c>
      <c r="E513" s="8">
        <v>63</v>
      </c>
      <c r="F513" s="8" t="str">
        <f t="shared" si="252"/>
        <v>160 - 50 - 63</v>
      </c>
      <c r="G513" s="8" t="str">
        <f t="shared" si="253"/>
        <v>160-50-63</v>
      </c>
      <c r="H513" s="8">
        <f t="shared" si="254"/>
        <v>16864441264</v>
      </c>
      <c r="I513" s="6">
        <f t="shared" si="230"/>
        <v>21.266414400000002</v>
      </c>
      <c r="J513" s="6">
        <f>VLOOKUP(LEFT(A513,8)*1,Hilfstabelle!$A$35:$E$38,5,FALSE)</f>
        <v>0</v>
      </c>
      <c r="K513" s="6">
        <f t="shared" si="231"/>
        <v>383.5</v>
      </c>
      <c r="L513" s="6">
        <f t="shared" si="232"/>
        <v>269</v>
      </c>
      <c r="M513" s="6">
        <f t="shared" si="233"/>
        <v>185</v>
      </c>
      <c r="N513" s="19">
        <f t="shared" si="243"/>
        <v>124.5</v>
      </c>
      <c r="O513" s="19">
        <f t="shared" si="244"/>
        <v>137.5</v>
      </c>
      <c r="P513" s="19">
        <f t="shared" si="245"/>
        <v>163</v>
      </c>
      <c r="Q513" s="6" t="str">
        <f>VLOOKUP(LEFT(A513,8)*1,Hilfstabelle!$A$35:$E$38,2,FALSE)</f>
        <v>N.A.</v>
      </c>
      <c r="R513" s="6" t="str">
        <f>VLOOKUP(LEFT(A513,8)*1,Hilfstabelle!$A$35:$E$38,3,FALSE)</f>
        <v>N.A.</v>
      </c>
      <c r="S513" s="6" t="str">
        <f>VLOOKUP(LEFT(A513,8)*1,Hilfstabelle!$A$35:$E$38,4,FALSE)</f>
        <v>N.A.</v>
      </c>
      <c r="T513" s="94" t="e">
        <f>VLOOKUP(H513,Preise!A:E,4,FALSE)</f>
        <v>#N/A</v>
      </c>
      <c r="U513" s="7" t="str">
        <f>IF(V513=50,"I",VLOOKUP(V513,Hilfstabelle!$A$3:$B$6,2))</f>
        <v>IV</v>
      </c>
      <c r="V513" s="7">
        <f t="shared" si="234"/>
        <v>160</v>
      </c>
      <c r="W513" s="7" t="str">
        <f>IF(U513="I","I",VLOOKUP(V513,Hilfstabelle!$A$3:$B$6,2))</f>
        <v>IV</v>
      </c>
      <c r="X513" s="7">
        <f>VLOOKUP(W513,Hilfstabelle!$B$10:$M$13,12,FALSE)</f>
        <v>10.408540800000001</v>
      </c>
      <c r="Y513" s="7">
        <f>VLOOKUP(W513,Hilfstabelle!$B$10:$D$13,3,FALSE)</f>
        <v>80</v>
      </c>
      <c r="Z513" s="7">
        <f>VLOOKUP(W513,Hilfstabelle!$B$10:$E$13,4,FALSE)</f>
        <v>110.5</v>
      </c>
      <c r="AA513" s="7">
        <f>VLOOKUP(W513,Hilfstabelle!$B$10:$F$13,5,FALSE)</f>
        <v>110.5</v>
      </c>
      <c r="AB513" s="7">
        <f>VLOOKUP(W513,Hilfstabelle!$B$10:$G$13,6,FALSE)</f>
        <v>110.5</v>
      </c>
      <c r="AC513" s="7" t="str">
        <f>IF(AG513="50I","I",VLOOKUP(C513,Hilfstabelle!$A$3:$B$6,2))</f>
        <v>IV</v>
      </c>
      <c r="AD513" s="7" t="str">
        <f>IF(U513="I","I",VLOOKUP(C513,Hilfstabelle!$A$3:$B$6,2))</f>
        <v>IV</v>
      </c>
      <c r="AE513" s="7" t="str">
        <f t="shared" si="246"/>
        <v>160IV</v>
      </c>
      <c r="AF513" s="7" t="str">
        <f t="shared" si="235"/>
        <v>160IV</v>
      </c>
      <c r="AG513" s="106" t="b">
        <f t="shared" si="236"/>
        <v>0</v>
      </c>
      <c r="AH513" s="7">
        <f>VLOOKUP('Grundgerüst Konfigurator'!AE513,Hilfstabelle!$B$14:$M$25,12,FALSE)</f>
        <v>4.9632240000000003</v>
      </c>
      <c r="AI513" s="7">
        <f>VLOOKUP(AE513,Hilfstabelle!$B$14:$J$25,9,FALSE)</f>
        <v>92.5</v>
      </c>
      <c r="AJ513" s="7">
        <f>VLOOKUP(AE513,Hilfstabelle!$B$14:$K$25,10,FALSE)</f>
        <v>64</v>
      </c>
      <c r="AK513" s="7">
        <f>VLOOKUP(AE513,Hilfstabelle!$B$14:$I$25,8,FALSE)</f>
        <v>14</v>
      </c>
      <c r="AL513" s="7" t="str">
        <f>IF(AP513="50I","I",VLOOKUP(D513,Hilfstabelle!$A$3:$B$6,2))</f>
        <v>I</v>
      </c>
      <c r="AM513" s="7" t="str">
        <f>IF(U513="I","I",VLOOKUP(D513,Hilfstabelle!$A$3:$B$6,2))</f>
        <v>II</v>
      </c>
      <c r="AN513" s="7" t="str">
        <f t="shared" si="247"/>
        <v>50I</v>
      </c>
      <c r="AO513" s="7" t="str">
        <f t="shared" si="237"/>
        <v>50II</v>
      </c>
      <c r="AP513" s="106" t="str">
        <f t="shared" si="238"/>
        <v>50I</v>
      </c>
      <c r="AQ513" s="7">
        <f>VLOOKUP('Grundgerüst Konfigurator'!AN513,Hilfstabelle!$B$14:$M$25,12,FALSE)</f>
        <v>0.45080280000000006</v>
      </c>
      <c r="AR513" s="7">
        <f>VLOOKUP(AN513,Hilfstabelle!$B$14:$J$25,9,FALSE)</f>
        <v>30.5</v>
      </c>
      <c r="AS513" s="7">
        <f>VLOOKUP(AN513,Hilfstabelle!$B$14:$K$25,10,FALSE)</f>
        <v>61</v>
      </c>
      <c r="AT513" s="7">
        <f>VLOOKUP(AN513,Hilfstabelle!$B$14:$I$25,8,FALSE)</f>
        <v>22</v>
      </c>
      <c r="AU513" s="7" t="str">
        <f>IF(AY513="50I","I",VLOOKUP(E513,Hilfstabelle!$A$3:$B$6,2))</f>
        <v>II</v>
      </c>
      <c r="AV513" s="7" t="str">
        <f>IF(U513="I","I",VLOOKUP(E513,Hilfstabelle!$A$3:$B$6,2))</f>
        <v>II</v>
      </c>
      <c r="AW513" s="7" t="str">
        <f t="shared" si="248"/>
        <v>63II</v>
      </c>
      <c r="AX513" s="7" t="str">
        <f t="shared" si="239"/>
        <v>63II</v>
      </c>
      <c r="AY513" s="106" t="b">
        <f t="shared" si="255"/>
        <v>0</v>
      </c>
      <c r="AZ513" s="7">
        <f>VLOOKUP('Grundgerüst Konfigurator'!AW513,Hilfstabelle!$B$14:$M$25,12,FALSE)</f>
        <v>0.84948360000000012</v>
      </c>
      <c r="BA513" s="7">
        <f>VLOOKUP(AW513,Hilfstabelle!$B$14:$J$25,9,FALSE)</f>
        <v>37</v>
      </c>
      <c r="BB513" s="7">
        <f>VLOOKUP(AW513,Hilfstabelle!$B$14:$K$25,10,FALSE)</f>
        <v>68.5</v>
      </c>
      <c r="BC513" s="7">
        <f>VLOOKUP(AW513,Hilfstabelle!$B$14:$I$25,8,FALSE)</f>
        <v>22.5</v>
      </c>
      <c r="BD513" s="7" t="str">
        <f t="shared" si="240"/>
        <v/>
      </c>
      <c r="BE513" s="7" t="str">
        <f t="shared" si="249"/>
        <v/>
      </c>
      <c r="BF513" s="7">
        <f>IFERROR(VLOOKUP(BD513,Hilfstabelle!$B$26:$M$31,12,FALSE),0)</f>
        <v>0</v>
      </c>
      <c r="BG513" s="7">
        <f>IFERROR(VLOOKUP(BD513,Hilfstabelle!$B$26:$H$31,7,FALSE),0)</f>
        <v>0</v>
      </c>
      <c r="BH513" s="7" t="str">
        <f t="shared" si="241"/>
        <v>IV-I</v>
      </c>
      <c r="BI513" s="7" t="str">
        <f t="shared" si="250"/>
        <v>IV-I</v>
      </c>
      <c r="BJ513" s="7">
        <f>IFERROR(VLOOKUP(BH513,Hilfstabelle!$B$26:$M$31,12,FALSE),0)</f>
        <v>2.205924</v>
      </c>
      <c r="BK513" s="7">
        <f>IFERROR(VLOOKUP(BH513,Hilfstabelle!$B$26:$H$31,7,FALSE),0)</f>
        <v>5</v>
      </c>
      <c r="BL513" s="7" t="str">
        <f t="shared" si="242"/>
        <v>IV-II</v>
      </c>
      <c r="BM513" s="7" t="str">
        <f t="shared" si="251"/>
        <v>IV-II</v>
      </c>
      <c r="BN513" s="7">
        <f>IFERROR(VLOOKUP(BL513,Hilfstabelle!$B$26:$M$31,12,FALSE),0)</f>
        <v>2.3884392000000001</v>
      </c>
      <c r="BO513" s="7">
        <f>IFERROR(VLOOKUP(BL513,Hilfstabelle!$B$26:$H$31,7,FALSE),0)</f>
        <v>30</v>
      </c>
      <c r="BP513" s="162" t="s">
        <v>3902</v>
      </c>
    </row>
    <row r="514" spans="1:68" ht="15" thickBot="1" x14ac:dyDescent="0.25">
      <c r="A514" s="7">
        <v>16864441265</v>
      </c>
      <c r="B514" s="160" t="s">
        <v>98</v>
      </c>
      <c r="C514" s="8">
        <v>160</v>
      </c>
      <c r="D514" s="8">
        <v>50</v>
      </c>
      <c r="E514" s="8">
        <v>75</v>
      </c>
      <c r="F514" s="8" t="str">
        <f t="shared" si="252"/>
        <v>160 - 50 - 75</v>
      </c>
      <c r="G514" s="8" t="str">
        <f t="shared" si="253"/>
        <v>160-50-75</v>
      </c>
      <c r="H514" s="8">
        <f t="shared" si="254"/>
        <v>16864441265</v>
      </c>
      <c r="I514" s="6">
        <f t="shared" ref="I514:I578" si="256">SUM(X514,AH514,AQ514,AZ514,BF514,BJ514,BN514)</f>
        <v>21.4857972</v>
      </c>
      <c r="J514" s="6">
        <f>VLOOKUP(LEFT(A514,8)*1,Hilfstabelle!$A$35:$E$38,5,FALSE)</f>
        <v>0</v>
      </c>
      <c r="K514" s="6">
        <f t="shared" ref="K514:K578" si="257">SUM(Z514,AA514,AJ514,BB514,BG514,BO514)</f>
        <v>387</v>
      </c>
      <c r="L514" s="6">
        <f t="shared" ref="L514:L578" si="258">MAX(Y514,AI514,BA514)+SUM(AB514,AS514,BK514)</f>
        <v>269</v>
      </c>
      <c r="M514" s="6">
        <f t="shared" ref="M514:M578" si="259">MAX(Y514,AI514,AR514,BA514)*2</f>
        <v>185</v>
      </c>
      <c r="N514" s="19">
        <f t="shared" si="243"/>
        <v>124.5</v>
      </c>
      <c r="O514" s="19">
        <f t="shared" si="244"/>
        <v>137.5</v>
      </c>
      <c r="P514" s="19">
        <f t="shared" si="245"/>
        <v>162.5</v>
      </c>
      <c r="Q514" s="6" t="str">
        <f>VLOOKUP(LEFT(A514,8)*1,Hilfstabelle!$A$35:$E$38,2,FALSE)</f>
        <v>N.A.</v>
      </c>
      <c r="R514" s="6" t="str">
        <f>VLOOKUP(LEFT(A514,8)*1,Hilfstabelle!$A$35:$E$38,3,FALSE)</f>
        <v>N.A.</v>
      </c>
      <c r="S514" s="6" t="str">
        <f>VLOOKUP(LEFT(A514,8)*1,Hilfstabelle!$A$35:$E$38,4,FALSE)</f>
        <v>N.A.</v>
      </c>
      <c r="T514" s="94" t="e">
        <f>VLOOKUP(H514,Preise!A:E,4,FALSE)</f>
        <v>#N/A</v>
      </c>
      <c r="U514" s="7" t="str">
        <f>IF(V514=50,"I",VLOOKUP(V514,Hilfstabelle!$A$3:$B$6,2))</f>
        <v>IV</v>
      </c>
      <c r="V514" s="7">
        <f t="shared" ref="V514:V578" si="260">MAX(C514,D514,E514)</f>
        <v>160</v>
      </c>
      <c r="W514" s="7" t="str">
        <f>IF(U514="I","I",VLOOKUP(V514,Hilfstabelle!$A$3:$B$6,2))</f>
        <v>IV</v>
      </c>
      <c r="X514" s="7">
        <f>VLOOKUP(W514,Hilfstabelle!$B$10:$M$13,12,FALSE)</f>
        <v>10.408540800000001</v>
      </c>
      <c r="Y514" s="7">
        <f>VLOOKUP(W514,Hilfstabelle!$B$10:$D$13,3,FALSE)</f>
        <v>80</v>
      </c>
      <c r="Z514" s="7">
        <f>VLOOKUP(W514,Hilfstabelle!$B$10:$E$13,4,FALSE)</f>
        <v>110.5</v>
      </c>
      <c r="AA514" s="7">
        <f>VLOOKUP(W514,Hilfstabelle!$B$10:$F$13,5,FALSE)</f>
        <v>110.5</v>
      </c>
      <c r="AB514" s="7">
        <f>VLOOKUP(W514,Hilfstabelle!$B$10:$G$13,6,FALSE)</f>
        <v>110.5</v>
      </c>
      <c r="AC514" s="7" t="str">
        <f>IF(AG514="50I","I",VLOOKUP(C514,Hilfstabelle!$A$3:$B$6,2))</f>
        <v>IV</v>
      </c>
      <c r="AD514" s="7" t="str">
        <f>IF(U514="I","I",VLOOKUP(C514,Hilfstabelle!$A$3:$B$6,2))</f>
        <v>IV</v>
      </c>
      <c r="AE514" s="7" t="str">
        <f t="shared" si="246"/>
        <v>160IV</v>
      </c>
      <c r="AF514" s="7" t="str">
        <f t="shared" ref="AF514:AF578" si="261">CONCATENATE(C514,AD514)</f>
        <v>160IV</v>
      </c>
      <c r="AG514" s="106" t="b">
        <f t="shared" ref="AG514:AG577" si="262">IF(AF514="50II",IF(U514&lt;&gt;"II","50I","50II"))</f>
        <v>0</v>
      </c>
      <c r="AH514" s="7">
        <f>VLOOKUP('Grundgerüst Konfigurator'!AE514,Hilfstabelle!$B$14:$M$25,12,FALSE)</f>
        <v>4.9632240000000003</v>
      </c>
      <c r="AI514" s="7">
        <f>VLOOKUP(AE514,Hilfstabelle!$B$14:$J$25,9,FALSE)</f>
        <v>92.5</v>
      </c>
      <c r="AJ514" s="7">
        <f>VLOOKUP(AE514,Hilfstabelle!$B$14:$K$25,10,FALSE)</f>
        <v>64</v>
      </c>
      <c r="AK514" s="7">
        <f>VLOOKUP(AE514,Hilfstabelle!$B$14:$I$25,8,FALSE)</f>
        <v>14</v>
      </c>
      <c r="AL514" s="7" t="str">
        <f>IF(AP514="50I","I",VLOOKUP(D514,Hilfstabelle!$A$3:$B$6,2))</f>
        <v>I</v>
      </c>
      <c r="AM514" s="7" t="str">
        <f>IF(U514="I","I",VLOOKUP(D514,Hilfstabelle!$A$3:$B$6,2))</f>
        <v>II</v>
      </c>
      <c r="AN514" s="7" t="str">
        <f t="shared" si="247"/>
        <v>50I</v>
      </c>
      <c r="AO514" s="7" t="str">
        <f t="shared" ref="AO514:AO578" si="263">CONCATENATE(D514,AM514)</f>
        <v>50II</v>
      </c>
      <c r="AP514" s="106" t="str">
        <f t="shared" ref="AP514:AP577" si="264">IF(AO514="50II",IF(U514&lt;&gt;"II","50I","50II"))</f>
        <v>50I</v>
      </c>
      <c r="AQ514" s="7">
        <f>VLOOKUP('Grundgerüst Konfigurator'!AN514,Hilfstabelle!$B$14:$M$25,12,FALSE)</f>
        <v>0.45080280000000006</v>
      </c>
      <c r="AR514" s="7">
        <f>VLOOKUP(AN514,Hilfstabelle!$B$14:$J$25,9,FALSE)</f>
        <v>30.5</v>
      </c>
      <c r="AS514" s="7">
        <f>VLOOKUP(AN514,Hilfstabelle!$B$14:$K$25,10,FALSE)</f>
        <v>61</v>
      </c>
      <c r="AT514" s="7">
        <f>VLOOKUP(AN514,Hilfstabelle!$B$14:$I$25,8,FALSE)</f>
        <v>22</v>
      </c>
      <c r="AU514" s="7" t="str">
        <f>IF(AY514="50I","I",VLOOKUP(E514,Hilfstabelle!$A$3:$B$6,2))</f>
        <v>II</v>
      </c>
      <c r="AV514" s="7" t="str">
        <f>IF(U514="I","I",VLOOKUP(E514,Hilfstabelle!$A$3:$B$6,2))</f>
        <v>II</v>
      </c>
      <c r="AW514" s="7" t="str">
        <f t="shared" si="248"/>
        <v>75II</v>
      </c>
      <c r="AX514" s="7" t="str">
        <f t="shared" ref="AX514:AX578" si="265">CONCATENATE(E514,AV514)</f>
        <v>75II</v>
      </c>
      <c r="AY514" s="106" t="b">
        <f t="shared" si="255"/>
        <v>0</v>
      </c>
      <c r="AZ514" s="7">
        <f>VLOOKUP('Grundgerüst Konfigurator'!AW514,Hilfstabelle!$B$14:$M$25,12,FALSE)</f>
        <v>1.0688664000000001</v>
      </c>
      <c r="BA514" s="7">
        <f>VLOOKUP(AW514,Hilfstabelle!$B$14:$J$25,9,FALSE)</f>
        <v>45</v>
      </c>
      <c r="BB514" s="7">
        <f>VLOOKUP(AW514,Hilfstabelle!$B$14:$K$25,10,FALSE)</f>
        <v>72</v>
      </c>
      <c r="BC514" s="7">
        <f>VLOOKUP(AW514,Hilfstabelle!$B$14:$I$25,8,FALSE)</f>
        <v>22</v>
      </c>
      <c r="BD514" s="7" t="str">
        <f t="shared" ref="BD514:BD578" si="266">IF(W514=AC514,"",CONCATENATE(W514,"-",AC514))</f>
        <v/>
      </c>
      <c r="BE514" s="7" t="str">
        <f t="shared" si="249"/>
        <v/>
      </c>
      <c r="BF514" s="7">
        <f>IFERROR(VLOOKUP(BD514,Hilfstabelle!$B$26:$M$31,12,FALSE),0)</f>
        <v>0</v>
      </c>
      <c r="BG514" s="7">
        <f>IFERROR(VLOOKUP(BD514,Hilfstabelle!$B$26:$H$31,7,FALSE),0)</f>
        <v>0</v>
      </c>
      <c r="BH514" s="7" t="str">
        <f t="shared" ref="BH514:BH578" si="267">IF(W514=AL514,"",CONCATENATE(W514,"-",AL514))</f>
        <v>IV-I</v>
      </c>
      <c r="BI514" s="7" t="str">
        <f t="shared" si="250"/>
        <v>IV-I</v>
      </c>
      <c r="BJ514" s="7">
        <f>IFERROR(VLOOKUP(BH514,Hilfstabelle!$B$26:$M$31,12,FALSE),0)</f>
        <v>2.205924</v>
      </c>
      <c r="BK514" s="7">
        <f>IFERROR(VLOOKUP(BH514,Hilfstabelle!$B$26:$H$31,7,FALSE),0)</f>
        <v>5</v>
      </c>
      <c r="BL514" s="7" t="str">
        <f t="shared" ref="BL514:BL578" si="268">IF(W514=AU514,"",CONCATENATE(W514,"-",AU514))</f>
        <v>IV-II</v>
      </c>
      <c r="BM514" s="7" t="str">
        <f t="shared" si="251"/>
        <v>IV-II</v>
      </c>
      <c r="BN514" s="7">
        <f>IFERROR(VLOOKUP(BL514,Hilfstabelle!$B$26:$M$31,12,FALSE),0)</f>
        <v>2.3884392000000001</v>
      </c>
      <c r="BO514" s="7">
        <f>IFERROR(VLOOKUP(BL514,Hilfstabelle!$B$26:$H$31,7,FALSE),0)</f>
        <v>30</v>
      </c>
      <c r="BP514" s="162" t="s">
        <v>3902</v>
      </c>
    </row>
    <row r="515" spans="1:68" ht="15" thickBot="1" x14ac:dyDescent="0.25">
      <c r="A515" s="7">
        <v>16864441266</v>
      </c>
      <c r="B515" s="160" t="s">
        <v>98</v>
      </c>
      <c r="C515" s="8">
        <v>160</v>
      </c>
      <c r="D515" s="8">
        <v>50</v>
      </c>
      <c r="E515" s="8">
        <v>90</v>
      </c>
      <c r="F515" s="8" t="str">
        <f t="shared" si="252"/>
        <v>160 - 50 - 90</v>
      </c>
      <c r="G515" s="8" t="str">
        <f t="shared" si="253"/>
        <v>160-50-90</v>
      </c>
      <c r="H515" s="8">
        <f t="shared" si="254"/>
        <v>16864441266</v>
      </c>
      <c r="I515" s="6">
        <f t="shared" si="256"/>
        <v>21.412356000000003</v>
      </c>
      <c r="J515" s="6">
        <f>VLOOKUP(LEFT(A515,8)*1,Hilfstabelle!$A$35:$E$38,5,FALSE)</f>
        <v>0</v>
      </c>
      <c r="K515" s="6">
        <f t="shared" si="257"/>
        <v>362</v>
      </c>
      <c r="L515" s="6">
        <f t="shared" si="258"/>
        <v>269</v>
      </c>
      <c r="M515" s="6">
        <f t="shared" si="259"/>
        <v>185</v>
      </c>
      <c r="N515" s="19">
        <f t="shared" ref="N515:N578" si="269">SUM(Z515,AK515,BG515)</f>
        <v>124.5</v>
      </c>
      <c r="O515" s="19">
        <f t="shared" ref="O515:O578" si="270">SUM(AB515,AT515,BK515)</f>
        <v>137.5</v>
      </c>
      <c r="P515" s="19">
        <f t="shared" ref="P515:P578" si="271">SUM(AA515,BC515,BO515)</f>
        <v>137.5</v>
      </c>
      <c r="Q515" s="6" t="str">
        <f>VLOOKUP(LEFT(A515,8)*1,Hilfstabelle!$A$35:$E$38,2,FALSE)</f>
        <v>N.A.</v>
      </c>
      <c r="R515" s="6" t="str">
        <f>VLOOKUP(LEFT(A515,8)*1,Hilfstabelle!$A$35:$E$38,3,FALSE)</f>
        <v>N.A.</v>
      </c>
      <c r="S515" s="6" t="str">
        <f>VLOOKUP(LEFT(A515,8)*1,Hilfstabelle!$A$35:$E$38,4,FALSE)</f>
        <v>N.A.</v>
      </c>
      <c r="T515" s="94" t="e">
        <f>VLOOKUP(H515,Preise!A:E,4,FALSE)</f>
        <v>#N/A</v>
      </c>
      <c r="U515" s="7" t="str">
        <f>IF(V515=50,"I",VLOOKUP(V515,Hilfstabelle!$A$3:$B$6,2))</f>
        <v>IV</v>
      </c>
      <c r="V515" s="7">
        <f t="shared" si="260"/>
        <v>160</v>
      </c>
      <c r="W515" s="7" t="str">
        <f>IF(U515="I","I",VLOOKUP(V515,Hilfstabelle!$A$3:$B$6,2))</f>
        <v>IV</v>
      </c>
      <c r="X515" s="7">
        <f>VLOOKUP(W515,Hilfstabelle!$B$10:$M$13,12,FALSE)</f>
        <v>10.408540800000001</v>
      </c>
      <c r="Y515" s="7">
        <f>VLOOKUP(W515,Hilfstabelle!$B$10:$D$13,3,FALSE)</f>
        <v>80</v>
      </c>
      <c r="Z515" s="7">
        <f>VLOOKUP(W515,Hilfstabelle!$B$10:$E$13,4,FALSE)</f>
        <v>110.5</v>
      </c>
      <c r="AA515" s="7">
        <f>VLOOKUP(W515,Hilfstabelle!$B$10:$F$13,5,FALSE)</f>
        <v>110.5</v>
      </c>
      <c r="AB515" s="7">
        <f>VLOOKUP(W515,Hilfstabelle!$B$10:$G$13,6,FALSE)</f>
        <v>110.5</v>
      </c>
      <c r="AC515" s="7" t="str">
        <f>IF(AG515="50I","I",VLOOKUP(C515,Hilfstabelle!$A$3:$B$6,2))</f>
        <v>IV</v>
      </c>
      <c r="AD515" s="7" t="str">
        <f>IF(U515="I","I",VLOOKUP(C515,Hilfstabelle!$A$3:$B$6,2))</f>
        <v>IV</v>
      </c>
      <c r="AE515" s="7" t="str">
        <f t="shared" ref="AE515:AE578" si="272">IF(AG515="50I","50I",AF515)</f>
        <v>160IV</v>
      </c>
      <c r="AF515" s="7" t="str">
        <f t="shared" si="261"/>
        <v>160IV</v>
      </c>
      <c r="AG515" s="106" t="b">
        <f t="shared" si="262"/>
        <v>0</v>
      </c>
      <c r="AH515" s="7">
        <f>VLOOKUP('Grundgerüst Konfigurator'!AE515,Hilfstabelle!$B$14:$M$25,12,FALSE)</f>
        <v>4.9632240000000003</v>
      </c>
      <c r="AI515" s="7">
        <f>VLOOKUP(AE515,Hilfstabelle!$B$14:$J$25,9,FALSE)</f>
        <v>92.5</v>
      </c>
      <c r="AJ515" s="7">
        <f>VLOOKUP(AE515,Hilfstabelle!$B$14:$K$25,10,FALSE)</f>
        <v>64</v>
      </c>
      <c r="AK515" s="7">
        <f>VLOOKUP(AE515,Hilfstabelle!$B$14:$I$25,8,FALSE)</f>
        <v>14</v>
      </c>
      <c r="AL515" s="7" t="str">
        <f>IF(AP515="50I","I",VLOOKUP(D515,Hilfstabelle!$A$3:$B$6,2))</f>
        <v>I</v>
      </c>
      <c r="AM515" s="7" t="str">
        <f>IF(U515="I","I",VLOOKUP(D515,Hilfstabelle!$A$3:$B$6,2))</f>
        <v>II</v>
      </c>
      <c r="AN515" s="7" t="str">
        <f t="shared" ref="AN515:AN578" si="273">IF(AP515="50I","50I",AO515)</f>
        <v>50I</v>
      </c>
      <c r="AO515" s="7" t="str">
        <f t="shared" si="263"/>
        <v>50II</v>
      </c>
      <c r="AP515" s="106" t="str">
        <f t="shared" si="264"/>
        <v>50I</v>
      </c>
      <c r="AQ515" s="7">
        <f>VLOOKUP('Grundgerüst Konfigurator'!AN515,Hilfstabelle!$B$14:$M$25,12,FALSE)</f>
        <v>0.45080280000000006</v>
      </c>
      <c r="AR515" s="7">
        <f>VLOOKUP(AN515,Hilfstabelle!$B$14:$J$25,9,FALSE)</f>
        <v>30.5</v>
      </c>
      <c r="AS515" s="7">
        <f>VLOOKUP(AN515,Hilfstabelle!$B$14:$K$25,10,FALSE)</f>
        <v>61</v>
      </c>
      <c r="AT515" s="7">
        <f>VLOOKUP(AN515,Hilfstabelle!$B$14:$I$25,8,FALSE)</f>
        <v>22</v>
      </c>
      <c r="AU515" s="7" t="str">
        <f>IF(AY515="50I","I",VLOOKUP(E515,Hilfstabelle!$A$3:$B$6,2))</f>
        <v>III</v>
      </c>
      <c r="AV515" s="7" t="str">
        <f>IF(U515="I","I",VLOOKUP(E515,Hilfstabelle!$A$3:$B$6,2))</f>
        <v>III</v>
      </c>
      <c r="AW515" s="7" t="str">
        <f t="shared" ref="AW515:AW578" si="274">IF(AY515="50I","50I",AX515)</f>
        <v>90III</v>
      </c>
      <c r="AX515" s="7" t="str">
        <f t="shared" si="265"/>
        <v>90III</v>
      </c>
      <c r="AY515" s="106" t="b">
        <f t="shared" si="255"/>
        <v>0</v>
      </c>
      <c r="AZ515" s="7">
        <f>VLOOKUP('Grundgerüst Konfigurator'!AW515,Hilfstabelle!$B$14:$M$25,12,FALSE)</f>
        <v>1.6001664000000002</v>
      </c>
      <c r="BA515" s="7">
        <f>VLOOKUP(AW515,Hilfstabelle!$B$14:$J$25,9,FALSE)</f>
        <v>54</v>
      </c>
      <c r="BB515" s="7">
        <f>VLOOKUP(AW515,Hilfstabelle!$B$14:$K$25,10,FALSE)</f>
        <v>72</v>
      </c>
      <c r="BC515" s="7">
        <f>VLOOKUP(AW515,Hilfstabelle!$B$14:$I$25,8,FALSE)</f>
        <v>22</v>
      </c>
      <c r="BD515" s="7" t="str">
        <f t="shared" si="266"/>
        <v/>
      </c>
      <c r="BE515" s="7" t="str">
        <f t="shared" ref="BE515:BE578" si="275">IF(BD515="I-II","",BD515)</f>
        <v/>
      </c>
      <c r="BF515" s="7">
        <f>IFERROR(VLOOKUP(BD515,Hilfstabelle!$B$26:$M$31,12,FALSE),0)</f>
        <v>0</v>
      </c>
      <c r="BG515" s="7">
        <f>IFERROR(VLOOKUP(BD515,Hilfstabelle!$B$26:$H$31,7,FALSE),0)</f>
        <v>0</v>
      </c>
      <c r="BH515" s="7" t="str">
        <f t="shared" si="267"/>
        <v>IV-I</v>
      </c>
      <c r="BI515" s="7" t="str">
        <f t="shared" ref="BI515:BI578" si="276">IF(BH515="I-II","",BH515)</f>
        <v>IV-I</v>
      </c>
      <c r="BJ515" s="7">
        <f>IFERROR(VLOOKUP(BH515,Hilfstabelle!$B$26:$M$31,12,FALSE),0)</f>
        <v>2.205924</v>
      </c>
      <c r="BK515" s="7">
        <f>IFERROR(VLOOKUP(BH515,Hilfstabelle!$B$26:$H$31,7,FALSE),0)</f>
        <v>5</v>
      </c>
      <c r="BL515" s="7" t="str">
        <f t="shared" si="268"/>
        <v>IV-III</v>
      </c>
      <c r="BM515" s="7" t="str">
        <f t="shared" ref="BM515:BM578" si="277">IF(BL515="I-II","",BL515)</f>
        <v>IV-III</v>
      </c>
      <c r="BN515" s="7">
        <f>IFERROR(VLOOKUP(BL515,Hilfstabelle!$B$26:$M$31,12,FALSE),0)</f>
        <v>1.783698</v>
      </c>
      <c r="BO515" s="7">
        <f>IFERROR(VLOOKUP(BL515,Hilfstabelle!$B$26:$H$31,7,FALSE),0)</f>
        <v>5</v>
      </c>
      <c r="BP515" s="162" t="s">
        <v>3902</v>
      </c>
    </row>
    <row r="516" spans="1:68" ht="15" thickBot="1" x14ac:dyDescent="0.25">
      <c r="A516" s="7">
        <v>16864441267</v>
      </c>
      <c r="B516" s="160" t="s">
        <v>98</v>
      </c>
      <c r="C516" s="8">
        <v>160</v>
      </c>
      <c r="D516" s="8">
        <v>50</v>
      </c>
      <c r="E516" s="8">
        <v>110</v>
      </c>
      <c r="F516" s="8" t="str">
        <f t="shared" si="252"/>
        <v>160 - 50 - 110</v>
      </c>
      <c r="G516" s="8" t="str">
        <f t="shared" si="253"/>
        <v>160-50-110</v>
      </c>
      <c r="H516" s="8">
        <f t="shared" si="254"/>
        <v>16864441267</v>
      </c>
      <c r="I516" s="6">
        <f t="shared" si="256"/>
        <v>21.924898800000001</v>
      </c>
      <c r="J516" s="6">
        <f>VLOOKUP(LEFT(A516,8)*1,Hilfstabelle!$A$35:$E$38,5,FALSE)</f>
        <v>0</v>
      </c>
      <c r="K516" s="6">
        <f t="shared" si="257"/>
        <v>362</v>
      </c>
      <c r="L516" s="6">
        <f t="shared" si="258"/>
        <v>269</v>
      </c>
      <c r="M516" s="6">
        <f t="shared" si="259"/>
        <v>185</v>
      </c>
      <c r="N516" s="19">
        <f t="shared" si="269"/>
        <v>124.5</v>
      </c>
      <c r="O516" s="19">
        <f t="shared" si="270"/>
        <v>137.5</v>
      </c>
      <c r="P516" s="19">
        <f t="shared" si="271"/>
        <v>137.5</v>
      </c>
      <c r="Q516" s="6" t="str">
        <f>VLOOKUP(LEFT(A516,8)*1,Hilfstabelle!$A$35:$E$38,2,FALSE)</f>
        <v>N.A.</v>
      </c>
      <c r="R516" s="6" t="str">
        <f>VLOOKUP(LEFT(A516,8)*1,Hilfstabelle!$A$35:$E$38,3,FALSE)</f>
        <v>N.A.</v>
      </c>
      <c r="S516" s="6" t="str">
        <f>VLOOKUP(LEFT(A516,8)*1,Hilfstabelle!$A$35:$E$38,4,FALSE)</f>
        <v>N.A.</v>
      </c>
      <c r="T516" s="94" t="e">
        <f>VLOOKUP(H516,Preise!A:E,4,FALSE)</f>
        <v>#N/A</v>
      </c>
      <c r="U516" s="7" t="str">
        <f>IF(V516=50,"I",VLOOKUP(V516,Hilfstabelle!$A$3:$B$6,2))</f>
        <v>IV</v>
      </c>
      <c r="V516" s="7">
        <f t="shared" si="260"/>
        <v>160</v>
      </c>
      <c r="W516" s="7" t="str">
        <f>IF(U516="I","I",VLOOKUP(V516,Hilfstabelle!$A$3:$B$6,2))</f>
        <v>IV</v>
      </c>
      <c r="X516" s="7">
        <f>VLOOKUP(W516,Hilfstabelle!$B$10:$M$13,12,FALSE)</f>
        <v>10.408540800000001</v>
      </c>
      <c r="Y516" s="7">
        <f>VLOOKUP(W516,Hilfstabelle!$B$10:$D$13,3,FALSE)</f>
        <v>80</v>
      </c>
      <c r="Z516" s="7">
        <f>VLOOKUP(W516,Hilfstabelle!$B$10:$E$13,4,FALSE)</f>
        <v>110.5</v>
      </c>
      <c r="AA516" s="7">
        <f>VLOOKUP(W516,Hilfstabelle!$B$10:$F$13,5,FALSE)</f>
        <v>110.5</v>
      </c>
      <c r="AB516" s="7">
        <f>VLOOKUP(W516,Hilfstabelle!$B$10:$G$13,6,FALSE)</f>
        <v>110.5</v>
      </c>
      <c r="AC516" s="7" t="str">
        <f>IF(AG516="50I","I",VLOOKUP(C516,Hilfstabelle!$A$3:$B$6,2))</f>
        <v>IV</v>
      </c>
      <c r="AD516" s="7" t="str">
        <f>IF(U516="I","I",VLOOKUP(C516,Hilfstabelle!$A$3:$B$6,2))</f>
        <v>IV</v>
      </c>
      <c r="AE516" s="7" t="str">
        <f t="shared" si="272"/>
        <v>160IV</v>
      </c>
      <c r="AF516" s="7" t="str">
        <f t="shared" si="261"/>
        <v>160IV</v>
      </c>
      <c r="AG516" s="106" t="b">
        <f t="shared" si="262"/>
        <v>0</v>
      </c>
      <c r="AH516" s="7">
        <f>VLOOKUP('Grundgerüst Konfigurator'!AE516,Hilfstabelle!$B$14:$M$25,12,FALSE)</f>
        <v>4.9632240000000003</v>
      </c>
      <c r="AI516" s="7">
        <f>VLOOKUP(AE516,Hilfstabelle!$B$14:$J$25,9,FALSE)</f>
        <v>92.5</v>
      </c>
      <c r="AJ516" s="7">
        <f>VLOOKUP(AE516,Hilfstabelle!$B$14:$K$25,10,FALSE)</f>
        <v>64</v>
      </c>
      <c r="AK516" s="7">
        <f>VLOOKUP(AE516,Hilfstabelle!$B$14:$I$25,8,FALSE)</f>
        <v>14</v>
      </c>
      <c r="AL516" s="7" t="str">
        <f>IF(AP516="50I","I",VLOOKUP(D516,Hilfstabelle!$A$3:$B$6,2))</f>
        <v>I</v>
      </c>
      <c r="AM516" s="7" t="str">
        <f>IF(U516="I","I",VLOOKUP(D516,Hilfstabelle!$A$3:$B$6,2))</f>
        <v>II</v>
      </c>
      <c r="AN516" s="7" t="str">
        <f t="shared" si="273"/>
        <v>50I</v>
      </c>
      <c r="AO516" s="7" t="str">
        <f t="shared" si="263"/>
        <v>50II</v>
      </c>
      <c r="AP516" s="106" t="str">
        <f t="shared" si="264"/>
        <v>50I</v>
      </c>
      <c r="AQ516" s="7">
        <f>VLOOKUP('Grundgerüst Konfigurator'!AN516,Hilfstabelle!$B$14:$M$25,12,FALSE)</f>
        <v>0.45080280000000006</v>
      </c>
      <c r="AR516" s="7">
        <f>VLOOKUP(AN516,Hilfstabelle!$B$14:$J$25,9,FALSE)</f>
        <v>30.5</v>
      </c>
      <c r="AS516" s="7">
        <f>VLOOKUP(AN516,Hilfstabelle!$B$14:$K$25,10,FALSE)</f>
        <v>61</v>
      </c>
      <c r="AT516" s="7">
        <f>VLOOKUP(AN516,Hilfstabelle!$B$14:$I$25,8,FALSE)</f>
        <v>22</v>
      </c>
      <c r="AU516" s="7" t="str">
        <f>IF(AY516="50I","I",VLOOKUP(E516,Hilfstabelle!$A$3:$B$6,2))</f>
        <v>III</v>
      </c>
      <c r="AV516" s="7" t="str">
        <f>IF(U516="I","I",VLOOKUP(E516,Hilfstabelle!$A$3:$B$6,2))</f>
        <v>III</v>
      </c>
      <c r="AW516" s="7" t="str">
        <f t="shared" si="274"/>
        <v>110III</v>
      </c>
      <c r="AX516" s="7" t="str">
        <f t="shared" si="265"/>
        <v>110III</v>
      </c>
      <c r="AY516" s="106" t="b">
        <f t="shared" si="255"/>
        <v>0</v>
      </c>
      <c r="AZ516" s="7">
        <f>VLOOKUP('Grundgerüst Konfigurator'!AW516,Hilfstabelle!$B$14:$M$25,12,FALSE)</f>
        <v>2.1127092000000003</v>
      </c>
      <c r="BA516" s="7">
        <f>VLOOKUP(AW516,Hilfstabelle!$B$14:$J$25,9,FALSE)</f>
        <v>65</v>
      </c>
      <c r="BB516" s="7">
        <f>VLOOKUP(AW516,Hilfstabelle!$B$14:$K$25,10,FALSE)</f>
        <v>72</v>
      </c>
      <c r="BC516" s="7">
        <f>VLOOKUP(AW516,Hilfstabelle!$B$14:$I$25,8,FALSE)</f>
        <v>22</v>
      </c>
      <c r="BD516" s="7" t="str">
        <f t="shared" si="266"/>
        <v/>
      </c>
      <c r="BE516" s="7" t="str">
        <f t="shared" si="275"/>
        <v/>
      </c>
      <c r="BF516" s="7">
        <f>IFERROR(VLOOKUP(BD516,Hilfstabelle!$B$26:$M$31,12,FALSE),0)</f>
        <v>0</v>
      </c>
      <c r="BG516" s="7">
        <f>IFERROR(VLOOKUP(BD516,Hilfstabelle!$B$26:$H$31,7,FALSE),0)</f>
        <v>0</v>
      </c>
      <c r="BH516" s="7" t="str">
        <f t="shared" si="267"/>
        <v>IV-I</v>
      </c>
      <c r="BI516" s="7" t="str">
        <f t="shared" si="276"/>
        <v>IV-I</v>
      </c>
      <c r="BJ516" s="7">
        <f>IFERROR(VLOOKUP(BH516,Hilfstabelle!$B$26:$M$31,12,FALSE),0)</f>
        <v>2.205924</v>
      </c>
      <c r="BK516" s="7">
        <f>IFERROR(VLOOKUP(BH516,Hilfstabelle!$B$26:$H$31,7,FALSE),0)</f>
        <v>5</v>
      </c>
      <c r="BL516" s="7" t="str">
        <f t="shared" si="268"/>
        <v>IV-III</v>
      </c>
      <c r="BM516" s="7" t="str">
        <f t="shared" si="277"/>
        <v>IV-III</v>
      </c>
      <c r="BN516" s="7">
        <f>IFERROR(VLOOKUP(BL516,Hilfstabelle!$B$26:$M$31,12,FALSE),0)</f>
        <v>1.783698</v>
      </c>
      <c r="BO516" s="7">
        <f>IFERROR(VLOOKUP(BL516,Hilfstabelle!$B$26:$H$31,7,FALSE),0)</f>
        <v>5</v>
      </c>
      <c r="BP516" s="162" t="s">
        <v>3902</v>
      </c>
    </row>
    <row r="517" spans="1:68" ht="15" thickBot="1" x14ac:dyDescent="0.25">
      <c r="A517" s="7">
        <v>16864441268</v>
      </c>
      <c r="B517" s="160" t="s">
        <v>98</v>
      </c>
      <c r="C517" s="8">
        <v>160</v>
      </c>
      <c r="D517" s="8">
        <v>50</v>
      </c>
      <c r="E517" s="8">
        <v>125</v>
      </c>
      <c r="F517" s="8" t="str">
        <f t="shared" si="252"/>
        <v>160 - 50 - 125</v>
      </c>
      <c r="G517" s="8" t="str">
        <f t="shared" si="253"/>
        <v>160-50-125</v>
      </c>
      <c r="H517" s="8">
        <f t="shared" si="254"/>
        <v>16864441268</v>
      </c>
      <c r="I517" s="6">
        <f t="shared" si="256"/>
        <v>21.828298800000002</v>
      </c>
      <c r="J517" s="6">
        <f>VLOOKUP(LEFT(A517,8)*1,Hilfstabelle!$A$35:$E$38,5,FALSE)</f>
        <v>0</v>
      </c>
      <c r="K517" s="6">
        <f t="shared" si="257"/>
        <v>372.3</v>
      </c>
      <c r="L517" s="6">
        <f t="shared" si="258"/>
        <v>269</v>
      </c>
      <c r="M517" s="6">
        <f t="shared" si="259"/>
        <v>185</v>
      </c>
      <c r="N517" s="19">
        <f t="shared" si="269"/>
        <v>124.5</v>
      </c>
      <c r="O517" s="19">
        <f t="shared" si="270"/>
        <v>137.5</v>
      </c>
      <c r="P517" s="19">
        <f t="shared" si="271"/>
        <v>147.80000000000001</v>
      </c>
      <c r="Q517" s="6" t="str">
        <f>VLOOKUP(LEFT(A517,8)*1,Hilfstabelle!$A$35:$E$38,2,FALSE)</f>
        <v>N.A.</v>
      </c>
      <c r="R517" s="6" t="str">
        <f>VLOOKUP(LEFT(A517,8)*1,Hilfstabelle!$A$35:$E$38,3,FALSE)</f>
        <v>N.A.</v>
      </c>
      <c r="S517" s="6" t="str">
        <f>VLOOKUP(LEFT(A517,8)*1,Hilfstabelle!$A$35:$E$38,4,FALSE)</f>
        <v>N.A.</v>
      </c>
      <c r="T517" s="94" t="e">
        <f>VLOOKUP(H517,Preise!A:E,4,FALSE)</f>
        <v>#N/A</v>
      </c>
      <c r="U517" s="7" t="str">
        <f>IF(V517=50,"I",VLOOKUP(V517,Hilfstabelle!$A$3:$B$6,2))</f>
        <v>IV</v>
      </c>
      <c r="V517" s="7">
        <f t="shared" si="260"/>
        <v>160</v>
      </c>
      <c r="W517" s="7" t="str">
        <f>IF(U517="I","I",VLOOKUP(V517,Hilfstabelle!$A$3:$B$6,2))</f>
        <v>IV</v>
      </c>
      <c r="X517" s="7">
        <f>VLOOKUP(W517,Hilfstabelle!$B$10:$M$13,12,FALSE)</f>
        <v>10.408540800000001</v>
      </c>
      <c r="Y517" s="7">
        <f>VLOOKUP(W517,Hilfstabelle!$B$10:$D$13,3,FALSE)</f>
        <v>80</v>
      </c>
      <c r="Z517" s="7">
        <f>VLOOKUP(W517,Hilfstabelle!$B$10:$E$13,4,FALSE)</f>
        <v>110.5</v>
      </c>
      <c r="AA517" s="7">
        <f>VLOOKUP(W517,Hilfstabelle!$B$10:$F$13,5,FALSE)</f>
        <v>110.5</v>
      </c>
      <c r="AB517" s="7">
        <f>VLOOKUP(W517,Hilfstabelle!$B$10:$G$13,6,FALSE)</f>
        <v>110.5</v>
      </c>
      <c r="AC517" s="7" t="str">
        <f>IF(AG517="50I","I",VLOOKUP(C517,Hilfstabelle!$A$3:$B$6,2))</f>
        <v>IV</v>
      </c>
      <c r="AD517" s="7" t="str">
        <f>IF(U517="I","I",VLOOKUP(C517,Hilfstabelle!$A$3:$B$6,2))</f>
        <v>IV</v>
      </c>
      <c r="AE517" s="7" t="str">
        <f t="shared" si="272"/>
        <v>160IV</v>
      </c>
      <c r="AF517" s="7" t="str">
        <f t="shared" si="261"/>
        <v>160IV</v>
      </c>
      <c r="AG517" s="106" t="b">
        <f t="shared" si="262"/>
        <v>0</v>
      </c>
      <c r="AH517" s="7">
        <f>VLOOKUP('Grundgerüst Konfigurator'!AE517,Hilfstabelle!$B$14:$M$25,12,FALSE)</f>
        <v>4.9632240000000003</v>
      </c>
      <c r="AI517" s="7">
        <f>VLOOKUP(AE517,Hilfstabelle!$B$14:$J$25,9,FALSE)</f>
        <v>92.5</v>
      </c>
      <c r="AJ517" s="7">
        <f>VLOOKUP(AE517,Hilfstabelle!$B$14:$K$25,10,FALSE)</f>
        <v>64</v>
      </c>
      <c r="AK517" s="7">
        <f>VLOOKUP(AE517,Hilfstabelle!$B$14:$I$25,8,FALSE)</f>
        <v>14</v>
      </c>
      <c r="AL517" s="7" t="str">
        <f>IF(AP517="50I","I",VLOOKUP(D517,Hilfstabelle!$A$3:$B$6,2))</f>
        <v>I</v>
      </c>
      <c r="AM517" s="7" t="str">
        <f>IF(U517="I","I",VLOOKUP(D517,Hilfstabelle!$A$3:$B$6,2))</f>
        <v>II</v>
      </c>
      <c r="AN517" s="7" t="str">
        <f t="shared" si="273"/>
        <v>50I</v>
      </c>
      <c r="AO517" s="7" t="str">
        <f t="shared" si="263"/>
        <v>50II</v>
      </c>
      <c r="AP517" s="106" t="str">
        <f t="shared" si="264"/>
        <v>50I</v>
      </c>
      <c r="AQ517" s="7">
        <f>VLOOKUP('Grundgerüst Konfigurator'!AN517,Hilfstabelle!$B$14:$M$25,12,FALSE)</f>
        <v>0.45080280000000006</v>
      </c>
      <c r="AR517" s="7">
        <f>VLOOKUP(AN517,Hilfstabelle!$B$14:$J$25,9,FALSE)</f>
        <v>30.5</v>
      </c>
      <c r="AS517" s="7">
        <f>VLOOKUP(AN517,Hilfstabelle!$B$14:$K$25,10,FALSE)</f>
        <v>61</v>
      </c>
      <c r="AT517" s="7">
        <f>VLOOKUP(AN517,Hilfstabelle!$B$14:$I$25,8,FALSE)</f>
        <v>22</v>
      </c>
      <c r="AU517" s="7" t="str">
        <f>IF(AY517="50I","I",VLOOKUP(E517,Hilfstabelle!$A$3:$B$6,2))</f>
        <v>IV</v>
      </c>
      <c r="AV517" s="7" t="str">
        <f>IF(U517="I","I",VLOOKUP(E517,Hilfstabelle!$A$3:$B$6,2))</f>
        <v>IV</v>
      </c>
      <c r="AW517" s="7" t="str">
        <f t="shared" si="274"/>
        <v>125IV</v>
      </c>
      <c r="AX517" s="7" t="str">
        <f t="shared" si="265"/>
        <v>125IV</v>
      </c>
      <c r="AY517" s="106" t="b">
        <f t="shared" si="255"/>
        <v>0</v>
      </c>
      <c r="AZ517" s="7">
        <f>VLOOKUP('Grundgerüst Konfigurator'!AW517,Hilfstabelle!$B$14:$M$25,12,FALSE)</f>
        <v>3.7998072000000001</v>
      </c>
      <c r="BA517" s="7">
        <f>VLOOKUP(AW517,Hilfstabelle!$B$14:$J$25,9,FALSE)</f>
        <v>72.5</v>
      </c>
      <c r="BB517" s="7">
        <f>VLOOKUP(AW517,Hilfstabelle!$B$14:$K$25,10,FALSE)</f>
        <v>87.3</v>
      </c>
      <c r="BC517" s="7">
        <f>VLOOKUP(AW517,Hilfstabelle!$B$14:$I$25,8,FALSE)</f>
        <v>37.299999999999997</v>
      </c>
      <c r="BD517" s="7" t="str">
        <f t="shared" si="266"/>
        <v/>
      </c>
      <c r="BE517" s="7" t="str">
        <f t="shared" si="275"/>
        <v/>
      </c>
      <c r="BF517" s="7">
        <f>IFERROR(VLOOKUP(BD517,Hilfstabelle!$B$26:$M$31,12,FALSE),0)</f>
        <v>0</v>
      </c>
      <c r="BG517" s="7">
        <f>IFERROR(VLOOKUP(BD517,Hilfstabelle!$B$26:$H$31,7,FALSE),0)</f>
        <v>0</v>
      </c>
      <c r="BH517" s="7" t="str">
        <f t="shared" si="267"/>
        <v>IV-I</v>
      </c>
      <c r="BI517" s="7" t="str">
        <f t="shared" si="276"/>
        <v>IV-I</v>
      </c>
      <c r="BJ517" s="7">
        <f>IFERROR(VLOOKUP(BH517,Hilfstabelle!$B$26:$M$31,12,FALSE),0)</f>
        <v>2.205924</v>
      </c>
      <c r="BK517" s="7">
        <f>IFERROR(VLOOKUP(BH517,Hilfstabelle!$B$26:$H$31,7,FALSE),0)</f>
        <v>5</v>
      </c>
      <c r="BL517" s="7" t="str">
        <f t="shared" si="268"/>
        <v/>
      </c>
      <c r="BM517" s="7" t="str">
        <f t="shared" si="277"/>
        <v/>
      </c>
      <c r="BN517" s="7">
        <f>IFERROR(VLOOKUP(BL517,Hilfstabelle!$B$26:$M$31,12,FALSE),0)</f>
        <v>0</v>
      </c>
      <c r="BO517" s="7">
        <f>IFERROR(VLOOKUP(BL517,Hilfstabelle!$B$26:$H$31,7,FALSE),0)</f>
        <v>0</v>
      </c>
      <c r="BP517" s="162" t="s">
        <v>3902</v>
      </c>
    </row>
    <row r="518" spans="1:68" ht="15" thickBot="1" x14ac:dyDescent="0.25">
      <c r="A518" s="7">
        <v>16864441269</v>
      </c>
      <c r="B518" s="160" t="s">
        <v>98</v>
      </c>
      <c r="C518" s="8">
        <v>160</v>
      </c>
      <c r="D518" s="8">
        <v>50</v>
      </c>
      <c r="E518" s="8">
        <v>140</v>
      </c>
      <c r="F518" s="8" t="str">
        <f t="shared" si="252"/>
        <v>160 - 50 - 140</v>
      </c>
      <c r="G518" s="8" t="str">
        <f t="shared" si="253"/>
        <v>160-50-140</v>
      </c>
      <c r="H518" s="8">
        <f t="shared" si="254"/>
        <v>16864441269</v>
      </c>
      <c r="I518" s="6">
        <f t="shared" si="256"/>
        <v>22.475728800000002</v>
      </c>
      <c r="J518" s="6">
        <f>VLOOKUP(LEFT(A518,8)*1,Hilfstabelle!$A$35:$E$38,5,FALSE)</f>
        <v>0</v>
      </c>
      <c r="K518" s="6">
        <f t="shared" si="257"/>
        <v>360.6</v>
      </c>
      <c r="L518" s="6">
        <f t="shared" si="258"/>
        <v>269</v>
      </c>
      <c r="M518" s="6">
        <f t="shared" si="259"/>
        <v>185</v>
      </c>
      <c r="N518" s="19">
        <f t="shared" si="269"/>
        <v>124.5</v>
      </c>
      <c r="O518" s="19">
        <f t="shared" si="270"/>
        <v>137.5</v>
      </c>
      <c r="P518" s="19">
        <f t="shared" si="271"/>
        <v>136.1</v>
      </c>
      <c r="Q518" s="6" t="str">
        <f>VLOOKUP(LEFT(A518,8)*1,Hilfstabelle!$A$35:$E$38,2,FALSE)</f>
        <v>N.A.</v>
      </c>
      <c r="R518" s="6" t="str">
        <f>VLOOKUP(LEFT(A518,8)*1,Hilfstabelle!$A$35:$E$38,3,FALSE)</f>
        <v>N.A.</v>
      </c>
      <c r="S518" s="6" t="str">
        <f>VLOOKUP(LEFT(A518,8)*1,Hilfstabelle!$A$35:$E$38,4,FALSE)</f>
        <v>N.A.</v>
      </c>
      <c r="T518" s="94" t="e">
        <f>VLOOKUP(H518,Preise!A:E,4,FALSE)</f>
        <v>#N/A</v>
      </c>
      <c r="U518" s="7" t="str">
        <f>IF(V518=50,"I",VLOOKUP(V518,Hilfstabelle!$A$3:$B$6,2))</f>
        <v>IV</v>
      </c>
      <c r="V518" s="7">
        <f t="shared" si="260"/>
        <v>160</v>
      </c>
      <c r="W518" s="7" t="str">
        <f>IF(U518="I","I",VLOOKUP(V518,Hilfstabelle!$A$3:$B$6,2))</f>
        <v>IV</v>
      </c>
      <c r="X518" s="7">
        <f>VLOOKUP(W518,Hilfstabelle!$B$10:$M$13,12,FALSE)</f>
        <v>10.408540800000001</v>
      </c>
      <c r="Y518" s="7">
        <f>VLOOKUP(W518,Hilfstabelle!$B$10:$D$13,3,FALSE)</f>
        <v>80</v>
      </c>
      <c r="Z518" s="7">
        <f>VLOOKUP(W518,Hilfstabelle!$B$10:$E$13,4,FALSE)</f>
        <v>110.5</v>
      </c>
      <c r="AA518" s="7">
        <f>VLOOKUP(W518,Hilfstabelle!$B$10:$F$13,5,FALSE)</f>
        <v>110.5</v>
      </c>
      <c r="AB518" s="7">
        <f>VLOOKUP(W518,Hilfstabelle!$B$10:$G$13,6,FALSE)</f>
        <v>110.5</v>
      </c>
      <c r="AC518" s="7" t="str">
        <f>IF(AG518="50I","I",VLOOKUP(C518,Hilfstabelle!$A$3:$B$6,2))</f>
        <v>IV</v>
      </c>
      <c r="AD518" s="7" t="str">
        <f>IF(U518="I","I",VLOOKUP(C518,Hilfstabelle!$A$3:$B$6,2))</f>
        <v>IV</v>
      </c>
      <c r="AE518" s="7" t="str">
        <f t="shared" si="272"/>
        <v>160IV</v>
      </c>
      <c r="AF518" s="7" t="str">
        <f t="shared" si="261"/>
        <v>160IV</v>
      </c>
      <c r="AG518" s="106" t="b">
        <f t="shared" si="262"/>
        <v>0</v>
      </c>
      <c r="AH518" s="7">
        <f>VLOOKUP('Grundgerüst Konfigurator'!AE518,Hilfstabelle!$B$14:$M$25,12,FALSE)</f>
        <v>4.9632240000000003</v>
      </c>
      <c r="AI518" s="7">
        <f>VLOOKUP(AE518,Hilfstabelle!$B$14:$J$25,9,FALSE)</f>
        <v>92.5</v>
      </c>
      <c r="AJ518" s="7">
        <f>VLOOKUP(AE518,Hilfstabelle!$B$14:$K$25,10,FALSE)</f>
        <v>64</v>
      </c>
      <c r="AK518" s="7">
        <f>VLOOKUP(AE518,Hilfstabelle!$B$14:$I$25,8,FALSE)</f>
        <v>14</v>
      </c>
      <c r="AL518" s="7" t="str">
        <f>IF(AP518="50I","I",VLOOKUP(D518,Hilfstabelle!$A$3:$B$6,2))</f>
        <v>I</v>
      </c>
      <c r="AM518" s="7" t="str">
        <f>IF(U518="I","I",VLOOKUP(D518,Hilfstabelle!$A$3:$B$6,2))</f>
        <v>II</v>
      </c>
      <c r="AN518" s="7" t="str">
        <f t="shared" si="273"/>
        <v>50I</v>
      </c>
      <c r="AO518" s="7" t="str">
        <f t="shared" si="263"/>
        <v>50II</v>
      </c>
      <c r="AP518" s="106" t="str">
        <f t="shared" si="264"/>
        <v>50I</v>
      </c>
      <c r="AQ518" s="7">
        <f>VLOOKUP('Grundgerüst Konfigurator'!AN518,Hilfstabelle!$B$14:$M$25,12,FALSE)</f>
        <v>0.45080280000000006</v>
      </c>
      <c r="AR518" s="7">
        <f>VLOOKUP(AN518,Hilfstabelle!$B$14:$J$25,9,FALSE)</f>
        <v>30.5</v>
      </c>
      <c r="AS518" s="7">
        <f>VLOOKUP(AN518,Hilfstabelle!$B$14:$K$25,10,FALSE)</f>
        <v>61</v>
      </c>
      <c r="AT518" s="7">
        <f>VLOOKUP(AN518,Hilfstabelle!$B$14:$I$25,8,FALSE)</f>
        <v>22</v>
      </c>
      <c r="AU518" s="7" t="str">
        <f>IF(AY518="50I","I",VLOOKUP(E518,Hilfstabelle!$A$3:$B$6,2))</f>
        <v>IV</v>
      </c>
      <c r="AV518" s="7" t="str">
        <f>IF(U518="I","I",VLOOKUP(E518,Hilfstabelle!$A$3:$B$6,2))</f>
        <v>IV</v>
      </c>
      <c r="AW518" s="7" t="str">
        <f t="shared" si="274"/>
        <v>140IV</v>
      </c>
      <c r="AX518" s="7" t="str">
        <f t="shared" si="265"/>
        <v>140IV</v>
      </c>
      <c r="AY518" s="106" t="b">
        <f t="shared" si="255"/>
        <v>0</v>
      </c>
      <c r="AZ518" s="7">
        <f>VLOOKUP('Grundgerüst Konfigurator'!AW518,Hilfstabelle!$B$14:$M$25,12,FALSE)</f>
        <v>4.4472372</v>
      </c>
      <c r="BA518" s="7">
        <f>VLOOKUP(AW518,Hilfstabelle!$B$14:$J$25,9,FALSE)</f>
        <v>81.5</v>
      </c>
      <c r="BB518" s="7">
        <f>VLOOKUP(AW518,Hilfstabelle!$B$14:$K$25,10,FALSE)</f>
        <v>75.599999999999994</v>
      </c>
      <c r="BC518" s="7">
        <f>VLOOKUP(AW518,Hilfstabelle!$B$14:$I$25,8,FALSE)</f>
        <v>25.6</v>
      </c>
      <c r="BD518" s="7" t="str">
        <f t="shared" si="266"/>
        <v/>
      </c>
      <c r="BE518" s="7" t="str">
        <f t="shared" si="275"/>
        <v/>
      </c>
      <c r="BF518" s="7">
        <f>IFERROR(VLOOKUP(BD518,Hilfstabelle!$B$26:$M$31,12,FALSE),0)</f>
        <v>0</v>
      </c>
      <c r="BG518" s="7">
        <f>IFERROR(VLOOKUP(BD518,Hilfstabelle!$B$26:$H$31,7,FALSE),0)</f>
        <v>0</v>
      </c>
      <c r="BH518" s="7" t="str">
        <f t="shared" si="267"/>
        <v>IV-I</v>
      </c>
      <c r="BI518" s="7" t="str">
        <f t="shared" si="276"/>
        <v>IV-I</v>
      </c>
      <c r="BJ518" s="7">
        <f>IFERROR(VLOOKUP(BH518,Hilfstabelle!$B$26:$M$31,12,FALSE),0)</f>
        <v>2.205924</v>
      </c>
      <c r="BK518" s="7">
        <f>IFERROR(VLOOKUP(BH518,Hilfstabelle!$B$26:$H$31,7,FALSE),0)</f>
        <v>5</v>
      </c>
      <c r="BL518" s="7" t="str">
        <f t="shared" si="268"/>
        <v/>
      </c>
      <c r="BM518" s="7" t="str">
        <f t="shared" si="277"/>
        <v/>
      </c>
      <c r="BN518" s="7">
        <f>IFERROR(VLOOKUP(BL518,Hilfstabelle!$B$26:$M$31,12,FALSE),0)</f>
        <v>0</v>
      </c>
      <c r="BO518" s="7">
        <f>IFERROR(VLOOKUP(BL518,Hilfstabelle!$B$26:$H$31,7,FALSE),0)</f>
        <v>0</v>
      </c>
      <c r="BP518" s="162" t="s">
        <v>3902</v>
      </c>
    </row>
    <row r="519" spans="1:68" ht="15" thickBot="1" x14ac:dyDescent="0.25">
      <c r="A519" s="7">
        <v>16864441270</v>
      </c>
      <c r="B519" s="160" t="s">
        <v>98</v>
      </c>
      <c r="C519" s="8">
        <v>160</v>
      </c>
      <c r="D519" s="8">
        <v>63</v>
      </c>
      <c r="E519" s="8">
        <v>25</v>
      </c>
      <c r="F519" s="8" t="str">
        <f t="shared" ref="F519:F582" si="278">CONCATENATE(C519," - ",D519," - ",E519)</f>
        <v>160 - 63 - 25</v>
      </c>
      <c r="G519" s="8" t="str">
        <f t="shared" ref="G519:G582" si="279">CONCATENATE(C519,"-",D519,"-",E519)</f>
        <v>160-63-25</v>
      </c>
      <c r="H519" s="8">
        <f t="shared" ref="H519:H582" si="280">A519</f>
        <v>16864441270</v>
      </c>
      <c r="I519" s="6">
        <f t="shared" si="256"/>
        <v>20.987097600000002</v>
      </c>
      <c r="J519" s="6">
        <f>VLOOKUP(LEFT(A519,8)*1,Hilfstabelle!$A$35:$E$38,5,FALSE)</f>
        <v>0</v>
      </c>
      <c r="K519" s="6">
        <f t="shared" si="257"/>
        <v>330.5</v>
      </c>
      <c r="L519" s="6">
        <f t="shared" si="258"/>
        <v>301.5</v>
      </c>
      <c r="M519" s="6">
        <f t="shared" si="259"/>
        <v>185</v>
      </c>
      <c r="N519" s="19">
        <f t="shared" si="269"/>
        <v>124.5</v>
      </c>
      <c r="O519" s="19">
        <f t="shared" si="270"/>
        <v>163</v>
      </c>
      <c r="P519" s="19">
        <f t="shared" si="271"/>
        <v>134.5</v>
      </c>
      <c r="Q519" s="6" t="str">
        <f>VLOOKUP(LEFT(A519,8)*1,Hilfstabelle!$A$35:$E$38,2,FALSE)</f>
        <v>N.A.</v>
      </c>
      <c r="R519" s="6" t="str">
        <f>VLOOKUP(LEFT(A519,8)*1,Hilfstabelle!$A$35:$E$38,3,FALSE)</f>
        <v>N.A.</v>
      </c>
      <c r="S519" s="6" t="str">
        <f>VLOOKUP(LEFT(A519,8)*1,Hilfstabelle!$A$35:$E$38,4,FALSE)</f>
        <v>N.A.</v>
      </c>
      <c r="T519" s="94" t="e">
        <f>VLOOKUP(H519,Preise!A:E,4,FALSE)</f>
        <v>#N/A</v>
      </c>
      <c r="U519" s="7" t="str">
        <f>IF(V519=50,"I",VLOOKUP(V519,Hilfstabelle!$A$3:$B$6,2))</f>
        <v>IV</v>
      </c>
      <c r="V519" s="7">
        <f t="shared" si="260"/>
        <v>160</v>
      </c>
      <c r="W519" s="7" t="str">
        <f>IF(U519="I","I",VLOOKUP(V519,Hilfstabelle!$A$3:$B$6,2))</f>
        <v>IV</v>
      </c>
      <c r="X519" s="7">
        <f>VLOOKUP(W519,Hilfstabelle!$B$10:$M$13,12,FALSE)</f>
        <v>10.408540800000001</v>
      </c>
      <c r="Y519" s="7">
        <f>VLOOKUP(W519,Hilfstabelle!$B$10:$D$13,3,FALSE)</f>
        <v>80</v>
      </c>
      <c r="Z519" s="7">
        <f>VLOOKUP(W519,Hilfstabelle!$B$10:$E$13,4,FALSE)</f>
        <v>110.5</v>
      </c>
      <c r="AA519" s="7">
        <f>VLOOKUP(W519,Hilfstabelle!$B$10:$F$13,5,FALSE)</f>
        <v>110.5</v>
      </c>
      <c r="AB519" s="7">
        <f>VLOOKUP(W519,Hilfstabelle!$B$10:$G$13,6,FALSE)</f>
        <v>110.5</v>
      </c>
      <c r="AC519" s="7" t="str">
        <f>IF(AG519="50I","I",VLOOKUP(C519,Hilfstabelle!$A$3:$B$6,2))</f>
        <v>IV</v>
      </c>
      <c r="AD519" s="7" t="str">
        <f>IF(U519="I","I",VLOOKUP(C519,Hilfstabelle!$A$3:$B$6,2))</f>
        <v>IV</v>
      </c>
      <c r="AE519" s="7" t="str">
        <f t="shared" si="272"/>
        <v>160IV</v>
      </c>
      <c r="AF519" s="7" t="str">
        <f t="shared" si="261"/>
        <v>160IV</v>
      </c>
      <c r="AG519" s="106" t="b">
        <f t="shared" si="262"/>
        <v>0</v>
      </c>
      <c r="AH519" s="7">
        <f>VLOOKUP('Grundgerüst Konfigurator'!AE519,Hilfstabelle!$B$14:$M$25,12,FALSE)</f>
        <v>4.9632240000000003</v>
      </c>
      <c r="AI519" s="7">
        <f>VLOOKUP(AE519,Hilfstabelle!$B$14:$J$25,9,FALSE)</f>
        <v>92.5</v>
      </c>
      <c r="AJ519" s="7">
        <f>VLOOKUP(AE519,Hilfstabelle!$B$14:$K$25,10,FALSE)</f>
        <v>64</v>
      </c>
      <c r="AK519" s="7">
        <f>VLOOKUP(AE519,Hilfstabelle!$B$14:$I$25,8,FALSE)</f>
        <v>14</v>
      </c>
      <c r="AL519" s="7" t="str">
        <f>IF(AP519="50I","I",VLOOKUP(D519,Hilfstabelle!$A$3:$B$6,2))</f>
        <v>II</v>
      </c>
      <c r="AM519" s="7" t="str">
        <f>IF(U519="I","I",VLOOKUP(D519,Hilfstabelle!$A$3:$B$6,2))</f>
        <v>II</v>
      </c>
      <c r="AN519" s="7" t="str">
        <f t="shared" si="273"/>
        <v>63II</v>
      </c>
      <c r="AO519" s="7" t="str">
        <f t="shared" si="263"/>
        <v>63II</v>
      </c>
      <c r="AP519" s="106" t="b">
        <f t="shared" si="264"/>
        <v>0</v>
      </c>
      <c r="AQ519" s="7">
        <f>VLOOKUP('Grundgerüst Konfigurator'!AN519,Hilfstabelle!$B$14:$M$25,12,FALSE)</f>
        <v>0.84948360000000012</v>
      </c>
      <c r="AR519" s="7">
        <f>VLOOKUP(AN519,Hilfstabelle!$B$14:$J$25,9,FALSE)</f>
        <v>37</v>
      </c>
      <c r="AS519" s="7">
        <f>VLOOKUP(AN519,Hilfstabelle!$B$14:$K$25,10,FALSE)</f>
        <v>68.5</v>
      </c>
      <c r="AT519" s="7">
        <f>VLOOKUP(AN519,Hilfstabelle!$B$14:$I$25,8,FALSE)</f>
        <v>22.5</v>
      </c>
      <c r="AU519" s="7" t="str">
        <f>IF(AY519="50I","I",VLOOKUP(E519,Hilfstabelle!$A$3:$B$6,2))</f>
        <v>I</v>
      </c>
      <c r="AV519" s="7" t="str">
        <f>IF(U519="I","I",VLOOKUP(E519,Hilfstabelle!$A$3:$B$6,2))</f>
        <v>I</v>
      </c>
      <c r="AW519" s="7" t="str">
        <f t="shared" si="274"/>
        <v>25I</v>
      </c>
      <c r="AX519" s="7" t="str">
        <f t="shared" si="265"/>
        <v>25I</v>
      </c>
      <c r="AY519" s="106" t="b">
        <f t="shared" si="255"/>
        <v>0</v>
      </c>
      <c r="AZ519" s="7">
        <f>VLOOKUP('Grundgerüst Konfigurator'!AW519,Hilfstabelle!$B$14:$M$25,12,FALSE)</f>
        <v>0.171486</v>
      </c>
      <c r="BA519" s="7">
        <f>VLOOKUP(AW519,Hilfstabelle!$B$14:$J$25,9,FALSE)</f>
        <v>15.25</v>
      </c>
      <c r="BB519" s="7">
        <f>VLOOKUP(AW519,Hilfstabelle!$B$14:$K$25,10,FALSE)</f>
        <v>40.5</v>
      </c>
      <c r="BC519" s="7">
        <f>VLOOKUP(AW519,Hilfstabelle!$B$14:$I$25,8,FALSE)</f>
        <v>19</v>
      </c>
      <c r="BD519" s="7" t="str">
        <f t="shared" si="266"/>
        <v/>
      </c>
      <c r="BE519" s="7" t="str">
        <f t="shared" si="275"/>
        <v/>
      </c>
      <c r="BF519" s="7">
        <f>IFERROR(VLOOKUP(BD519,Hilfstabelle!$B$26:$M$31,12,FALSE),0)</f>
        <v>0</v>
      </c>
      <c r="BG519" s="7">
        <f>IFERROR(VLOOKUP(BD519,Hilfstabelle!$B$26:$H$31,7,FALSE),0)</f>
        <v>0</v>
      </c>
      <c r="BH519" s="7" t="str">
        <f t="shared" si="267"/>
        <v>IV-II</v>
      </c>
      <c r="BI519" s="7" t="str">
        <f t="shared" si="276"/>
        <v>IV-II</v>
      </c>
      <c r="BJ519" s="7">
        <f>IFERROR(VLOOKUP(BH519,Hilfstabelle!$B$26:$M$31,12,FALSE),0)</f>
        <v>2.3884392000000001</v>
      </c>
      <c r="BK519" s="7">
        <f>IFERROR(VLOOKUP(BH519,Hilfstabelle!$B$26:$H$31,7,FALSE),0)</f>
        <v>30</v>
      </c>
      <c r="BL519" s="7" t="str">
        <f t="shared" si="268"/>
        <v>IV-I</v>
      </c>
      <c r="BM519" s="7" t="str">
        <f t="shared" si="277"/>
        <v>IV-I</v>
      </c>
      <c r="BN519" s="7">
        <f>IFERROR(VLOOKUP(BL519,Hilfstabelle!$B$26:$M$31,12,FALSE),0)</f>
        <v>2.205924</v>
      </c>
      <c r="BO519" s="7">
        <f>IFERROR(VLOOKUP(BL519,Hilfstabelle!$B$26:$H$31,7,FALSE),0)</f>
        <v>5</v>
      </c>
      <c r="BP519" s="162" t="s">
        <v>3902</v>
      </c>
    </row>
    <row r="520" spans="1:68" ht="15" thickBot="1" x14ac:dyDescent="0.25">
      <c r="A520" s="7">
        <v>16864441271</v>
      </c>
      <c r="B520" s="160" t="s">
        <v>98</v>
      </c>
      <c r="C520" s="8">
        <v>160</v>
      </c>
      <c r="D520" s="8">
        <v>63</v>
      </c>
      <c r="E520" s="8">
        <v>32</v>
      </c>
      <c r="F520" s="8" t="str">
        <f t="shared" si="278"/>
        <v>160 - 63 - 32</v>
      </c>
      <c r="G520" s="8" t="str">
        <f t="shared" si="279"/>
        <v>160-63-32</v>
      </c>
      <c r="H520" s="8">
        <f t="shared" si="280"/>
        <v>16864441271</v>
      </c>
      <c r="I520" s="6">
        <f t="shared" si="256"/>
        <v>21.039496800000002</v>
      </c>
      <c r="J520" s="6">
        <f>VLOOKUP(LEFT(A520,8)*1,Hilfstabelle!$A$35:$E$38,5,FALSE)</f>
        <v>0</v>
      </c>
      <c r="K520" s="6">
        <f t="shared" si="257"/>
        <v>337</v>
      </c>
      <c r="L520" s="6">
        <f t="shared" si="258"/>
        <v>301.5</v>
      </c>
      <c r="M520" s="6">
        <f t="shared" si="259"/>
        <v>185</v>
      </c>
      <c r="N520" s="19">
        <f t="shared" si="269"/>
        <v>124.5</v>
      </c>
      <c r="O520" s="19">
        <f t="shared" si="270"/>
        <v>163</v>
      </c>
      <c r="P520" s="19">
        <f t="shared" si="271"/>
        <v>135.5</v>
      </c>
      <c r="Q520" s="6" t="str">
        <f>VLOOKUP(LEFT(A520,8)*1,Hilfstabelle!$A$35:$E$38,2,FALSE)</f>
        <v>N.A.</v>
      </c>
      <c r="R520" s="6" t="str">
        <f>VLOOKUP(LEFT(A520,8)*1,Hilfstabelle!$A$35:$E$38,3,FALSE)</f>
        <v>N.A.</v>
      </c>
      <c r="S520" s="6" t="str">
        <f>VLOOKUP(LEFT(A520,8)*1,Hilfstabelle!$A$35:$E$38,4,FALSE)</f>
        <v>N.A.</v>
      </c>
      <c r="T520" s="94" t="e">
        <f>VLOOKUP(H520,Preise!A:E,4,FALSE)</f>
        <v>#N/A</v>
      </c>
      <c r="U520" s="7" t="str">
        <f>IF(V520=50,"I",VLOOKUP(V520,Hilfstabelle!$A$3:$B$6,2))</f>
        <v>IV</v>
      </c>
      <c r="V520" s="7">
        <f t="shared" si="260"/>
        <v>160</v>
      </c>
      <c r="W520" s="7" t="str">
        <f>IF(U520="I","I",VLOOKUP(V520,Hilfstabelle!$A$3:$B$6,2))</f>
        <v>IV</v>
      </c>
      <c r="X520" s="7">
        <f>VLOOKUP(W520,Hilfstabelle!$B$10:$M$13,12,FALSE)</f>
        <v>10.408540800000001</v>
      </c>
      <c r="Y520" s="7">
        <f>VLOOKUP(W520,Hilfstabelle!$B$10:$D$13,3,FALSE)</f>
        <v>80</v>
      </c>
      <c r="Z520" s="7">
        <f>VLOOKUP(W520,Hilfstabelle!$B$10:$E$13,4,FALSE)</f>
        <v>110.5</v>
      </c>
      <c r="AA520" s="7">
        <f>VLOOKUP(W520,Hilfstabelle!$B$10:$F$13,5,FALSE)</f>
        <v>110.5</v>
      </c>
      <c r="AB520" s="7">
        <f>VLOOKUP(W520,Hilfstabelle!$B$10:$G$13,6,FALSE)</f>
        <v>110.5</v>
      </c>
      <c r="AC520" s="7" t="str">
        <f>IF(AG520="50I","I",VLOOKUP(C520,Hilfstabelle!$A$3:$B$6,2))</f>
        <v>IV</v>
      </c>
      <c r="AD520" s="7" t="str">
        <f>IF(U520="I","I",VLOOKUP(C520,Hilfstabelle!$A$3:$B$6,2))</f>
        <v>IV</v>
      </c>
      <c r="AE520" s="7" t="str">
        <f t="shared" si="272"/>
        <v>160IV</v>
      </c>
      <c r="AF520" s="7" t="str">
        <f t="shared" si="261"/>
        <v>160IV</v>
      </c>
      <c r="AG520" s="106" t="b">
        <f t="shared" si="262"/>
        <v>0</v>
      </c>
      <c r="AH520" s="7">
        <f>VLOOKUP('Grundgerüst Konfigurator'!AE520,Hilfstabelle!$B$14:$M$25,12,FALSE)</f>
        <v>4.9632240000000003</v>
      </c>
      <c r="AI520" s="7">
        <f>VLOOKUP(AE520,Hilfstabelle!$B$14:$J$25,9,FALSE)</f>
        <v>92.5</v>
      </c>
      <c r="AJ520" s="7">
        <f>VLOOKUP(AE520,Hilfstabelle!$B$14:$K$25,10,FALSE)</f>
        <v>64</v>
      </c>
      <c r="AK520" s="7">
        <f>VLOOKUP(AE520,Hilfstabelle!$B$14:$I$25,8,FALSE)</f>
        <v>14</v>
      </c>
      <c r="AL520" s="7" t="str">
        <f>IF(AP520="50I","I",VLOOKUP(D520,Hilfstabelle!$A$3:$B$6,2))</f>
        <v>II</v>
      </c>
      <c r="AM520" s="7" t="str">
        <f>IF(U520="I","I",VLOOKUP(D520,Hilfstabelle!$A$3:$B$6,2))</f>
        <v>II</v>
      </c>
      <c r="AN520" s="7" t="str">
        <f t="shared" si="273"/>
        <v>63II</v>
      </c>
      <c r="AO520" s="7" t="str">
        <f t="shared" si="263"/>
        <v>63II</v>
      </c>
      <c r="AP520" s="106" t="b">
        <f t="shared" si="264"/>
        <v>0</v>
      </c>
      <c r="AQ520" s="7">
        <f>VLOOKUP('Grundgerüst Konfigurator'!AN520,Hilfstabelle!$B$14:$M$25,12,FALSE)</f>
        <v>0.84948360000000012</v>
      </c>
      <c r="AR520" s="7">
        <f>VLOOKUP(AN520,Hilfstabelle!$B$14:$J$25,9,FALSE)</f>
        <v>37</v>
      </c>
      <c r="AS520" s="7">
        <f>VLOOKUP(AN520,Hilfstabelle!$B$14:$K$25,10,FALSE)</f>
        <v>68.5</v>
      </c>
      <c r="AT520" s="7">
        <f>VLOOKUP(AN520,Hilfstabelle!$B$14:$I$25,8,FALSE)</f>
        <v>22.5</v>
      </c>
      <c r="AU520" s="7" t="str">
        <f>IF(AY520="50I","I",VLOOKUP(E520,Hilfstabelle!$A$3:$B$6,2))</f>
        <v>I</v>
      </c>
      <c r="AV520" s="7" t="str">
        <f>IF(U520="I","I",VLOOKUP(E520,Hilfstabelle!$A$3:$B$6,2))</f>
        <v>I</v>
      </c>
      <c r="AW520" s="7" t="str">
        <f t="shared" si="274"/>
        <v>32I</v>
      </c>
      <c r="AX520" s="7" t="str">
        <f t="shared" si="265"/>
        <v>32I</v>
      </c>
      <c r="AY520" s="106" t="b">
        <f t="shared" si="255"/>
        <v>0</v>
      </c>
      <c r="AZ520" s="7">
        <f>VLOOKUP('Grundgerüst Konfigurator'!AW520,Hilfstabelle!$B$14:$M$25,12,FALSE)</f>
        <v>0.22388520000000001</v>
      </c>
      <c r="BA520" s="7">
        <f>VLOOKUP(AW520,Hilfstabelle!$B$14:$J$25,9,FALSE)</f>
        <v>20</v>
      </c>
      <c r="BB520" s="7">
        <f>VLOOKUP(AW520,Hilfstabelle!$B$14:$K$25,10,FALSE)</f>
        <v>47</v>
      </c>
      <c r="BC520" s="7">
        <f>VLOOKUP(AW520,Hilfstabelle!$B$14:$I$25,8,FALSE)</f>
        <v>20</v>
      </c>
      <c r="BD520" s="7" t="str">
        <f t="shared" si="266"/>
        <v/>
      </c>
      <c r="BE520" s="7" t="str">
        <f t="shared" si="275"/>
        <v/>
      </c>
      <c r="BF520" s="7">
        <f>IFERROR(VLOOKUP(BD520,Hilfstabelle!$B$26:$M$31,12,FALSE),0)</f>
        <v>0</v>
      </c>
      <c r="BG520" s="7">
        <f>IFERROR(VLOOKUP(BD520,Hilfstabelle!$B$26:$H$31,7,FALSE),0)</f>
        <v>0</v>
      </c>
      <c r="BH520" s="7" t="str">
        <f t="shared" si="267"/>
        <v>IV-II</v>
      </c>
      <c r="BI520" s="7" t="str">
        <f t="shared" si="276"/>
        <v>IV-II</v>
      </c>
      <c r="BJ520" s="7">
        <f>IFERROR(VLOOKUP(BH520,Hilfstabelle!$B$26:$M$31,12,FALSE),0)</f>
        <v>2.3884392000000001</v>
      </c>
      <c r="BK520" s="7">
        <f>IFERROR(VLOOKUP(BH520,Hilfstabelle!$B$26:$H$31,7,FALSE),0)</f>
        <v>30</v>
      </c>
      <c r="BL520" s="7" t="str">
        <f t="shared" si="268"/>
        <v>IV-I</v>
      </c>
      <c r="BM520" s="7" t="str">
        <f t="shared" si="277"/>
        <v>IV-I</v>
      </c>
      <c r="BN520" s="7">
        <f>IFERROR(VLOOKUP(BL520,Hilfstabelle!$B$26:$M$31,12,FALSE),0)</f>
        <v>2.205924</v>
      </c>
      <c r="BO520" s="7">
        <f>IFERROR(VLOOKUP(BL520,Hilfstabelle!$B$26:$H$31,7,FALSE),0)</f>
        <v>5</v>
      </c>
      <c r="BP520" s="162" t="s">
        <v>3902</v>
      </c>
    </row>
    <row r="521" spans="1:68" ht="15" thickBot="1" x14ac:dyDescent="0.25">
      <c r="A521" s="7">
        <v>16864441272</v>
      </c>
      <c r="B521" s="160" t="s">
        <v>98</v>
      </c>
      <c r="C521" s="8">
        <v>160</v>
      </c>
      <c r="D521" s="8">
        <v>63</v>
      </c>
      <c r="E521" s="8">
        <v>40</v>
      </c>
      <c r="F521" s="8" t="str">
        <f t="shared" si="278"/>
        <v>160 - 63 - 40</v>
      </c>
      <c r="G521" s="8" t="str">
        <f t="shared" si="279"/>
        <v>160-63-40</v>
      </c>
      <c r="H521" s="8">
        <f t="shared" si="280"/>
        <v>16864441272</v>
      </c>
      <c r="I521" s="6">
        <f t="shared" si="256"/>
        <v>21.149100000000001</v>
      </c>
      <c r="J521" s="6">
        <f>VLOOKUP(LEFT(A521,8)*1,Hilfstabelle!$A$35:$E$38,5,FALSE)</f>
        <v>0</v>
      </c>
      <c r="K521" s="6">
        <f t="shared" si="257"/>
        <v>344</v>
      </c>
      <c r="L521" s="6">
        <f t="shared" si="258"/>
        <v>301.5</v>
      </c>
      <c r="M521" s="6">
        <f t="shared" si="259"/>
        <v>185</v>
      </c>
      <c r="N521" s="19">
        <f t="shared" si="269"/>
        <v>124.5</v>
      </c>
      <c r="O521" s="19">
        <f t="shared" si="270"/>
        <v>163</v>
      </c>
      <c r="P521" s="19">
        <f t="shared" si="271"/>
        <v>137.5</v>
      </c>
      <c r="Q521" s="6" t="str">
        <f>VLOOKUP(LEFT(A521,8)*1,Hilfstabelle!$A$35:$E$38,2,FALSE)</f>
        <v>N.A.</v>
      </c>
      <c r="R521" s="6" t="str">
        <f>VLOOKUP(LEFT(A521,8)*1,Hilfstabelle!$A$35:$E$38,3,FALSE)</f>
        <v>N.A.</v>
      </c>
      <c r="S521" s="6" t="str">
        <f>VLOOKUP(LEFT(A521,8)*1,Hilfstabelle!$A$35:$E$38,4,FALSE)</f>
        <v>N.A.</v>
      </c>
      <c r="T521" s="94" t="e">
        <f>VLOOKUP(H521,Preise!A:E,4,FALSE)</f>
        <v>#N/A</v>
      </c>
      <c r="U521" s="7" t="str">
        <f>IF(V521=50,"I",VLOOKUP(V521,Hilfstabelle!$A$3:$B$6,2))</f>
        <v>IV</v>
      </c>
      <c r="V521" s="7">
        <f t="shared" si="260"/>
        <v>160</v>
      </c>
      <c r="W521" s="7" t="str">
        <f>IF(U521="I","I",VLOOKUP(V521,Hilfstabelle!$A$3:$B$6,2))</f>
        <v>IV</v>
      </c>
      <c r="X521" s="7">
        <f>VLOOKUP(W521,Hilfstabelle!$B$10:$M$13,12,FALSE)</f>
        <v>10.408540800000001</v>
      </c>
      <c r="Y521" s="7">
        <f>VLOOKUP(W521,Hilfstabelle!$B$10:$D$13,3,FALSE)</f>
        <v>80</v>
      </c>
      <c r="Z521" s="7">
        <f>VLOOKUP(W521,Hilfstabelle!$B$10:$E$13,4,FALSE)</f>
        <v>110.5</v>
      </c>
      <c r="AA521" s="7">
        <f>VLOOKUP(W521,Hilfstabelle!$B$10:$F$13,5,FALSE)</f>
        <v>110.5</v>
      </c>
      <c r="AB521" s="7">
        <f>VLOOKUP(W521,Hilfstabelle!$B$10:$G$13,6,FALSE)</f>
        <v>110.5</v>
      </c>
      <c r="AC521" s="7" t="str">
        <f>IF(AG521="50I","I",VLOOKUP(C521,Hilfstabelle!$A$3:$B$6,2))</f>
        <v>IV</v>
      </c>
      <c r="AD521" s="7" t="str">
        <f>IF(U521="I","I",VLOOKUP(C521,Hilfstabelle!$A$3:$B$6,2))</f>
        <v>IV</v>
      </c>
      <c r="AE521" s="7" t="str">
        <f t="shared" si="272"/>
        <v>160IV</v>
      </c>
      <c r="AF521" s="7" t="str">
        <f t="shared" si="261"/>
        <v>160IV</v>
      </c>
      <c r="AG521" s="106" t="b">
        <f t="shared" si="262"/>
        <v>0</v>
      </c>
      <c r="AH521" s="7">
        <f>VLOOKUP('Grundgerüst Konfigurator'!AE521,Hilfstabelle!$B$14:$M$25,12,FALSE)</f>
        <v>4.9632240000000003</v>
      </c>
      <c r="AI521" s="7">
        <f>VLOOKUP(AE521,Hilfstabelle!$B$14:$J$25,9,FALSE)</f>
        <v>92.5</v>
      </c>
      <c r="AJ521" s="7">
        <f>VLOOKUP(AE521,Hilfstabelle!$B$14:$K$25,10,FALSE)</f>
        <v>64</v>
      </c>
      <c r="AK521" s="7">
        <f>VLOOKUP(AE521,Hilfstabelle!$B$14:$I$25,8,FALSE)</f>
        <v>14</v>
      </c>
      <c r="AL521" s="7" t="str">
        <f>IF(AP521="50I","I",VLOOKUP(D521,Hilfstabelle!$A$3:$B$6,2))</f>
        <v>II</v>
      </c>
      <c r="AM521" s="7" t="str">
        <f>IF(U521="I","I",VLOOKUP(D521,Hilfstabelle!$A$3:$B$6,2))</f>
        <v>II</v>
      </c>
      <c r="AN521" s="7" t="str">
        <f t="shared" si="273"/>
        <v>63II</v>
      </c>
      <c r="AO521" s="7" t="str">
        <f t="shared" si="263"/>
        <v>63II</v>
      </c>
      <c r="AP521" s="106" t="b">
        <f t="shared" si="264"/>
        <v>0</v>
      </c>
      <c r="AQ521" s="7">
        <f>VLOOKUP('Grundgerüst Konfigurator'!AN521,Hilfstabelle!$B$14:$M$25,12,FALSE)</f>
        <v>0.84948360000000012</v>
      </c>
      <c r="AR521" s="7">
        <f>VLOOKUP(AN521,Hilfstabelle!$B$14:$J$25,9,FALSE)</f>
        <v>37</v>
      </c>
      <c r="AS521" s="7">
        <f>VLOOKUP(AN521,Hilfstabelle!$B$14:$K$25,10,FALSE)</f>
        <v>68.5</v>
      </c>
      <c r="AT521" s="7">
        <f>VLOOKUP(AN521,Hilfstabelle!$B$14:$I$25,8,FALSE)</f>
        <v>22.5</v>
      </c>
      <c r="AU521" s="7" t="str">
        <f>IF(AY521="50I","I",VLOOKUP(E521,Hilfstabelle!$A$3:$B$6,2))</f>
        <v>I</v>
      </c>
      <c r="AV521" s="7" t="str">
        <f>IF(U521="I","I",VLOOKUP(E521,Hilfstabelle!$A$3:$B$6,2))</f>
        <v>I</v>
      </c>
      <c r="AW521" s="7" t="str">
        <f t="shared" si="274"/>
        <v>40I</v>
      </c>
      <c r="AX521" s="7" t="str">
        <f t="shared" si="265"/>
        <v>40I</v>
      </c>
      <c r="AY521" s="106" t="b">
        <f t="shared" si="255"/>
        <v>0</v>
      </c>
      <c r="AZ521" s="7">
        <f>VLOOKUP('Grundgerüst Konfigurator'!AW521,Hilfstabelle!$B$14:$M$25,12,FALSE)</f>
        <v>0.33348840000000002</v>
      </c>
      <c r="BA521" s="7">
        <f>VLOOKUP(AW521,Hilfstabelle!$B$14:$J$25,9,FALSE)</f>
        <v>24.5</v>
      </c>
      <c r="BB521" s="7">
        <f>VLOOKUP(AW521,Hilfstabelle!$B$14:$K$25,10,FALSE)</f>
        <v>54</v>
      </c>
      <c r="BC521" s="7">
        <f>VLOOKUP(AW521,Hilfstabelle!$B$14:$I$25,8,FALSE)</f>
        <v>22</v>
      </c>
      <c r="BD521" s="7" t="str">
        <f t="shared" si="266"/>
        <v/>
      </c>
      <c r="BE521" s="7" t="str">
        <f t="shared" si="275"/>
        <v/>
      </c>
      <c r="BF521" s="7">
        <f>IFERROR(VLOOKUP(BD521,Hilfstabelle!$B$26:$M$31,12,FALSE),0)</f>
        <v>0</v>
      </c>
      <c r="BG521" s="7">
        <f>IFERROR(VLOOKUP(BD521,Hilfstabelle!$B$26:$H$31,7,FALSE),0)</f>
        <v>0</v>
      </c>
      <c r="BH521" s="7" t="str">
        <f t="shared" si="267"/>
        <v>IV-II</v>
      </c>
      <c r="BI521" s="7" t="str">
        <f t="shared" si="276"/>
        <v>IV-II</v>
      </c>
      <c r="BJ521" s="7">
        <f>IFERROR(VLOOKUP(BH521,Hilfstabelle!$B$26:$M$31,12,FALSE),0)</f>
        <v>2.3884392000000001</v>
      </c>
      <c r="BK521" s="7">
        <f>IFERROR(VLOOKUP(BH521,Hilfstabelle!$B$26:$H$31,7,FALSE),0)</f>
        <v>30</v>
      </c>
      <c r="BL521" s="7" t="str">
        <f t="shared" si="268"/>
        <v>IV-I</v>
      </c>
      <c r="BM521" s="7" t="str">
        <f t="shared" si="277"/>
        <v>IV-I</v>
      </c>
      <c r="BN521" s="7">
        <f>IFERROR(VLOOKUP(BL521,Hilfstabelle!$B$26:$M$31,12,FALSE),0)</f>
        <v>2.205924</v>
      </c>
      <c r="BO521" s="7">
        <f>IFERROR(VLOOKUP(BL521,Hilfstabelle!$B$26:$H$31,7,FALSE),0)</f>
        <v>5</v>
      </c>
      <c r="BP521" s="162" t="s">
        <v>3902</v>
      </c>
    </row>
    <row r="522" spans="1:68" ht="15" thickBot="1" x14ac:dyDescent="0.25">
      <c r="A522" s="7">
        <v>16864441273</v>
      </c>
      <c r="B522" s="160" t="s">
        <v>98</v>
      </c>
      <c r="C522" s="8">
        <v>160</v>
      </c>
      <c r="D522" s="8">
        <v>63</v>
      </c>
      <c r="E522" s="8">
        <v>50</v>
      </c>
      <c r="F522" s="8" t="str">
        <f t="shared" si="278"/>
        <v>160 - 63 - 50</v>
      </c>
      <c r="G522" s="8" t="str">
        <f t="shared" si="279"/>
        <v>160-63-50</v>
      </c>
      <c r="H522" s="8">
        <f t="shared" si="280"/>
        <v>16864441273</v>
      </c>
      <c r="I522" s="6">
        <f t="shared" si="256"/>
        <v>21.266414400000002</v>
      </c>
      <c r="J522" s="6">
        <f>VLOOKUP(LEFT(A522,8)*1,Hilfstabelle!$A$35:$E$38,5,FALSE)</f>
        <v>0</v>
      </c>
      <c r="K522" s="6">
        <f t="shared" si="257"/>
        <v>351</v>
      </c>
      <c r="L522" s="6">
        <f t="shared" si="258"/>
        <v>301.5</v>
      </c>
      <c r="M522" s="6">
        <f t="shared" si="259"/>
        <v>185</v>
      </c>
      <c r="N522" s="19">
        <f t="shared" si="269"/>
        <v>124.5</v>
      </c>
      <c r="O522" s="19">
        <f t="shared" si="270"/>
        <v>163</v>
      </c>
      <c r="P522" s="19">
        <f t="shared" si="271"/>
        <v>137.5</v>
      </c>
      <c r="Q522" s="6" t="str">
        <f>VLOOKUP(LEFT(A522,8)*1,Hilfstabelle!$A$35:$E$38,2,FALSE)</f>
        <v>N.A.</v>
      </c>
      <c r="R522" s="6" t="str">
        <f>VLOOKUP(LEFT(A522,8)*1,Hilfstabelle!$A$35:$E$38,3,FALSE)</f>
        <v>N.A.</v>
      </c>
      <c r="S522" s="6" t="str">
        <f>VLOOKUP(LEFT(A522,8)*1,Hilfstabelle!$A$35:$E$38,4,FALSE)</f>
        <v>N.A.</v>
      </c>
      <c r="T522" s="94" t="e">
        <f>VLOOKUP(H522,Preise!A:E,4,FALSE)</f>
        <v>#N/A</v>
      </c>
      <c r="U522" s="7" t="str">
        <f>IF(V522=50,"I",VLOOKUP(V522,Hilfstabelle!$A$3:$B$6,2))</f>
        <v>IV</v>
      </c>
      <c r="V522" s="7">
        <f t="shared" si="260"/>
        <v>160</v>
      </c>
      <c r="W522" s="7" t="str">
        <f>IF(U522="I","I",VLOOKUP(V522,Hilfstabelle!$A$3:$B$6,2))</f>
        <v>IV</v>
      </c>
      <c r="X522" s="7">
        <f>VLOOKUP(W522,Hilfstabelle!$B$10:$M$13,12,FALSE)</f>
        <v>10.408540800000001</v>
      </c>
      <c r="Y522" s="7">
        <f>VLOOKUP(W522,Hilfstabelle!$B$10:$D$13,3,FALSE)</f>
        <v>80</v>
      </c>
      <c r="Z522" s="7">
        <f>VLOOKUP(W522,Hilfstabelle!$B$10:$E$13,4,FALSE)</f>
        <v>110.5</v>
      </c>
      <c r="AA522" s="7">
        <f>VLOOKUP(W522,Hilfstabelle!$B$10:$F$13,5,FALSE)</f>
        <v>110.5</v>
      </c>
      <c r="AB522" s="7">
        <f>VLOOKUP(W522,Hilfstabelle!$B$10:$G$13,6,FALSE)</f>
        <v>110.5</v>
      </c>
      <c r="AC522" s="7" t="str">
        <f>IF(AG522="50I","I",VLOOKUP(C522,Hilfstabelle!$A$3:$B$6,2))</f>
        <v>IV</v>
      </c>
      <c r="AD522" s="7" t="str">
        <f>IF(U522="I","I",VLOOKUP(C522,Hilfstabelle!$A$3:$B$6,2))</f>
        <v>IV</v>
      </c>
      <c r="AE522" s="7" t="str">
        <f t="shared" si="272"/>
        <v>160IV</v>
      </c>
      <c r="AF522" s="7" t="str">
        <f t="shared" si="261"/>
        <v>160IV</v>
      </c>
      <c r="AG522" s="106" t="b">
        <f t="shared" si="262"/>
        <v>0</v>
      </c>
      <c r="AH522" s="7">
        <f>VLOOKUP('Grundgerüst Konfigurator'!AE522,Hilfstabelle!$B$14:$M$25,12,FALSE)</f>
        <v>4.9632240000000003</v>
      </c>
      <c r="AI522" s="7">
        <f>VLOOKUP(AE522,Hilfstabelle!$B$14:$J$25,9,FALSE)</f>
        <v>92.5</v>
      </c>
      <c r="AJ522" s="7">
        <f>VLOOKUP(AE522,Hilfstabelle!$B$14:$K$25,10,FALSE)</f>
        <v>64</v>
      </c>
      <c r="AK522" s="7">
        <f>VLOOKUP(AE522,Hilfstabelle!$B$14:$I$25,8,FALSE)</f>
        <v>14</v>
      </c>
      <c r="AL522" s="7" t="str">
        <f>IF(AP522="50I","I",VLOOKUP(D522,Hilfstabelle!$A$3:$B$6,2))</f>
        <v>II</v>
      </c>
      <c r="AM522" s="7" t="str">
        <f>IF(U522="I","I",VLOOKUP(D522,Hilfstabelle!$A$3:$B$6,2))</f>
        <v>II</v>
      </c>
      <c r="AN522" s="7" t="str">
        <f t="shared" si="273"/>
        <v>63II</v>
      </c>
      <c r="AO522" s="7" t="str">
        <f t="shared" si="263"/>
        <v>63II</v>
      </c>
      <c r="AP522" s="106" t="b">
        <f t="shared" si="264"/>
        <v>0</v>
      </c>
      <c r="AQ522" s="7">
        <f>VLOOKUP('Grundgerüst Konfigurator'!AN522,Hilfstabelle!$B$14:$M$25,12,FALSE)</f>
        <v>0.84948360000000012</v>
      </c>
      <c r="AR522" s="7">
        <f>VLOOKUP(AN522,Hilfstabelle!$B$14:$J$25,9,FALSE)</f>
        <v>37</v>
      </c>
      <c r="AS522" s="7">
        <f>VLOOKUP(AN522,Hilfstabelle!$B$14:$K$25,10,FALSE)</f>
        <v>68.5</v>
      </c>
      <c r="AT522" s="7">
        <f>VLOOKUP(AN522,Hilfstabelle!$B$14:$I$25,8,FALSE)</f>
        <v>22.5</v>
      </c>
      <c r="AU522" s="7" t="str">
        <f>IF(AY522="50I","I",VLOOKUP(E522,Hilfstabelle!$A$3:$B$6,2))</f>
        <v>I</v>
      </c>
      <c r="AV522" s="7" t="str">
        <f>IF(U522="I","I",VLOOKUP(E522,Hilfstabelle!$A$3:$B$6,2))</f>
        <v>II</v>
      </c>
      <c r="AW522" s="7" t="str">
        <f t="shared" si="274"/>
        <v>50I</v>
      </c>
      <c r="AX522" s="7" t="str">
        <f t="shared" si="265"/>
        <v>50II</v>
      </c>
      <c r="AY522" s="106" t="str">
        <f t="shared" si="255"/>
        <v>50I</v>
      </c>
      <c r="AZ522" s="7">
        <f>VLOOKUP('Grundgerüst Konfigurator'!AW522,Hilfstabelle!$B$14:$M$25,12,FALSE)</f>
        <v>0.45080280000000006</v>
      </c>
      <c r="BA522" s="7">
        <f>VLOOKUP(AW522,Hilfstabelle!$B$14:$J$25,9,FALSE)</f>
        <v>30.5</v>
      </c>
      <c r="BB522" s="7">
        <f>VLOOKUP(AW522,Hilfstabelle!$B$14:$K$25,10,FALSE)</f>
        <v>61</v>
      </c>
      <c r="BC522" s="7">
        <f>VLOOKUP(AW522,Hilfstabelle!$B$14:$I$25,8,FALSE)</f>
        <v>22</v>
      </c>
      <c r="BD522" s="7" t="str">
        <f t="shared" si="266"/>
        <v/>
      </c>
      <c r="BE522" s="7" t="str">
        <f t="shared" si="275"/>
        <v/>
      </c>
      <c r="BF522" s="7">
        <f>IFERROR(VLOOKUP(BD522,Hilfstabelle!$B$26:$M$31,12,FALSE),0)</f>
        <v>0</v>
      </c>
      <c r="BG522" s="7">
        <f>IFERROR(VLOOKUP(BD522,Hilfstabelle!$B$26:$H$31,7,FALSE),0)</f>
        <v>0</v>
      </c>
      <c r="BH522" s="7" t="str">
        <f t="shared" si="267"/>
        <v>IV-II</v>
      </c>
      <c r="BI522" s="7" t="str">
        <f t="shared" si="276"/>
        <v>IV-II</v>
      </c>
      <c r="BJ522" s="7">
        <f>IFERROR(VLOOKUP(BH522,Hilfstabelle!$B$26:$M$31,12,FALSE),0)</f>
        <v>2.3884392000000001</v>
      </c>
      <c r="BK522" s="7">
        <f>IFERROR(VLOOKUP(BH522,Hilfstabelle!$B$26:$H$31,7,FALSE),0)</f>
        <v>30</v>
      </c>
      <c r="BL522" s="7" t="str">
        <f t="shared" si="268"/>
        <v>IV-I</v>
      </c>
      <c r="BM522" s="7" t="str">
        <f t="shared" si="277"/>
        <v>IV-I</v>
      </c>
      <c r="BN522" s="7">
        <f>IFERROR(VLOOKUP(BL522,Hilfstabelle!$B$26:$M$31,12,FALSE),0)</f>
        <v>2.205924</v>
      </c>
      <c r="BO522" s="7">
        <f>IFERROR(VLOOKUP(BL522,Hilfstabelle!$B$26:$H$31,7,FALSE),0)</f>
        <v>5</v>
      </c>
      <c r="BP522" s="162" t="s">
        <v>3902</v>
      </c>
    </row>
    <row r="523" spans="1:68" ht="15" thickBot="1" x14ac:dyDescent="0.25">
      <c r="A523" s="7">
        <v>16864441274</v>
      </c>
      <c r="B523" s="160" t="s">
        <v>98</v>
      </c>
      <c r="C523" s="8">
        <v>160</v>
      </c>
      <c r="D523" s="8">
        <v>63</v>
      </c>
      <c r="E523" s="8">
        <v>63</v>
      </c>
      <c r="F523" s="8" t="str">
        <f t="shared" si="278"/>
        <v>160 - 63 - 63</v>
      </c>
      <c r="G523" s="8" t="str">
        <f t="shared" si="279"/>
        <v>160-63-63</v>
      </c>
      <c r="H523" s="8">
        <f t="shared" si="280"/>
        <v>16864441274</v>
      </c>
      <c r="I523" s="6">
        <f t="shared" si="256"/>
        <v>21.847610400000001</v>
      </c>
      <c r="J523" s="6">
        <f>VLOOKUP(LEFT(A523,8)*1,Hilfstabelle!$A$35:$E$38,5,FALSE)</f>
        <v>0</v>
      </c>
      <c r="K523" s="6">
        <f t="shared" si="257"/>
        <v>383.5</v>
      </c>
      <c r="L523" s="6">
        <f t="shared" si="258"/>
        <v>301.5</v>
      </c>
      <c r="M523" s="6">
        <f t="shared" si="259"/>
        <v>185</v>
      </c>
      <c r="N523" s="19">
        <f t="shared" si="269"/>
        <v>124.5</v>
      </c>
      <c r="O523" s="19">
        <f t="shared" si="270"/>
        <v>163</v>
      </c>
      <c r="P523" s="19">
        <f t="shared" si="271"/>
        <v>163</v>
      </c>
      <c r="Q523" s="6" t="str">
        <f>VLOOKUP(LEFT(A523,8)*1,Hilfstabelle!$A$35:$E$38,2,FALSE)</f>
        <v>N.A.</v>
      </c>
      <c r="R523" s="6" t="str">
        <f>VLOOKUP(LEFT(A523,8)*1,Hilfstabelle!$A$35:$E$38,3,FALSE)</f>
        <v>N.A.</v>
      </c>
      <c r="S523" s="6" t="str">
        <f>VLOOKUP(LEFT(A523,8)*1,Hilfstabelle!$A$35:$E$38,4,FALSE)</f>
        <v>N.A.</v>
      </c>
      <c r="T523" s="94" t="e">
        <f>VLOOKUP(H523,Preise!A:E,4,FALSE)</f>
        <v>#N/A</v>
      </c>
      <c r="U523" s="7" t="str">
        <f>IF(V523=50,"I",VLOOKUP(V523,Hilfstabelle!$A$3:$B$6,2))</f>
        <v>IV</v>
      </c>
      <c r="V523" s="7">
        <f t="shared" si="260"/>
        <v>160</v>
      </c>
      <c r="W523" s="7" t="str">
        <f>IF(U523="I","I",VLOOKUP(V523,Hilfstabelle!$A$3:$B$6,2))</f>
        <v>IV</v>
      </c>
      <c r="X523" s="7">
        <f>VLOOKUP(W523,Hilfstabelle!$B$10:$M$13,12,FALSE)</f>
        <v>10.408540800000001</v>
      </c>
      <c r="Y523" s="7">
        <f>VLOOKUP(W523,Hilfstabelle!$B$10:$D$13,3,FALSE)</f>
        <v>80</v>
      </c>
      <c r="Z523" s="7">
        <f>VLOOKUP(W523,Hilfstabelle!$B$10:$E$13,4,FALSE)</f>
        <v>110.5</v>
      </c>
      <c r="AA523" s="7">
        <f>VLOOKUP(W523,Hilfstabelle!$B$10:$F$13,5,FALSE)</f>
        <v>110.5</v>
      </c>
      <c r="AB523" s="7">
        <f>VLOOKUP(W523,Hilfstabelle!$B$10:$G$13,6,FALSE)</f>
        <v>110.5</v>
      </c>
      <c r="AC523" s="7" t="str">
        <f>IF(AG523="50I","I",VLOOKUP(C523,Hilfstabelle!$A$3:$B$6,2))</f>
        <v>IV</v>
      </c>
      <c r="AD523" s="7" t="str">
        <f>IF(U523="I","I",VLOOKUP(C523,Hilfstabelle!$A$3:$B$6,2))</f>
        <v>IV</v>
      </c>
      <c r="AE523" s="7" t="str">
        <f t="shared" si="272"/>
        <v>160IV</v>
      </c>
      <c r="AF523" s="7" t="str">
        <f t="shared" si="261"/>
        <v>160IV</v>
      </c>
      <c r="AG523" s="106" t="b">
        <f t="shared" si="262"/>
        <v>0</v>
      </c>
      <c r="AH523" s="7">
        <f>VLOOKUP('Grundgerüst Konfigurator'!AE523,Hilfstabelle!$B$14:$M$25,12,FALSE)</f>
        <v>4.9632240000000003</v>
      </c>
      <c r="AI523" s="7">
        <f>VLOOKUP(AE523,Hilfstabelle!$B$14:$J$25,9,FALSE)</f>
        <v>92.5</v>
      </c>
      <c r="AJ523" s="7">
        <f>VLOOKUP(AE523,Hilfstabelle!$B$14:$K$25,10,FALSE)</f>
        <v>64</v>
      </c>
      <c r="AK523" s="7">
        <f>VLOOKUP(AE523,Hilfstabelle!$B$14:$I$25,8,FALSE)</f>
        <v>14</v>
      </c>
      <c r="AL523" s="7" t="str">
        <f>IF(AP523="50I","I",VLOOKUP(D523,Hilfstabelle!$A$3:$B$6,2))</f>
        <v>II</v>
      </c>
      <c r="AM523" s="7" t="str">
        <f>IF(U523="I","I",VLOOKUP(D523,Hilfstabelle!$A$3:$B$6,2))</f>
        <v>II</v>
      </c>
      <c r="AN523" s="7" t="str">
        <f t="shared" si="273"/>
        <v>63II</v>
      </c>
      <c r="AO523" s="7" t="str">
        <f t="shared" si="263"/>
        <v>63II</v>
      </c>
      <c r="AP523" s="106" t="b">
        <f t="shared" si="264"/>
        <v>0</v>
      </c>
      <c r="AQ523" s="7">
        <f>VLOOKUP('Grundgerüst Konfigurator'!AN523,Hilfstabelle!$B$14:$M$25,12,FALSE)</f>
        <v>0.84948360000000012</v>
      </c>
      <c r="AR523" s="7">
        <f>VLOOKUP(AN523,Hilfstabelle!$B$14:$J$25,9,FALSE)</f>
        <v>37</v>
      </c>
      <c r="AS523" s="7">
        <f>VLOOKUP(AN523,Hilfstabelle!$B$14:$K$25,10,FALSE)</f>
        <v>68.5</v>
      </c>
      <c r="AT523" s="7">
        <f>VLOOKUP(AN523,Hilfstabelle!$B$14:$I$25,8,FALSE)</f>
        <v>22.5</v>
      </c>
      <c r="AU523" s="7" t="str">
        <f>IF(AY523="50I","I",VLOOKUP(E523,Hilfstabelle!$A$3:$B$6,2))</f>
        <v>II</v>
      </c>
      <c r="AV523" s="7" t="str">
        <f>IF(U523="I","I",VLOOKUP(E523,Hilfstabelle!$A$3:$B$6,2))</f>
        <v>II</v>
      </c>
      <c r="AW523" s="7" t="str">
        <f t="shared" si="274"/>
        <v>63II</v>
      </c>
      <c r="AX523" s="7" t="str">
        <f t="shared" si="265"/>
        <v>63II</v>
      </c>
      <c r="AY523" s="106" t="b">
        <f t="shared" si="255"/>
        <v>0</v>
      </c>
      <c r="AZ523" s="7">
        <f>VLOOKUP('Grundgerüst Konfigurator'!AW523,Hilfstabelle!$B$14:$M$25,12,FALSE)</f>
        <v>0.84948360000000012</v>
      </c>
      <c r="BA523" s="7">
        <f>VLOOKUP(AW523,Hilfstabelle!$B$14:$J$25,9,FALSE)</f>
        <v>37</v>
      </c>
      <c r="BB523" s="7">
        <f>VLOOKUP(AW523,Hilfstabelle!$B$14:$K$25,10,FALSE)</f>
        <v>68.5</v>
      </c>
      <c r="BC523" s="7">
        <f>VLOOKUP(AW523,Hilfstabelle!$B$14:$I$25,8,FALSE)</f>
        <v>22.5</v>
      </c>
      <c r="BD523" s="7" t="str">
        <f t="shared" si="266"/>
        <v/>
      </c>
      <c r="BE523" s="7" t="str">
        <f t="shared" si="275"/>
        <v/>
      </c>
      <c r="BF523" s="7">
        <f>IFERROR(VLOOKUP(BD523,Hilfstabelle!$B$26:$M$31,12,FALSE),0)</f>
        <v>0</v>
      </c>
      <c r="BG523" s="7">
        <f>IFERROR(VLOOKUP(BD523,Hilfstabelle!$B$26:$H$31,7,FALSE),0)</f>
        <v>0</v>
      </c>
      <c r="BH523" s="7" t="str">
        <f t="shared" si="267"/>
        <v>IV-II</v>
      </c>
      <c r="BI523" s="7" t="str">
        <f t="shared" si="276"/>
        <v>IV-II</v>
      </c>
      <c r="BJ523" s="7">
        <f>IFERROR(VLOOKUP(BH523,Hilfstabelle!$B$26:$M$31,12,FALSE),0)</f>
        <v>2.3884392000000001</v>
      </c>
      <c r="BK523" s="7">
        <f>IFERROR(VLOOKUP(BH523,Hilfstabelle!$B$26:$H$31,7,FALSE),0)</f>
        <v>30</v>
      </c>
      <c r="BL523" s="7" t="str">
        <f t="shared" si="268"/>
        <v>IV-II</v>
      </c>
      <c r="BM523" s="7" t="str">
        <f t="shared" si="277"/>
        <v>IV-II</v>
      </c>
      <c r="BN523" s="7">
        <f>IFERROR(VLOOKUP(BL523,Hilfstabelle!$B$26:$M$31,12,FALSE),0)</f>
        <v>2.3884392000000001</v>
      </c>
      <c r="BO523" s="7">
        <f>IFERROR(VLOOKUP(BL523,Hilfstabelle!$B$26:$H$31,7,FALSE),0)</f>
        <v>30</v>
      </c>
      <c r="BP523" s="162" t="s">
        <v>3902</v>
      </c>
    </row>
    <row r="524" spans="1:68" ht="15" thickBot="1" x14ac:dyDescent="0.25">
      <c r="A524" s="7">
        <v>16864441275</v>
      </c>
      <c r="B524" s="160" t="s">
        <v>98</v>
      </c>
      <c r="C524" s="8">
        <v>160</v>
      </c>
      <c r="D524" s="8">
        <v>63</v>
      </c>
      <c r="E524" s="8">
        <v>75</v>
      </c>
      <c r="F524" s="8" t="str">
        <f t="shared" si="278"/>
        <v>160 - 63 - 75</v>
      </c>
      <c r="G524" s="8" t="str">
        <f t="shared" si="279"/>
        <v>160-63-75</v>
      </c>
      <c r="H524" s="8">
        <f t="shared" si="280"/>
        <v>16864441275</v>
      </c>
      <c r="I524" s="6">
        <f t="shared" si="256"/>
        <v>22.066993200000002</v>
      </c>
      <c r="J524" s="6">
        <f>VLOOKUP(LEFT(A524,8)*1,Hilfstabelle!$A$35:$E$38,5,FALSE)</f>
        <v>0</v>
      </c>
      <c r="K524" s="6">
        <f t="shared" si="257"/>
        <v>387</v>
      </c>
      <c r="L524" s="6">
        <f t="shared" si="258"/>
        <v>301.5</v>
      </c>
      <c r="M524" s="6">
        <f t="shared" si="259"/>
        <v>185</v>
      </c>
      <c r="N524" s="19">
        <f t="shared" si="269"/>
        <v>124.5</v>
      </c>
      <c r="O524" s="19">
        <f t="shared" si="270"/>
        <v>163</v>
      </c>
      <c r="P524" s="19">
        <f t="shared" si="271"/>
        <v>162.5</v>
      </c>
      <c r="Q524" s="6" t="str">
        <f>VLOOKUP(LEFT(A524,8)*1,Hilfstabelle!$A$35:$E$38,2,FALSE)</f>
        <v>N.A.</v>
      </c>
      <c r="R524" s="6" t="str">
        <f>VLOOKUP(LEFT(A524,8)*1,Hilfstabelle!$A$35:$E$38,3,FALSE)</f>
        <v>N.A.</v>
      </c>
      <c r="S524" s="6" t="str">
        <f>VLOOKUP(LEFT(A524,8)*1,Hilfstabelle!$A$35:$E$38,4,FALSE)</f>
        <v>N.A.</v>
      </c>
      <c r="T524" s="94" t="e">
        <f>VLOOKUP(H524,Preise!A:E,4,FALSE)</f>
        <v>#N/A</v>
      </c>
      <c r="U524" s="7" t="str">
        <f>IF(V524=50,"I",VLOOKUP(V524,Hilfstabelle!$A$3:$B$6,2))</f>
        <v>IV</v>
      </c>
      <c r="V524" s="7">
        <f t="shared" si="260"/>
        <v>160</v>
      </c>
      <c r="W524" s="7" t="str">
        <f>IF(U524="I","I",VLOOKUP(V524,Hilfstabelle!$A$3:$B$6,2))</f>
        <v>IV</v>
      </c>
      <c r="X524" s="7">
        <f>VLOOKUP(W524,Hilfstabelle!$B$10:$M$13,12,FALSE)</f>
        <v>10.408540800000001</v>
      </c>
      <c r="Y524" s="7">
        <f>VLOOKUP(W524,Hilfstabelle!$B$10:$D$13,3,FALSE)</f>
        <v>80</v>
      </c>
      <c r="Z524" s="7">
        <f>VLOOKUP(W524,Hilfstabelle!$B$10:$E$13,4,FALSE)</f>
        <v>110.5</v>
      </c>
      <c r="AA524" s="7">
        <f>VLOOKUP(W524,Hilfstabelle!$B$10:$F$13,5,FALSE)</f>
        <v>110.5</v>
      </c>
      <c r="AB524" s="7">
        <f>VLOOKUP(W524,Hilfstabelle!$B$10:$G$13,6,FALSE)</f>
        <v>110.5</v>
      </c>
      <c r="AC524" s="7" t="str">
        <f>IF(AG524="50I","I",VLOOKUP(C524,Hilfstabelle!$A$3:$B$6,2))</f>
        <v>IV</v>
      </c>
      <c r="AD524" s="7" t="str">
        <f>IF(U524="I","I",VLOOKUP(C524,Hilfstabelle!$A$3:$B$6,2))</f>
        <v>IV</v>
      </c>
      <c r="AE524" s="7" t="str">
        <f t="shared" si="272"/>
        <v>160IV</v>
      </c>
      <c r="AF524" s="7" t="str">
        <f t="shared" si="261"/>
        <v>160IV</v>
      </c>
      <c r="AG524" s="106" t="b">
        <f t="shared" si="262"/>
        <v>0</v>
      </c>
      <c r="AH524" s="7">
        <f>VLOOKUP('Grundgerüst Konfigurator'!AE524,Hilfstabelle!$B$14:$M$25,12,FALSE)</f>
        <v>4.9632240000000003</v>
      </c>
      <c r="AI524" s="7">
        <f>VLOOKUP(AE524,Hilfstabelle!$B$14:$J$25,9,FALSE)</f>
        <v>92.5</v>
      </c>
      <c r="AJ524" s="7">
        <f>VLOOKUP(AE524,Hilfstabelle!$B$14:$K$25,10,FALSE)</f>
        <v>64</v>
      </c>
      <c r="AK524" s="7">
        <f>VLOOKUP(AE524,Hilfstabelle!$B$14:$I$25,8,FALSE)</f>
        <v>14</v>
      </c>
      <c r="AL524" s="7" t="str">
        <f>IF(AP524="50I","I",VLOOKUP(D524,Hilfstabelle!$A$3:$B$6,2))</f>
        <v>II</v>
      </c>
      <c r="AM524" s="7" t="str">
        <f>IF(U524="I","I",VLOOKUP(D524,Hilfstabelle!$A$3:$B$6,2))</f>
        <v>II</v>
      </c>
      <c r="AN524" s="7" t="str">
        <f t="shared" si="273"/>
        <v>63II</v>
      </c>
      <c r="AO524" s="7" t="str">
        <f t="shared" si="263"/>
        <v>63II</v>
      </c>
      <c r="AP524" s="106" t="b">
        <f t="shared" si="264"/>
        <v>0</v>
      </c>
      <c r="AQ524" s="7">
        <f>VLOOKUP('Grundgerüst Konfigurator'!AN524,Hilfstabelle!$B$14:$M$25,12,FALSE)</f>
        <v>0.84948360000000012</v>
      </c>
      <c r="AR524" s="7">
        <f>VLOOKUP(AN524,Hilfstabelle!$B$14:$J$25,9,FALSE)</f>
        <v>37</v>
      </c>
      <c r="AS524" s="7">
        <f>VLOOKUP(AN524,Hilfstabelle!$B$14:$K$25,10,FALSE)</f>
        <v>68.5</v>
      </c>
      <c r="AT524" s="7">
        <f>VLOOKUP(AN524,Hilfstabelle!$B$14:$I$25,8,FALSE)</f>
        <v>22.5</v>
      </c>
      <c r="AU524" s="7" t="str">
        <f>IF(AY524="50I","I",VLOOKUP(E524,Hilfstabelle!$A$3:$B$6,2))</f>
        <v>II</v>
      </c>
      <c r="AV524" s="7" t="str">
        <f>IF(U524="I","I",VLOOKUP(E524,Hilfstabelle!$A$3:$B$6,2))</f>
        <v>II</v>
      </c>
      <c r="AW524" s="7" t="str">
        <f t="shared" si="274"/>
        <v>75II</v>
      </c>
      <c r="AX524" s="7" t="str">
        <f t="shared" si="265"/>
        <v>75II</v>
      </c>
      <c r="AY524" s="106" t="b">
        <f t="shared" si="255"/>
        <v>0</v>
      </c>
      <c r="AZ524" s="7">
        <f>VLOOKUP('Grundgerüst Konfigurator'!AW524,Hilfstabelle!$B$14:$M$25,12,FALSE)</f>
        <v>1.0688664000000001</v>
      </c>
      <c r="BA524" s="7">
        <f>VLOOKUP(AW524,Hilfstabelle!$B$14:$J$25,9,FALSE)</f>
        <v>45</v>
      </c>
      <c r="BB524" s="7">
        <f>VLOOKUP(AW524,Hilfstabelle!$B$14:$K$25,10,FALSE)</f>
        <v>72</v>
      </c>
      <c r="BC524" s="7">
        <f>VLOOKUP(AW524,Hilfstabelle!$B$14:$I$25,8,FALSE)</f>
        <v>22</v>
      </c>
      <c r="BD524" s="7" t="str">
        <f t="shared" si="266"/>
        <v/>
      </c>
      <c r="BE524" s="7" t="str">
        <f t="shared" si="275"/>
        <v/>
      </c>
      <c r="BF524" s="7">
        <f>IFERROR(VLOOKUP(BD524,Hilfstabelle!$B$26:$M$31,12,FALSE),0)</f>
        <v>0</v>
      </c>
      <c r="BG524" s="7">
        <f>IFERROR(VLOOKUP(BD524,Hilfstabelle!$B$26:$H$31,7,FALSE),0)</f>
        <v>0</v>
      </c>
      <c r="BH524" s="7" t="str">
        <f t="shared" si="267"/>
        <v>IV-II</v>
      </c>
      <c r="BI524" s="7" t="str">
        <f t="shared" si="276"/>
        <v>IV-II</v>
      </c>
      <c r="BJ524" s="7">
        <f>IFERROR(VLOOKUP(BH524,Hilfstabelle!$B$26:$M$31,12,FALSE),0)</f>
        <v>2.3884392000000001</v>
      </c>
      <c r="BK524" s="7">
        <f>IFERROR(VLOOKUP(BH524,Hilfstabelle!$B$26:$H$31,7,FALSE),0)</f>
        <v>30</v>
      </c>
      <c r="BL524" s="7" t="str">
        <f t="shared" si="268"/>
        <v>IV-II</v>
      </c>
      <c r="BM524" s="7" t="str">
        <f t="shared" si="277"/>
        <v>IV-II</v>
      </c>
      <c r="BN524" s="7">
        <f>IFERROR(VLOOKUP(BL524,Hilfstabelle!$B$26:$M$31,12,FALSE),0)</f>
        <v>2.3884392000000001</v>
      </c>
      <c r="BO524" s="7">
        <f>IFERROR(VLOOKUP(BL524,Hilfstabelle!$B$26:$H$31,7,FALSE),0)</f>
        <v>30</v>
      </c>
      <c r="BP524" s="162" t="s">
        <v>3902</v>
      </c>
    </row>
    <row r="525" spans="1:68" ht="15" thickBot="1" x14ac:dyDescent="0.25">
      <c r="A525" s="7">
        <v>16864441276</v>
      </c>
      <c r="B525" s="160" t="s">
        <v>98</v>
      </c>
      <c r="C525" s="8">
        <v>160</v>
      </c>
      <c r="D525" s="8">
        <v>63</v>
      </c>
      <c r="E525" s="8">
        <v>90</v>
      </c>
      <c r="F525" s="8" t="str">
        <f t="shared" si="278"/>
        <v>160 - 63 - 90</v>
      </c>
      <c r="G525" s="8" t="str">
        <f t="shared" si="279"/>
        <v>160-63-90</v>
      </c>
      <c r="H525" s="8">
        <f t="shared" si="280"/>
        <v>16864441276</v>
      </c>
      <c r="I525" s="6">
        <f t="shared" si="256"/>
        <v>21.993552000000001</v>
      </c>
      <c r="J525" s="6">
        <f>VLOOKUP(LEFT(A525,8)*1,Hilfstabelle!$A$35:$E$38,5,FALSE)</f>
        <v>0</v>
      </c>
      <c r="K525" s="6">
        <f t="shared" si="257"/>
        <v>362</v>
      </c>
      <c r="L525" s="6">
        <f t="shared" si="258"/>
        <v>301.5</v>
      </c>
      <c r="M525" s="6">
        <f t="shared" si="259"/>
        <v>185</v>
      </c>
      <c r="N525" s="19">
        <f t="shared" si="269"/>
        <v>124.5</v>
      </c>
      <c r="O525" s="19">
        <f t="shared" si="270"/>
        <v>163</v>
      </c>
      <c r="P525" s="19">
        <f t="shared" si="271"/>
        <v>137.5</v>
      </c>
      <c r="Q525" s="6" t="str">
        <f>VLOOKUP(LEFT(A525,8)*1,Hilfstabelle!$A$35:$E$38,2,FALSE)</f>
        <v>N.A.</v>
      </c>
      <c r="R525" s="6" t="str">
        <f>VLOOKUP(LEFT(A525,8)*1,Hilfstabelle!$A$35:$E$38,3,FALSE)</f>
        <v>N.A.</v>
      </c>
      <c r="S525" s="6" t="str">
        <f>VLOOKUP(LEFT(A525,8)*1,Hilfstabelle!$A$35:$E$38,4,FALSE)</f>
        <v>N.A.</v>
      </c>
      <c r="T525" s="94" t="e">
        <f>VLOOKUP(H525,Preise!A:E,4,FALSE)</f>
        <v>#N/A</v>
      </c>
      <c r="U525" s="7" t="str">
        <f>IF(V525=50,"I",VLOOKUP(V525,Hilfstabelle!$A$3:$B$6,2))</f>
        <v>IV</v>
      </c>
      <c r="V525" s="7">
        <f t="shared" si="260"/>
        <v>160</v>
      </c>
      <c r="W525" s="7" t="str">
        <f>IF(U525="I","I",VLOOKUP(V525,Hilfstabelle!$A$3:$B$6,2))</f>
        <v>IV</v>
      </c>
      <c r="X525" s="7">
        <f>VLOOKUP(W525,Hilfstabelle!$B$10:$M$13,12,FALSE)</f>
        <v>10.408540800000001</v>
      </c>
      <c r="Y525" s="7">
        <f>VLOOKUP(W525,Hilfstabelle!$B$10:$D$13,3,FALSE)</f>
        <v>80</v>
      </c>
      <c r="Z525" s="7">
        <f>VLOOKUP(W525,Hilfstabelle!$B$10:$E$13,4,FALSE)</f>
        <v>110.5</v>
      </c>
      <c r="AA525" s="7">
        <f>VLOOKUP(W525,Hilfstabelle!$B$10:$F$13,5,FALSE)</f>
        <v>110.5</v>
      </c>
      <c r="AB525" s="7">
        <f>VLOOKUP(W525,Hilfstabelle!$B$10:$G$13,6,FALSE)</f>
        <v>110.5</v>
      </c>
      <c r="AC525" s="7" t="str">
        <f>IF(AG525="50I","I",VLOOKUP(C525,Hilfstabelle!$A$3:$B$6,2))</f>
        <v>IV</v>
      </c>
      <c r="AD525" s="7" t="str">
        <f>IF(U525="I","I",VLOOKUP(C525,Hilfstabelle!$A$3:$B$6,2))</f>
        <v>IV</v>
      </c>
      <c r="AE525" s="7" t="str">
        <f t="shared" si="272"/>
        <v>160IV</v>
      </c>
      <c r="AF525" s="7" t="str">
        <f t="shared" si="261"/>
        <v>160IV</v>
      </c>
      <c r="AG525" s="106" t="b">
        <f t="shared" si="262"/>
        <v>0</v>
      </c>
      <c r="AH525" s="7">
        <f>VLOOKUP('Grundgerüst Konfigurator'!AE525,Hilfstabelle!$B$14:$M$25,12,FALSE)</f>
        <v>4.9632240000000003</v>
      </c>
      <c r="AI525" s="7">
        <f>VLOOKUP(AE525,Hilfstabelle!$B$14:$J$25,9,FALSE)</f>
        <v>92.5</v>
      </c>
      <c r="AJ525" s="7">
        <f>VLOOKUP(AE525,Hilfstabelle!$B$14:$K$25,10,FALSE)</f>
        <v>64</v>
      </c>
      <c r="AK525" s="7">
        <f>VLOOKUP(AE525,Hilfstabelle!$B$14:$I$25,8,FALSE)</f>
        <v>14</v>
      </c>
      <c r="AL525" s="7" t="str">
        <f>IF(AP525="50I","I",VLOOKUP(D525,Hilfstabelle!$A$3:$B$6,2))</f>
        <v>II</v>
      </c>
      <c r="AM525" s="7" t="str">
        <f>IF(U525="I","I",VLOOKUP(D525,Hilfstabelle!$A$3:$B$6,2))</f>
        <v>II</v>
      </c>
      <c r="AN525" s="7" t="str">
        <f t="shared" si="273"/>
        <v>63II</v>
      </c>
      <c r="AO525" s="7" t="str">
        <f t="shared" si="263"/>
        <v>63II</v>
      </c>
      <c r="AP525" s="106" t="b">
        <f t="shared" si="264"/>
        <v>0</v>
      </c>
      <c r="AQ525" s="7">
        <f>VLOOKUP('Grundgerüst Konfigurator'!AN525,Hilfstabelle!$B$14:$M$25,12,FALSE)</f>
        <v>0.84948360000000012</v>
      </c>
      <c r="AR525" s="7">
        <f>VLOOKUP(AN525,Hilfstabelle!$B$14:$J$25,9,FALSE)</f>
        <v>37</v>
      </c>
      <c r="AS525" s="7">
        <f>VLOOKUP(AN525,Hilfstabelle!$B$14:$K$25,10,FALSE)</f>
        <v>68.5</v>
      </c>
      <c r="AT525" s="7">
        <f>VLOOKUP(AN525,Hilfstabelle!$B$14:$I$25,8,FALSE)</f>
        <v>22.5</v>
      </c>
      <c r="AU525" s="7" t="str">
        <f>IF(AY525="50I","I",VLOOKUP(E525,Hilfstabelle!$A$3:$B$6,2))</f>
        <v>III</v>
      </c>
      <c r="AV525" s="7" t="str">
        <f>IF(U525="I","I",VLOOKUP(E525,Hilfstabelle!$A$3:$B$6,2))</f>
        <v>III</v>
      </c>
      <c r="AW525" s="7" t="str">
        <f t="shared" si="274"/>
        <v>90III</v>
      </c>
      <c r="AX525" s="7" t="str">
        <f t="shared" si="265"/>
        <v>90III</v>
      </c>
      <c r="AY525" s="106" t="b">
        <f t="shared" si="255"/>
        <v>0</v>
      </c>
      <c r="AZ525" s="7">
        <f>VLOOKUP('Grundgerüst Konfigurator'!AW525,Hilfstabelle!$B$14:$M$25,12,FALSE)</f>
        <v>1.6001664000000002</v>
      </c>
      <c r="BA525" s="7">
        <f>VLOOKUP(AW525,Hilfstabelle!$B$14:$J$25,9,FALSE)</f>
        <v>54</v>
      </c>
      <c r="BB525" s="7">
        <f>VLOOKUP(AW525,Hilfstabelle!$B$14:$K$25,10,FALSE)</f>
        <v>72</v>
      </c>
      <c r="BC525" s="7">
        <f>VLOOKUP(AW525,Hilfstabelle!$B$14:$I$25,8,FALSE)</f>
        <v>22</v>
      </c>
      <c r="BD525" s="7" t="str">
        <f t="shared" si="266"/>
        <v/>
      </c>
      <c r="BE525" s="7" t="str">
        <f t="shared" si="275"/>
        <v/>
      </c>
      <c r="BF525" s="7">
        <f>IFERROR(VLOOKUP(BD525,Hilfstabelle!$B$26:$M$31,12,FALSE),0)</f>
        <v>0</v>
      </c>
      <c r="BG525" s="7">
        <f>IFERROR(VLOOKUP(BD525,Hilfstabelle!$B$26:$H$31,7,FALSE),0)</f>
        <v>0</v>
      </c>
      <c r="BH525" s="7" t="str">
        <f t="shared" si="267"/>
        <v>IV-II</v>
      </c>
      <c r="BI525" s="7" t="str">
        <f t="shared" si="276"/>
        <v>IV-II</v>
      </c>
      <c r="BJ525" s="7">
        <f>IFERROR(VLOOKUP(BH525,Hilfstabelle!$B$26:$M$31,12,FALSE),0)</f>
        <v>2.3884392000000001</v>
      </c>
      <c r="BK525" s="7">
        <f>IFERROR(VLOOKUP(BH525,Hilfstabelle!$B$26:$H$31,7,FALSE),0)</f>
        <v>30</v>
      </c>
      <c r="BL525" s="7" t="str">
        <f t="shared" si="268"/>
        <v>IV-III</v>
      </c>
      <c r="BM525" s="7" t="str">
        <f t="shared" si="277"/>
        <v>IV-III</v>
      </c>
      <c r="BN525" s="7">
        <f>IFERROR(VLOOKUP(BL525,Hilfstabelle!$B$26:$M$31,12,FALSE),0)</f>
        <v>1.783698</v>
      </c>
      <c r="BO525" s="7">
        <f>IFERROR(VLOOKUP(BL525,Hilfstabelle!$B$26:$H$31,7,FALSE),0)</f>
        <v>5</v>
      </c>
      <c r="BP525" s="162" t="s">
        <v>3902</v>
      </c>
    </row>
    <row r="526" spans="1:68" ht="15" thickBot="1" x14ac:dyDescent="0.25">
      <c r="A526" s="7">
        <v>16864441277</v>
      </c>
      <c r="B526" s="160" t="s">
        <v>98</v>
      </c>
      <c r="C526" s="8">
        <v>160</v>
      </c>
      <c r="D526" s="8">
        <v>63</v>
      </c>
      <c r="E526" s="8">
        <v>110</v>
      </c>
      <c r="F526" s="8" t="str">
        <f t="shared" si="278"/>
        <v>160 - 63 - 110</v>
      </c>
      <c r="G526" s="8" t="str">
        <f t="shared" si="279"/>
        <v>160-63-110</v>
      </c>
      <c r="H526" s="8">
        <f t="shared" si="280"/>
        <v>16864441277</v>
      </c>
      <c r="I526" s="6">
        <f t="shared" si="256"/>
        <v>22.506094800000003</v>
      </c>
      <c r="J526" s="6">
        <f>VLOOKUP(LEFT(A526,8)*1,Hilfstabelle!$A$35:$E$38,5,FALSE)</f>
        <v>0</v>
      </c>
      <c r="K526" s="6">
        <f t="shared" si="257"/>
        <v>362</v>
      </c>
      <c r="L526" s="6">
        <f t="shared" si="258"/>
        <v>301.5</v>
      </c>
      <c r="M526" s="6">
        <f t="shared" si="259"/>
        <v>185</v>
      </c>
      <c r="N526" s="19">
        <f t="shared" si="269"/>
        <v>124.5</v>
      </c>
      <c r="O526" s="19">
        <f t="shared" si="270"/>
        <v>163</v>
      </c>
      <c r="P526" s="19">
        <f t="shared" si="271"/>
        <v>137.5</v>
      </c>
      <c r="Q526" s="6" t="str">
        <f>VLOOKUP(LEFT(A526,8)*1,Hilfstabelle!$A$35:$E$38,2,FALSE)</f>
        <v>N.A.</v>
      </c>
      <c r="R526" s="6" t="str">
        <f>VLOOKUP(LEFT(A526,8)*1,Hilfstabelle!$A$35:$E$38,3,FALSE)</f>
        <v>N.A.</v>
      </c>
      <c r="S526" s="6" t="str">
        <f>VLOOKUP(LEFT(A526,8)*1,Hilfstabelle!$A$35:$E$38,4,FALSE)</f>
        <v>N.A.</v>
      </c>
      <c r="T526" s="94" t="e">
        <f>VLOOKUP(H526,Preise!A:E,4,FALSE)</f>
        <v>#N/A</v>
      </c>
      <c r="U526" s="7" t="str">
        <f>IF(V526=50,"I",VLOOKUP(V526,Hilfstabelle!$A$3:$B$6,2))</f>
        <v>IV</v>
      </c>
      <c r="V526" s="7">
        <f t="shared" si="260"/>
        <v>160</v>
      </c>
      <c r="W526" s="7" t="str">
        <f>IF(U526="I","I",VLOOKUP(V526,Hilfstabelle!$A$3:$B$6,2))</f>
        <v>IV</v>
      </c>
      <c r="X526" s="7">
        <f>VLOOKUP(W526,Hilfstabelle!$B$10:$M$13,12,FALSE)</f>
        <v>10.408540800000001</v>
      </c>
      <c r="Y526" s="7">
        <f>VLOOKUP(W526,Hilfstabelle!$B$10:$D$13,3,FALSE)</f>
        <v>80</v>
      </c>
      <c r="Z526" s="7">
        <f>VLOOKUP(W526,Hilfstabelle!$B$10:$E$13,4,FALSE)</f>
        <v>110.5</v>
      </c>
      <c r="AA526" s="7">
        <f>VLOOKUP(W526,Hilfstabelle!$B$10:$F$13,5,FALSE)</f>
        <v>110.5</v>
      </c>
      <c r="AB526" s="7">
        <f>VLOOKUP(W526,Hilfstabelle!$B$10:$G$13,6,FALSE)</f>
        <v>110.5</v>
      </c>
      <c r="AC526" s="7" t="str">
        <f>IF(AG526="50I","I",VLOOKUP(C526,Hilfstabelle!$A$3:$B$6,2))</f>
        <v>IV</v>
      </c>
      <c r="AD526" s="7" t="str">
        <f>IF(U526="I","I",VLOOKUP(C526,Hilfstabelle!$A$3:$B$6,2))</f>
        <v>IV</v>
      </c>
      <c r="AE526" s="7" t="str">
        <f t="shared" si="272"/>
        <v>160IV</v>
      </c>
      <c r="AF526" s="7" t="str">
        <f t="shared" si="261"/>
        <v>160IV</v>
      </c>
      <c r="AG526" s="106" t="b">
        <f t="shared" si="262"/>
        <v>0</v>
      </c>
      <c r="AH526" s="7">
        <f>VLOOKUP('Grundgerüst Konfigurator'!AE526,Hilfstabelle!$B$14:$M$25,12,FALSE)</f>
        <v>4.9632240000000003</v>
      </c>
      <c r="AI526" s="7">
        <f>VLOOKUP(AE526,Hilfstabelle!$B$14:$J$25,9,FALSE)</f>
        <v>92.5</v>
      </c>
      <c r="AJ526" s="7">
        <f>VLOOKUP(AE526,Hilfstabelle!$B$14:$K$25,10,FALSE)</f>
        <v>64</v>
      </c>
      <c r="AK526" s="7">
        <f>VLOOKUP(AE526,Hilfstabelle!$B$14:$I$25,8,FALSE)</f>
        <v>14</v>
      </c>
      <c r="AL526" s="7" t="str">
        <f>IF(AP526="50I","I",VLOOKUP(D526,Hilfstabelle!$A$3:$B$6,2))</f>
        <v>II</v>
      </c>
      <c r="AM526" s="7" t="str">
        <f>IF(U526="I","I",VLOOKUP(D526,Hilfstabelle!$A$3:$B$6,2))</f>
        <v>II</v>
      </c>
      <c r="AN526" s="7" t="str">
        <f t="shared" si="273"/>
        <v>63II</v>
      </c>
      <c r="AO526" s="7" t="str">
        <f t="shared" si="263"/>
        <v>63II</v>
      </c>
      <c r="AP526" s="106" t="b">
        <f t="shared" si="264"/>
        <v>0</v>
      </c>
      <c r="AQ526" s="7">
        <f>VLOOKUP('Grundgerüst Konfigurator'!AN526,Hilfstabelle!$B$14:$M$25,12,FALSE)</f>
        <v>0.84948360000000012</v>
      </c>
      <c r="AR526" s="7">
        <f>VLOOKUP(AN526,Hilfstabelle!$B$14:$J$25,9,FALSE)</f>
        <v>37</v>
      </c>
      <c r="AS526" s="7">
        <f>VLOOKUP(AN526,Hilfstabelle!$B$14:$K$25,10,FALSE)</f>
        <v>68.5</v>
      </c>
      <c r="AT526" s="7">
        <f>VLOOKUP(AN526,Hilfstabelle!$B$14:$I$25,8,FALSE)</f>
        <v>22.5</v>
      </c>
      <c r="AU526" s="7" t="str">
        <f>IF(AY526="50I","I",VLOOKUP(E526,Hilfstabelle!$A$3:$B$6,2))</f>
        <v>III</v>
      </c>
      <c r="AV526" s="7" t="str">
        <f>IF(U526="I","I",VLOOKUP(E526,Hilfstabelle!$A$3:$B$6,2))</f>
        <v>III</v>
      </c>
      <c r="AW526" s="7" t="str">
        <f t="shared" si="274"/>
        <v>110III</v>
      </c>
      <c r="AX526" s="7" t="str">
        <f t="shared" si="265"/>
        <v>110III</v>
      </c>
      <c r="AY526" s="106" t="b">
        <f t="shared" si="255"/>
        <v>0</v>
      </c>
      <c r="AZ526" s="7">
        <f>VLOOKUP('Grundgerüst Konfigurator'!AW526,Hilfstabelle!$B$14:$M$25,12,FALSE)</f>
        <v>2.1127092000000003</v>
      </c>
      <c r="BA526" s="7">
        <f>VLOOKUP(AW526,Hilfstabelle!$B$14:$J$25,9,FALSE)</f>
        <v>65</v>
      </c>
      <c r="BB526" s="7">
        <f>VLOOKUP(AW526,Hilfstabelle!$B$14:$K$25,10,FALSE)</f>
        <v>72</v>
      </c>
      <c r="BC526" s="7">
        <f>VLOOKUP(AW526,Hilfstabelle!$B$14:$I$25,8,FALSE)</f>
        <v>22</v>
      </c>
      <c r="BD526" s="7" t="str">
        <f t="shared" si="266"/>
        <v/>
      </c>
      <c r="BE526" s="7" t="str">
        <f t="shared" si="275"/>
        <v/>
      </c>
      <c r="BF526" s="7">
        <f>IFERROR(VLOOKUP(BD526,Hilfstabelle!$B$26:$M$31,12,FALSE),0)</f>
        <v>0</v>
      </c>
      <c r="BG526" s="7">
        <f>IFERROR(VLOOKUP(BD526,Hilfstabelle!$B$26:$H$31,7,FALSE),0)</f>
        <v>0</v>
      </c>
      <c r="BH526" s="7" t="str">
        <f t="shared" si="267"/>
        <v>IV-II</v>
      </c>
      <c r="BI526" s="7" t="str">
        <f t="shared" si="276"/>
        <v>IV-II</v>
      </c>
      <c r="BJ526" s="7">
        <f>IFERROR(VLOOKUP(BH526,Hilfstabelle!$B$26:$M$31,12,FALSE),0)</f>
        <v>2.3884392000000001</v>
      </c>
      <c r="BK526" s="7">
        <f>IFERROR(VLOOKUP(BH526,Hilfstabelle!$B$26:$H$31,7,FALSE),0)</f>
        <v>30</v>
      </c>
      <c r="BL526" s="7" t="str">
        <f t="shared" si="268"/>
        <v>IV-III</v>
      </c>
      <c r="BM526" s="7" t="str">
        <f t="shared" si="277"/>
        <v>IV-III</v>
      </c>
      <c r="BN526" s="7">
        <f>IFERROR(VLOOKUP(BL526,Hilfstabelle!$B$26:$M$31,12,FALSE),0)</f>
        <v>1.783698</v>
      </c>
      <c r="BO526" s="7">
        <f>IFERROR(VLOOKUP(BL526,Hilfstabelle!$B$26:$H$31,7,FALSE),0)</f>
        <v>5</v>
      </c>
      <c r="BP526" s="162" t="s">
        <v>3902</v>
      </c>
    </row>
    <row r="527" spans="1:68" ht="15" thickBot="1" x14ac:dyDescent="0.25">
      <c r="A527" s="7">
        <v>16864441278</v>
      </c>
      <c r="B527" s="160" t="s">
        <v>98</v>
      </c>
      <c r="C527" s="8">
        <v>160</v>
      </c>
      <c r="D527" s="8">
        <v>63</v>
      </c>
      <c r="E527" s="8">
        <v>125</v>
      </c>
      <c r="F527" s="8" t="str">
        <f t="shared" si="278"/>
        <v>160 - 63 - 125</v>
      </c>
      <c r="G527" s="8" t="str">
        <f t="shared" si="279"/>
        <v>160-63-125</v>
      </c>
      <c r="H527" s="8">
        <f t="shared" si="280"/>
        <v>16864441278</v>
      </c>
      <c r="I527" s="6">
        <f t="shared" si="256"/>
        <v>22.409494800000001</v>
      </c>
      <c r="J527" s="6">
        <f>VLOOKUP(LEFT(A527,8)*1,Hilfstabelle!$A$35:$E$38,5,FALSE)</f>
        <v>0</v>
      </c>
      <c r="K527" s="6">
        <f t="shared" si="257"/>
        <v>372.3</v>
      </c>
      <c r="L527" s="6">
        <f t="shared" si="258"/>
        <v>301.5</v>
      </c>
      <c r="M527" s="6">
        <f t="shared" si="259"/>
        <v>185</v>
      </c>
      <c r="N527" s="19">
        <f t="shared" si="269"/>
        <v>124.5</v>
      </c>
      <c r="O527" s="19">
        <f t="shared" si="270"/>
        <v>163</v>
      </c>
      <c r="P527" s="19">
        <f t="shared" si="271"/>
        <v>147.80000000000001</v>
      </c>
      <c r="Q527" s="6" t="str">
        <f>VLOOKUP(LEFT(A527,8)*1,Hilfstabelle!$A$35:$E$38,2,FALSE)</f>
        <v>N.A.</v>
      </c>
      <c r="R527" s="6" t="str">
        <f>VLOOKUP(LEFT(A527,8)*1,Hilfstabelle!$A$35:$E$38,3,FALSE)</f>
        <v>N.A.</v>
      </c>
      <c r="S527" s="6" t="str">
        <f>VLOOKUP(LEFT(A527,8)*1,Hilfstabelle!$A$35:$E$38,4,FALSE)</f>
        <v>N.A.</v>
      </c>
      <c r="T527" s="94" t="e">
        <f>VLOOKUP(H527,Preise!A:E,4,FALSE)</f>
        <v>#N/A</v>
      </c>
      <c r="U527" s="7" t="str">
        <f>IF(V527=50,"I",VLOOKUP(V527,Hilfstabelle!$A$3:$B$6,2))</f>
        <v>IV</v>
      </c>
      <c r="V527" s="7">
        <f t="shared" si="260"/>
        <v>160</v>
      </c>
      <c r="W527" s="7" t="str">
        <f>IF(U527="I","I",VLOOKUP(V527,Hilfstabelle!$A$3:$B$6,2))</f>
        <v>IV</v>
      </c>
      <c r="X527" s="7">
        <f>VLOOKUP(W527,Hilfstabelle!$B$10:$M$13,12,FALSE)</f>
        <v>10.408540800000001</v>
      </c>
      <c r="Y527" s="7">
        <f>VLOOKUP(W527,Hilfstabelle!$B$10:$D$13,3,FALSE)</f>
        <v>80</v>
      </c>
      <c r="Z527" s="7">
        <f>VLOOKUP(W527,Hilfstabelle!$B$10:$E$13,4,FALSE)</f>
        <v>110.5</v>
      </c>
      <c r="AA527" s="7">
        <f>VLOOKUP(W527,Hilfstabelle!$B$10:$F$13,5,FALSE)</f>
        <v>110.5</v>
      </c>
      <c r="AB527" s="7">
        <f>VLOOKUP(W527,Hilfstabelle!$B$10:$G$13,6,FALSE)</f>
        <v>110.5</v>
      </c>
      <c r="AC527" s="7" t="str">
        <f>IF(AG527="50I","I",VLOOKUP(C527,Hilfstabelle!$A$3:$B$6,2))</f>
        <v>IV</v>
      </c>
      <c r="AD527" s="7" t="str">
        <f>IF(U527="I","I",VLOOKUP(C527,Hilfstabelle!$A$3:$B$6,2))</f>
        <v>IV</v>
      </c>
      <c r="AE527" s="7" t="str">
        <f t="shared" si="272"/>
        <v>160IV</v>
      </c>
      <c r="AF527" s="7" t="str">
        <f t="shared" si="261"/>
        <v>160IV</v>
      </c>
      <c r="AG527" s="106" t="b">
        <f t="shared" si="262"/>
        <v>0</v>
      </c>
      <c r="AH527" s="7">
        <f>VLOOKUP('Grundgerüst Konfigurator'!AE527,Hilfstabelle!$B$14:$M$25,12,FALSE)</f>
        <v>4.9632240000000003</v>
      </c>
      <c r="AI527" s="7">
        <f>VLOOKUP(AE527,Hilfstabelle!$B$14:$J$25,9,FALSE)</f>
        <v>92.5</v>
      </c>
      <c r="AJ527" s="7">
        <f>VLOOKUP(AE527,Hilfstabelle!$B$14:$K$25,10,FALSE)</f>
        <v>64</v>
      </c>
      <c r="AK527" s="7">
        <f>VLOOKUP(AE527,Hilfstabelle!$B$14:$I$25,8,FALSE)</f>
        <v>14</v>
      </c>
      <c r="AL527" s="7" t="str">
        <f>IF(AP527="50I","I",VLOOKUP(D527,Hilfstabelle!$A$3:$B$6,2))</f>
        <v>II</v>
      </c>
      <c r="AM527" s="7" t="str">
        <f>IF(U527="I","I",VLOOKUP(D527,Hilfstabelle!$A$3:$B$6,2))</f>
        <v>II</v>
      </c>
      <c r="AN527" s="7" t="str">
        <f t="shared" si="273"/>
        <v>63II</v>
      </c>
      <c r="AO527" s="7" t="str">
        <f t="shared" si="263"/>
        <v>63II</v>
      </c>
      <c r="AP527" s="106" t="b">
        <f t="shared" si="264"/>
        <v>0</v>
      </c>
      <c r="AQ527" s="7">
        <f>VLOOKUP('Grundgerüst Konfigurator'!AN527,Hilfstabelle!$B$14:$M$25,12,FALSE)</f>
        <v>0.84948360000000012</v>
      </c>
      <c r="AR527" s="7">
        <f>VLOOKUP(AN527,Hilfstabelle!$B$14:$J$25,9,FALSE)</f>
        <v>37</v>
      </c>
      <c r="AS527" s="7">
        <f>VLOOKUP(AN527,Hilfstabelle!$B$14:$K$25,10,FALSE)</f>
        <v>68.5</v>
      </c>
      <c r="AT527" s="7">
        <f>VLOOKUP(AN527,Hilfstabelle!$B$14:$I$25,8,FALSE)</f>
        <v>22.5</v>
      </c>
      <c r="AU527" s="7" t="str">
        <f>IF(AY527="50I","I",VLOOKUP(E527,Hilfstabelle!$A$3:$B$6,2))</f>
        <v>IV</v>
      </c>
      <c r="AV527" s="7" t="str">
        <f>IF(U527="I","I",VLOOKUP(E527,Hilfstabelle!$A$3:$B$6,2))</f>
        <v>IV</v>
      </c>
      <c r="AW527" s="7" t="str">
        <f t="shared" si="274"/>
        <v>125IV</v>
      </c>
      <c r="AX527" s="7" t="str">
        <f t="shared" si="265"/>
        <v>125IV</v>
      </c>
      <c r="AY527" s="106" t="b">
        <f t="shared" si="255"/>
        <v>0</v>
      </c>
      <c r="AZ527" s="7">
        <f>VLOOKUP('Grundgerüst Konfigurator'!AW527,Hilfstabelle!$B$14:$M$25,12,FALSE)</f>
        <v>3.7998072000000001</v>
      </c>
      <c r="BA527" s="7">
        <f>VLOOKUP(AW527,Hilfstabelle!$B$14:$J$25,9,FALSE)</f>
        <v>72.5</v>
      </c>
      <c r="BB527" s="7">
        <f>VLOOKUP(AW527,Hilfstabelle!$B$14:$K$25,10,FALSE)</f>
        <v>87.3</v>
      </c>
      <c r="BC527" s="7">
        <f>VLOOKUP(AW527,Hilfstabelle!$B$14:$I$25,8,FALSE)</f>
        <v>37.299999999999997</v>
      </c>
      <c r="BD527" s="7" t="str">
        <f t="shared" si="266"/>
        <v/>
      </c>
      <c r="BE527" s="7" t="str">
        <f t="shared" si="275"/>
        <v/>
      </c>
      <c r="BF527" s="7">
        <f>IFERROR(VLOOKUP(BD527,Hilfstabelle!$B$26:$M$31,12,FALSE),0)</f>
        <v>0</v>
      </c>
      <c r="BG527" s="7">
        <f>IFERROR(VLOOKUP(BD527,Hilfstabelle!$B$26:$H$31,7,FALSE),0)</f>
        <v>0</v>
      </c>
      <c r="BH527" s="7" t="str">
        <f t="shared" si="267"/>
        <v>IV-II</v>
      </c>
      <c r="BI527" s="7" t="str">
        <f t="shared" si="276"/>
        <v>IV-II</v>
      </c>
      <c r="BJ527" s="7">
        <f>IFERROR(VLOOKUP(BH527,Hilfstabelle!$B$26:$M$31,12,FALSE),0)</f>
        <v>2.3884392000000001</v>
      </c>
      <c r="BK527" s="7">
        <f>IFERROR(VLOOKUP(BH527,Hilfstabelle!$B$26:$H$31,7,FALSE),0)</f>
        <v>30</v>
      </c>
      <c r="BL527" s="7" t="str">
        <f t="shared" si="268"/>
        <v/>
      </c>
      <c r="BM527" s="7" t="str">
        <f t="shared" si="277"/>
        <v/>
      </c>
      <c r="BN527" s="7">
        <f>IFERROR(VLOOKUP(BL527,Hilfstabelle!$B$26:$M$31,12,FALSE),0)</f>
        <v>0</v>
      </c>
      <c r="BO527" s="7">
        <f>IFERROR(VLOOKUP(BL527,Hilfstabelle!$B$26:$H$31,7,FALSE),0)</f>
        <v>0</v>
      </c>
      <c r="BP527" s="162" t="s">
        <v>3902</v>
      </c>
    </row>
    <row r="528" spans="1:68" ht="15" thickBot="1" x14ac:dyDescent="0.25">
      <c r="A528" s="7">
        <v>16864441279</v>
      </c>
      <c r="B528" s="160" t="s">
        <v>98</v>
      </c>
      <c r="C528" s="8">
        <v>160</v>
      </c>
      <c r="D528" s="8">
        <v>63</v>
      </c>
      <c r="E528" s="8">
        <v>140</v>
      </c>
      <c r="F528" s="8" t="str">
        <f t="shared" si="278"/>
        <v>160 - 63 - 140</v>
      </c>
      <c r="G528" s="8" t="str">
        <f t="shared" si="279"/>
        <v>160-63-140</v>
      </c>
      <c r="H528" s="8">
        <f t="shared" si="280"/>
        <v>16864441279</v>
      </c>
      <c r="I528" s="6">
        <f t="shared" si="256"/>
        <v>23.056924800000001</v>
      </c>
      <c r="J528" s="6">
        <f>VLOOKUP(LEFT(A528,8)*1,Hilfstabelle!$A$35:$E$38,5,FALSE)</f>
        <v>0</v>
      </c>
      <c r="K528" s="6">
        <f t="shared" si="257"/>
        <v>360.6</v>
      </c>
      <c r="L528" s="6">
        <f t="shared" si="258"/>
        <v>301.5</v>
      </c>
      <c r="M528" s="6">
        <f t="shared" si="259"/>
        <v>185</v>
      </c>
      <c r="N528" s="19">
        <f t="shared" si="269"/>
        <v>124.5</v>
      </c>
      <c r="O528" s="19">
        <f t="shared" si="270"/>
        <v>163</v>
      </c>
      <c r="P528" s="19">
        <f t="shared" si="271"/>
        <v>136.1</v>
      </c>
      <c r="Q528" s="6" t="str">
        <f>VLOOKUP(LEFT(A528,8)*1,Hilfstabelle!$A$35:$E$38,2,FALSE)</f>
        <v>N.A.</v>
      </c>
      <c r="R528" s="6" t="str">
        <f>VLOOKUP(LEFT(A528,8)*1,Hilfstabelle!$A$35:$E$38,3,FALSE)</f>
        <v>N.A.</v>
      </c>
      <c r="S528" s="6" t="str">
        <f>VLOOKUP(LEFT(A528,8)*1,Hilfstabelle!$A$35:$E$38,4,FALSE)</f>
        <v>N.A.</v>
      </c>
      <c r="T528" s="94" t="e">
        <f>VLOOKUP(H528,Preise!A:E,4,FALSE)</f>
        <v>#N/A</v>
      </c>
      <c r="U528" s="7" t="str">
        <f>IF(V528=50,"I",VLOOKUP(V528,Hilfstabelle!$A$3:$B$6,2))</f>
        <v>IV</v>
      </c>
      <c r="V528" s="7">
        <f t="shared" si="260"/>
        <v>160</v>
      </c>
      <c r="W528" s="7" t="str">
        <f>IF(U528="I","I",VLOOKUP(V528,Hilfstabelle!$A$3:$B$6,2))</f>
        <v>IV</v>
      </c>
      <c r="X528" s="7">
        <f>VLOOKUP(W528,Hilfstabelle!$B$10:$M$13,12,FALSE)</f>
        <v>10.408540800000001</v>
      </c>
      <c r="Y528" s="7">
        <f>VLOOKUP(W528,Hilfstabelle!$B$10:$D$13,3,FALSE)</f>
        <v>80</v>
      </c>
      <c r="Z528" s="7">
        <f>VLOOKUP(W528,Hilfstabelle!$B$10:$E$13,4,FALSE)</f>
        <v>110.5</v>
      </c>
      <c r="AA528" s="7">
        <f>VLOOKUP(W528,Hilfstabelle!$B$10:$F$13,5,FALSE)</f>
        <v>110.5</v>
      </c>
      <c r="AB528" s="7">
        <f>VLOOKUP(W528,Hilfstabelle!$B$10:$G$13,6,FALSE)</f>
        <v>110.5</v>
      </c>
      <c r="AC528" s="7" t="str">
        <f>IF(AG528="50I","I",VLOOKUP(C528,Hilfstabelle!$A$3:$B$6,2))</f>
        <v>IV</v>
      </c>
      <c r="AD528" s="7" t="str">
        <f>IF(U528="I","I",VLOOKUP(C528,Hilfstabelle!$A$3:$B$6,2))</f>
        <v>IV</v>
      </c>
      <c r="AE528" s="7" t="str">
        <f t="shared" si="272"/>
        <v>160IV</v>
      </c>
      <c r="AF528" s="7" t="str">
        <f t="shared" si="261"/>
        <v>160IV</v>
      </c>
      <c r="AG528" s="106" t="b">
        <f t="shared" si="262"/>
        <v>0</v>
      </c>
      <c r="AH528" s="7">
        <f>VLOOKUP('Grundgerüst Konfigurator'!AE528,Hilfstabelle!$B$14:$M$25,12,FALSE)</f>
        <v>4.9632240000000003</v>
      </c>
      <c r="AI528" s="7">
        <f>VLOOKUP(AE528,Hilfstabelle!$B$14:$J$25,9,FALSE)</f>
        <v>92.5</v>
      </c>
      <c r="AJ528" s="7">
        <f>VLOOKUP(AE528,Hilfstabelle!$B$14:$K$25,10,FALSE)</f>
        <v>64</v>
      </c>
      <c r="AK528" s="7">
        <f>VLOOKUP(AE528,Hilfstabelle!$B$14:$I$25,8,FALSE)</f>
        <v>14</v>
      </c>
      <c r="AL528" s="7" t="str">
        <f>IF(AP528="50I","I",VLOOKUP(D528,Hilfstabelle!$A$3:$B$6,2))</f>
        <v>II</v>
      </c>
      <c r="AM528" s="7" t="str">
        <f>IF(U528="I","I",VLOOKUP(D528,Hilfstabelle!$A$3:$B$6,2))</f>
        <v>II</v>
      </c>
      <c r="AN528" s="7" t="str">
        <f t="shared" si="273"/>
        <v>63II</v>
      </c>
      <c r="AO528" s="7" t="str">
        <f t="shared" si="263"/>
        <v>63II</v>
      </c>
      <c r="AP528" s="106" t="b">
        <f t="shared" si="264"/>
        <v>0</v>
      </c>
      <c r="AQ528" s="7">
        <f>VLOOKUP('Grundgerüst Konfigurator'!AN528,Hilfstabelle!$B$14:$M$25,12,FALSE)</f>
        <v>0.84948360000000012</v>
      </c>
      <c r="AR528" s="7">
        <f>VLOOKUP(AN528,Hilfstabelle!$B$14:$J$25,9,FALSE)</f>
        <v>37</v>
      </c>
      <c r="AS528" s="7">
        <f>VLOOKUP(AN528,Hilfstabelle!$B$14:$K$25,10,FALSE)</f>
        <v>68.5</v>
      </c>
      <c r="AT528" s="7">
        <f>VLOOKUP(AN528,Hilfstabelle!$B$14:$I$25,8,FALSE)</f>
        <v>22.5</v>
      </c>
      <c r="AU528" s="7" t="str">
        <f>IF(AY528="50I","I",VLOOKUP(E528,Hilfstabelle!$A$3:$B$6,2))</f>
        <v>IV</v>
      </c>
      <c r="AV528" s="7" t="str">
        <f>IF(U528="I","I",VLOOKUP(E528,Hilfstabelle!$A$3:$B$6,2))</f>
        <v>IV</v>
      </c>
      <c r="AW528" s="7" t="str">
        <f t="shared" si="274"/>
        <v>140IV</v>
      </c>
      <c r="AX528" s="7" t="str">
        <f t="shared" si="265"/>
        <v>140IV</v>
      </c>
      <c r="AY528" s="106" t="b">
        <f t="shared" si="255"/>
        <v>0</v>
      </c>
      <c r="AZ528" s="7">
        <f>VLOOKUP('Grundgerüst Konfigurator'!AW528,Hilfstabelle!$B$14:$M$25,12,FALSE)</f>
        <v>4.4472372</v>
      </c>
      <c r="BA528" s="7">
        <f>VLOOKUP(AW528,Hilfstabelle!$B$14:$J$25,9,FALSE)</f>
        <v>81.5</v>
      </c>
      <c r="BB528" s="7">
        <f>VLOOKUP(AW528,Hilfstabelle!$B$14:$K$25,10,FALSE)</f>
        <v>75.599999999999994</v>
      </c>
      <c r="BC528" s="7">
        <f>VLOOKUP(AW528,Hilfstabelle!$B$14:$I$25,8,FALSE)</f>
        <v>25.6</v>
      </c>
      <c r="BD528" s="7" t="str">
        <f t="shared" si="266"/>
        <v/>
      </c>
      <c r="BE528" s="7" t="str">
        <f t="shared" si="275"/>
        <v/>
      </c>
      <c r="BF528" s="7">
        <f>IFERROR(VLOOKUP(BD528,Hilfstabelle!$B$26:$M$31,12,FALSE),0)</f>
        <v>0</v>
      </c>
      <c r="BG528" s="7">
        <f>IFERROR(VLOOKUP(BD528,Hilfstabelle!$B$26:$H$31,7,FALSE),0)</f>
        <v>0</v>
      </c>
      <c r="BH528" s="7" t="str">
        <f t="shared" si="267"/>
        <v>IV-II</v>
      </c>
      <c r="BI528" s="7" t="str">
        <f t="shared" si="276"/>
        <v>IV-II</v>
      </c>
      <c r="BJ528" s="7">
        <f>IFERROR(VLOOKUP(BH528,Hilfstabelle!$B$26:$M$31,12,FALSE),0)</f>
        <v>2.3884392000000001</v>
      </c>
      <c r="BK528" s="7">
        <f>IFERROR(VLOOKUP(BH528,Hilfstabelle!$B$26:$H$31,7,FALSE),0)</f>
        <v>30</v>
      </c>
      <c r="BL528" s="7" t="str">
        <f t="shared" si="268"/>
        <v/>
      </c>
      <c r="BM528" s="7" t="str">
        <f t="shared" si="277"/>
        <v/>
      </c>
      <c r="BN528" s="7">
        <f>IFERROR(VLOOKUP(BL528,Hilfstabelle!$B$26:$M$31,12,FALSE),0)</f>
        <v>0</v>
      </c>
      <c r="BO528" s="7">
        <f>IFERROR(VLOOKUP(BL528,Hilfstabelle!$B$26:$H$31,7,FALSE),0)</f>
        <v>0</v>
      </c>
      <c r="BP528" s="162" t="s">
        <v>3902</v>
      </c>
    </row>
    <row r="529" spans="1:68" ht="15" thickBot="1" x14ac:dyDescent="0.25">
      <c r="A529" s="7">
        <v>16864441280</v>
      </c>
      <c r="B529" s="160" t="s">
        <v>98</v>
      </c>
      <c r="C529" s="8">
        <v>160</v>
      </c>
      <c r="D529" s="8">
        <v>75</v>
      </c>
      <c r="E529" s="8">
        <v>25</v>
      </c>
      <c r="F529" s="8" t="str">
        <f t="shared" si="278"/>
        <v>160 - 75 - 25</v>
      </c>
      <c r="G529" s="8" t="str">
        <f t="shared" si="279"/>
        <v>160-75-25</v>
      </c>
      <c r="H529" s="8">
        <f t="shared" si="280"/>
        <v>16864441280</v>
      </c>
      <c r="I529" s="6">
        <f t="shared" si="256"/>
        <v>21.206480400000004</v>
      </c>
      <c r="J529" s="6">
        <f>VLOOKUP(LEFT(A529,8)*1,Hilfstabelle!$A$35:$E$38,5,FALSE)</f>
        <v>0</v>
      </c>
      <c r="K529" s="6">
        <f t="shared" si="257"/>
        <v>330.5</v>
      </c>
      <c r="L529" s="6">
        <f t="shared" si="258"/>
        <v>305</v>
      </c>
      <c r="M529" s="6">
        <f t="shared" si="259"/>
        <v>185</v>
      </c>
      <c r="N529" s="19">
        <f t="shared" si="269"/>
        <v>124.5</v>
      </c>
      <c r="O529" s="19">
        <f t="shared" si="270"/>
        <v>162.5</v>
      </c>
      <c r="P529" s="19">
        <f t="shared" si="271"/>
        <v>134.5</v>
      </c>
      <c r="Q529" s="6" t="str">
        <f>VLOOKUP(LEFT(A529,8)*1,Hilfstabelle!$A$35:$E$38,2,FALSE)</f>
        <v>N.A.</v>
      </c>
      <c r="R529" s="6" t="str">
        <f>VLOOKUP(LEFT(A529,8)*1,Hilfstabelle!$A$35:$E$38,3,FALSE)</f>
        <v>N.A.</v>
      </c>
      <c r="S529" s="6" t="str">
        <f>VLOOKUP(LEFT(A529,8)*1,Hilfstabelle!$A$35:$E$38,4,FALSE)</f>
        <v>N.A.</v>
      </c>
      <c r="T529" s="94" t="e">
        <f>VLOOKUP(H529,Preise!A:E,4,FALSE)</f>
        <v>#N/A</v>
      </c>
      <c r="U529" s="7" t="str">
        <f>IF(V529=50,"I",VLOOKUP(V529,Hilfstabelle!$A$3:$B$6,2))</f>
        <v>IV</v>
      </c>
      <c r="V529" s="7">
        <f t="shared" si="260"/>
        <v>160</v>
      </c>
      <c r="W529" s="7" t="str">
        <f>IF(U529="I","I",VLOOKUP(V529,Hilfstabelle!$A$3:$B$6,2))</f>
        <v>IV</v>
      </c>
      <c r="X529" s="7">
        <f>VLOOKUP(W529,Hilfstabelle!$B$10:$M$13,12,FALSE)</f>
        <v>10.408540800000001</v>
      </c>
      <c r="Y529" s="7">
        <f>VLOOKUP(W529,Hilfstabelle!$B$10:$D$13,3,FALSE)</f>
        <v>80</v>
      </c>
      <c r="Z529" s="7">
        <f>VLOOKUP(W529,Hilfstabelle!$B$10:$E$13,4,FALSE)</f>
        <v>110.5</v>
      </c>
      <c r="AA529" s="7">
        <f>VLOOKUP(W529,Hilfstabelle!$B$10:$F$13,5,FALSE)</f>
        <v>110.5</v>
      </c>
      <c r="AB529" s="7">
        <f>VLOOKUP(W529,Hilfstabelle!$B$10:$G$13,6,FALSE)</f>
        <v>110.5</v>
      </c>
      <c r="AC529" s="7" t="str">
        <f>IF(AG529="50I","I",VLOOKUP(C529,Hilfstabelle!$A$3:$B$6,2))</f>
        <v>IV</v>
      </c>
      <c r="AD529" s="7" t="str">
        <f>IF(U529="I","I",VLOOKUP(C529,Hilfstabelle!$A$3:$B$6,2))</f>
        <v>IV</v>
      </c>
      <c r="AE529" s="7" t="str">
        <f t="shared" si="272"/>
        <v>160IV</v>
      </c>
      <c r="AF529" s="7" t="str">
        <f t="shared" si="261"/>
        <v>160IV</v>
      </c>
      <c r="AG529" s="106" t="b">
        <f t="shared" si="262"/>
        <v>0</v>
      </c>
      <c r="AH529" s="7">
        <f>VLOOKUP('Grundgerüst Konfigurator'!AE529,Hilfstabelle!$B$14:$M$25,12,FALSE)</f>
        <v>4.9632240000000003</v>
      </c>
      <c r="AI529" s="7">
        <f>VLOOKUP(AE529,Hilfstabelle!$B$14:$J$25,9,FALSE)</f>
        <v>92.5</v>
      </c>
      <c r="AJ529" s="7">
        <f>VLOOKUP(AE529,Hilfstabelle!$B$14:$K$25,10,FALSE)</f>
        <v>64</v>
      </c>
      <c r="AK529" s="7">
        <f>VLOOKUP(AE529,Hilfstabelle!$B$14:$I$25,8,FALSE)</f>
        <v>14</v>
      </c>
      <c r="AL529" s="7" t="str">
        <f>IF(AP529="50I","I",VLOOKUP(D529,Hilfstabelle!$A$3:$B$6,2))</f>
        <v>II</v>
      </c>
      <c r="AM529" s="7" t="str">
        <f>IF(U529="I","I",VLOOKUP(D529,Hilfstabelle!$A$3:$B$6,2))</f>
        <v>II</v>
      </c>
      <c r="AN529" s="7" t="str">
        <f t="shared" si="273"/>
        <v>75II</v>
      </c>
      <c r="AO529" s="7" t="str">
        <f t="shared" si="263"/>
        <v>75II</v>
      </c>
      <c r="AP529" s="106" t="b">
        <f t="shared" si="264"/>
        <v>0</v>
      </c>
      <c r="AQ529" s="7">
        <f>VLOOKUP('Grundgerüst Konfigurator'!AN529,Hilfstabelle!$B$14:$M$25,12,FALSE)</f>
        <v>1.0688664000000001</v>
      </c>
      <c r="AR529" s="7">
        <f>VLOOKUP(AN529,Hilfstabelle!$B$14:$J$25,9,FALSE)</f>
        <v>45</v>
      </c>
      <c r="AS529" s="7">
        <f>VLOOKUP(AN529,Hilfstabelle!$B$14:$K$25,10,FALSE)</f>
        <v>72</v>
      </c>
      <c r="AT529" s="7">
        <f>VLOOKUP(AN529,Hilfstabelle!$B$14:$I$25,8,FALSE)</f>
        <v>22</v>
      </c>
      <c r="AU529" s="7" t="str">
        <f>IF(AY529="50I","I",VLOOKUP(E529,Hilfstabelle!$A$3:$B$6,2))</f>
        <v>I</v>
      </c>
      <c r="AV529" s="7" t="str">
        <f>IF(U529="I","I",VLOOKUP(E529,Hilfstabelle!$A$3:$B$6,2))</f>
        <v>I</v>
      </c>
      <c r="AW529" s="7" t="str">
        <f t="shared" si="274"/>
        <v>25I</v>
      </c>
      <c r="AX529" s="7" t="str">
        <f t="shared" si="265"/>
        <v>25I</v>
      </c>
      <c r="AY529" s="106" t="b">
        <f t="shared" si="255"/>
        <v>0</v>
      </c>
      <c r="AZ529" s="7">
        <f>VLOOKUP('Grundgerüst Konfigurator'!AW529,Hilfstabelle!$B$14:$M$25,12,FALSE)</f>
        <v>0.171486</v>
      </c>
      <c r="BA529" s="7">
        <f>VLOOKUP(AW529,Hilfstabelle!$B$14:$J$25,9,FALSE)</f>
        <v>15.25</v>
      </c>
      <c r="BB529" s="7">
        <f>VLOOKUP(AW529,Hilfstabelle!$B$14:$K$25,10,FALSE)</f>
        <v>40.5</v>
      </c>
      <c r="BC529" s="7">
        <f>VLOOKUP(AW529,Hilfstabelle!$B$14:$I$25,8,FALSE)</f>
        <v>19</v>
      </c>
      <c r="BD529" s="7" t="str">
        <f t="shared" si="266"/>
        <v/>
      </c>
      <c r="BE529" s="7" t="str">
        <f t="shared" si="275"/>
        <v/>
      </c>
      <c r="BF529" s="7">
        <f>IFERROR(VLOOKUP(BD529,Hilfstabelle!$B$26:$M$31,12,FALSE),0)</f>
        <v>0</v>
      </c>
      <c r="BG529" s="7">
        <f>IFERROR(VLOOKUP(BD529,Hilfstabelle!$B$26:$H$31,7,FALSE),0)</f>
        <v>0</v>
      </c>
      <c r="BH529" s="7" t="str">
        <f t="shared" si="267"/>
        <v>IV-II</v>
      </c>
      <c r="BI529" s="7" t="str">
        <f t="shared" si="276"/>
        <v>IV-II</v>
      </c>
      <c r="BJ529" s="7">
        <f>IFERROR(VLOOKUP(BH529,Hilfstabelle!$B$26:$M$31,12,FALSE),0)</f>
        <v>2.3884392000000001</v>
      </c>
      <c r="BK529" s="7">
        <f>IFERROR(VLOOKUP(BH529,Hilfstabelle!$B$26:$H$31,7,FALSE),0)</f>
        <v>30</v>
      </c>
      <c r="BL529" s="7" t="str">
        <f t="shared" si="268"/>
        <v>IV-I</v>
      </c>
      <c r="BM529" s="7" t="str">
        <f t="shared" si="277"/>
        <v>IV-I</v>
      </c>
      <c r="BN529" s="7">
        <f>IFERROR(VLOOKUP(BL529,Hilfstabelle!$B$26:$M$31,12,FALSE),0)</f>
        <v>2.205924</v>
      </c>
      <c r="BO529" s="7">
        <f>IFERROR(VLOOKUP(BL529,Hilfstabelle!$B$26:$H$31,7,FALSE),0)</f>
        <v>5</v>
      </c>
      <c r="BP529" s="162" t="s">
        <v>3902</v>
      </c>
    </row>
    <row r="530" spans="1:68" ht="15" thickBot="1" x14ac:dyDescent="0.25">
      <c r="A530" s="7">
        <v>16864441281</v>
      </c>
      <c r="B530" s="160" t="s">
        <v>98</v>
      </c>
      <c r="C530" s="8">
        <v>160</v>
      </c>
      <c r="D530" s="8">
        <v>75</v>
      </c>
      <c r="E530" s="8">
        <v>32</v>
      </c>
      <c r="F530" s="8" t="str">
        <f t="shared" si="278"/>
        <v>160 - 75 - 32</v>
      </c>
      <c r="G530" s="8" t="str">
        <f t="shared" si="279"/>
        <v>160-75-32</v>
      </c>
      <c r="H530" s="8">
        <f t="shared" si="280"/>
        <v>16864441281</v>
      </c>
      <c r="I530" s="6">
        <f t="shared" si="256"/>
        <v>21.258879600000004</v>
      </c>
      <c r="J530" s="6">
        <f>VLOOKUP(LEFT(A530,8)*1,Hilfstabelle!$A$35:$E$38,5,FALSE)</f>
        <v>0</v>
      </c>
      <c r="K530" s="6">
        <f t="shared" si="257"/>
        <v>337</v>
      </c>
      <c r="L530" s="6">
        <f t="shared" si="258"/>
        <v>305</v>
      </c>
      <c r="M530" s="6">
        <f t="shared" si="259"/>
        <v>185</v>
      </c>
      <c r="N530" s="19">
        <f t="shared" si="269"/>
        <v>124.5</v>
      </c>
      <c r="O530" s="19">
        <f t="shared" si="270"/>
        <v>162.5</v>
      </c>
      <c r="P530" s="19">
        <f t="shared" si="271"/>
        <v>135.5</v>
      </c>
      <c r="Q530" s="6" t="str">
        <f>VLOOKUP(LEFT(A530,8)*1,Hilfstabelle!$A$35:$E$38,2,FALSE)</f>
        <v>N.A.</v>
      </c>
      <c r="R530" s="6" t="str">
        <f>VLOOKUP(LEFT(A530,8)*1,Hilfstabelle!$A$35:$E$38,3,FALSE)</f>
        <v>N.A.</v>
      </c>
      <c r="S530" s="6" t="str">
        <f>VLOOKUP(LEFT(A530,8)*1,Hilfstabelle!$A$35:$E$38,4,FALSE)</f>
        <v>N.A.</v>
      </c>
      <c r="T530" s="94" t="e">
        <f>VLOOKUP(H530,Preise!A:E,4,FALSE)</f>
        <v>#N/A</v>
      </c>
      <c r="U530" s="7" t="str">
        <f>IF(V530=50,"I",VLOOKUP(V530,Hilfstabelle!$A$3:$B$6,2))</f>
        <v>IV</v>
      </c>
      <c r="V530" s="7">
        <f t="shared" si="260"/>
        <v>160</v>
      </c>
      <c r="W530" s="7" t="str">
        <f>IF(U530="I","I",VLOOKUP(V530,Hilfstabelle!$A$3:$B$6,2))</f>
        <v>IV</v>
      </c>
      <c r="X530" s="7">
        <f>VLOOKUP(W530,Hilfstabelle!$B$10:$M$13,12,FALSE)</f>
        <v>10.408540800000001</v>
      </c>
      <c r="Y530" s="7">
        <f>VLOOKUP(W530,Hilfstabelle!$B$10:$D$13,3,FALSE)</f>
        <v>80</v>
      </c>
      <c r="Z530" s="7">
        <f>VLOOKUP(W530,Hilfstabelle!$B$10:$E$13,4,FALSE)</f>
        <v>110.5</v>
      </c>
      <c r="AA530" s="7">
        <f>VLOOKUP(W530,Hilfstabelle!$B$10:$F$13,5,FALSE)</f>
        <v>110.5</v>
      </c>
      <c r="AB530" s="7">
        <f>VLOOKUP(W530,Hilfstabelle!$B$10:$G$13,6,FALSE)</f>
        <v>110.5</v>
      </c>
      <c r="AC530" s="7" t="str">
        <f>IF(AG530="50I","I",VLOOKUP(C530,Hilfstabelle!$A$3:$B$6,2))</f>
        <v>IV</v>
      </c>
      <c r="AD530" s="7" t="str">
        <f>IF(U530="I","I",VLOOKUP(C530,Hilfstabelle!$A$3:$B$6,2))</f>
        <v>IV</v>
      </c>
      <c r="AE530" s="7" t="str">
        <f t="shared" si="272"/>
        <v>160IV</v>
      </c>
      <c r="AF530" s="7" t="str">
        <f t="shared" si="261"/>
        <v>160IV</v>
      </c>
      <c r="AG530" s="106" t="b">
        <f t="shared" si="262"/>
        <v>0</v>
      </c>
      <c r="AH530" s="7">
        <f>VLOOKUP('Grundgerüst Konfigurator'!AE530,Hilfstabelle!$B$14:$M$25,12,FALSE)</f>
        <v>4.9632240000000003</v>
      </c>
      <c r="AI530" s="7">
        <f>VLOOKUP(AE530,Hilfstabelle!$B$14:$J$25,9,FALSE)</f>
        <v>92.5</v>
      </c>
      <c r="AJ530" s="7">
        <f>VLOOKUP(AE530,Hilfstabelle!$B$14:$K$25,10,FALSE)</f>
        <v>64</v>
      </c>
      <c r="AK530" s="7">
        <f>VLOOKUP(AE530,Hilfstabelle!$B$14:$I$25,8,FALSE)</f>
        <v>14</v>
      </c>
      <c r="AL530" s="7" t="str">
        <f>IF(AP530="50I","I",VLOOKUP(D530,Hilfstabelle!$A$3:$B$6,2))</f>
        <v>II</v>
      </c>
      <c r="AM530" s="7" t="str">
        <f>IF(U530="I","I",VLOOKUP(D530,Hilfstabelle!$A$3:$B$6,2))</f>
        <v>II</v>
      </c>
      <c r="AN530" s="7" t="str">
        <f t="shared" si="273"/>
        <v>75II</v>
      </c>
      <c r="AO530" s="7" t="str">
        <f t="shared" si="263"/>
        <v>75II</v>
      </c>
      <c r="AP530" s="106" t="b">
        <f t="shared" si="264"/>
        <v>0</v>
      </c>
      <c r="AQ530" s="7">
        <f>VLOOKUP('Grundgerüst Konfigurator'!AN530,Hilfstabelle!$B$14:$M$25,12,FALSE)</f>
        <v>1.0688664000000001</v>
      </c>
      <c r="AR530" s="7">
        <f>VLOOKUP(AN530,Hilfstabelle!$B$14:$J$25,9,FALSE)</f>
        <v>45</v>
      </c>
      <c r="AS530" s="7">
        <f>VLOOKUP(AN530,Hilfstabelle!$B$14:$K$25,10,FALSE)</f>
        <v>72</v>
      </c>
      <c r="AT530" s="7">
        <f>VLOOKUP(AN530,Hilfstabelle!$B$14:$I$25,8,FALSE)</f>
        <v>22</v>
      </c>
      <c r="AU530" s="7" t="str">
        <f>IF(AY530="50I","I",VLOOKUP(E530,Hilfstabelle!$A$3:$B$6,2))</f>
        <v>I</v>
      </c>
      <c r="AV530" s="7" t="str">
        <f>IF(U530="I","I",VLOOKUP(E530,Hilfstabelle!$A$3:$B$6,2))</f>
        <v>I</v>
      </c>
      <c r="AW530" s="7" t="str">
        <f t="shared" si="274"/>
        <v>32I</v>
      </c>
      <c r="AX530" s="7" t="str">
        <f t="shared" si="265"/>
        <v>32I</v>
      </c>
      <c r="AY530" s="106" t="b">
        <f t="shared" si="255"/>
        <v>0</v>
      </c>
      <c r="AZ530" s="7">
        <f>VLOOKUP('Grundgerüst Konfigurator'!AW530,Hilfstabelle!$B$14:$M$25,12,FALSE)</f>
        <v>0.22388520000000001</v>
      </c>
      <c r="BA530" s="7">
        <f>VLOOKUP(AW530,Hilfstabelle!$B$14:$J$25,9,FALSE)</f>
        <v>20</v>
      </c>
      <c r="BB530" s="7">
        <f>VLOOKUP(AW530,Hilfstabelle!$B$14:$K$25,10,FALSE)</f>
        <v>47</v>
      </c>
      <c r="BC530" s="7">
        <f>VLOOKUP(AW530,Hilfstabelle!$B$14:$I$25,8,FALSE)</f>
        <v>20</v>
      </c>
      <c r="BD530" s="7" t="str">
        <f t="shared" si="266"/>
        <v/>
      </c>
      <c r="BE530" s="7" t="str">
        <f t="shared" si="275"/>
        <v/>
      </c>
      <c r="BF530" s="7">
        <f>IFERROR(VLOOKUP(BD530,Hilfstabelle!$B$26:$M$31,12,FALSE),0)</f>
        <v>0</v>
      </c>
      <c r="BG530" s="7">
        <f>IFERROR(VLOOKUP(BD530,Hilfstabelle!$B$26:$H$31,7,FALSE),0)</f>
        <v>0</v>
      </c>
      <c r="BH530" s="7" t="str">
        <f t="shared" si="267"/>
        <v>IV-II</v>
      </c>
      <c r="BI530" s="7" t="str">
        <f t="shared" si="276"/>
        <v>IV-II</v>
      </c>
      <c r="BJ530" s="7">
        <f>IFERROR(VLOOKUP(BH530,Hilfstabelle!$B$26:$M$31,12,FALSE),0)</f>
        <v>2.3884392000000001</v>
      </c>
      <c r="BK530" s="7">
        <f>IFERROR(VLOOKUP(BH530,Hilfstabelle!$B$26:$H$31,7,FALSE),0)</f>
        <v>30</v>
      </c>
      <c r="BL530" s="7" t="str">
        <f t="shared" si="268"/>
        <v>IV-I</v>
      </c>
      <c r="BM530" s="7" t="str">
        <f t="shared" si="277"/>
        <v>IV-I</v>
      </c>
      <c r="BN530" s="7">
        <f>IFERROR(VLOOKUP(BL530,Hilfstabelle!$B$26:$M$31,12,FALSE),0)</f>
        <v>2.205924</v>
      </c>
      <c r="BO530" s="7">
        <f>IFERROR(VLOOKUP(BL530,Hilfstabelle!$B$26:$H$31,7,FALSE),0)</f>
        <v>5</v>
      </c>
      <c r="BP530" s="162" t="s">
        <v>3902</v>
      </c>
    </row>
    <row r="531" spans="1:68" ht="15" thickBot="1" x14ac:dyDescent="0.25">
      <c r="A531" s="7">
        <v>16864441282</v>
      </c>
      <c r="B531" s="160" t="s">
        <v>98</v>
      </c>
      <c r="C531" s="8">
        <v>160</v>
      </c>
      <c r="D531" s="8">
        <v>75</v>
      </c>
      <c r="E531" s="8">
        <v>40</v>
      </c>
      <c r="F531" s="8" t="str">
        <f t="shared" si="278"/>
        <v>160 - 75 - 40</v>
      </c>
      <c r="G531" s="8" t="str">
        <f t="shared" si="279"/>
        <v>160-75-40</v>
      </c>
      <c r="H531" s="8">
        <f t="shared" si="280"/>
        <v>16864441282</v>
      </c>
      <c r="I531" s="6">
        <f t="shared" si="256"/>
        <v>21.368482800000002</v>
      </c>
      <c r="J531" s="6">
        <f>VLOOKUP(LEFT(A531,8)*1,Hilfstabelle!$A$35:$E$38,5,FALSE)</f>
        <v>0</v>
      </c>
      <c r="K531" s="6">
        <f t="shared" si="257"/>
        <v>344</v>
      </c>
      <c r="L531" s="6">
        <f t="shared" si="258"/>
        <v>305</v>
      </c>
      <c r="M531" s="6">
        <f t="shared" si="259"/>
        <v>185</v>
      </c>
      <c r="N531" s="19">
        <f t="shared" si="269"/>
        <v>124.5</v>
      </c>
      <c r="O531" s="19">
        <f t="shared" si="270"/>
        <v>162.5</v>
      </c>
      <c r="P531" s="19">
        <f t="shared" si="271"/>
        <v>137.5</v>
      </c>
      <c r="Q531" s="6" t="str">
        <f>VLOOKUP(LEFT(A531,8)*1,Hilfstabelle!$A$35:$E$38,2,FALSE)</f>
        <v>N.A.</v>
      </c>
      <c r="R531" s="6" t="str">
        <f>VLOOKUP(LEFT(A531,8)*1,Hilfstabelle!$A$35:$E$38,3,FALSE)</f>
        <v>N.A.</v>
      </c>
      <c r="S531" s="6" t="str">
        <f>VLOOKUP(LEFT(A531,8)*1,Hilfstabelle!$A$35:$E$38,4,FALSE)</f>
        <v>N.A.</v>
      </c>
      <c r="T531" s="94" t="e">
        <f>VLOOKUP(H531,Preise!A:E,4,FALSE)</f>
        <v>#N/A</v>
      </c>
      <c r="U531" s="7" t="str">
        <f>IF(V531=50,"I",VLOOKUP(V531,Hilfstabelle!$A$3:$B$6,2))</f>
        <v>IV</v>
      </c>
      <c r="V531" s="7">
        <f t="shared" si="260"/>
        <v>160</v>
      </c>
      <c r="W531" s="7" t="str">
        <f>IF(U531="I","I",VLOOKUP(V531,Hilfstabelle!$A$3:$B$6,2))</f>
        <v>IV</v>
      </c>
      <c r="X531" s="7">
        <f>VLOOKUP(W531,Hilfstabelle!$B$10:$M$13,12,FALSE)</f>
        <v>10.408540800000001</v>
      </c>
      <c r="Y531" s="7">
        <f>VLOOKUP(W531,Hilfstabelle!$B$10:$D$13,3,FALSE)</f>
        <v>80</v>
      </c>
      <c r="Z531" s="7">
        <f>VLOOKUP(W531,Hilfstabelle!$B$10:$E$13,4,FALSE)</f>
        <v>110.5</v>
      </c>
      <c r="AA531" s="7">
        <f>VLOOKUP(W531,Hilfstabelle!$B$10:$F$13,5,FALSE)</f>
        <v>110.5</v>
      </c>
      <c r="AB531" s="7">
        <f>VLOOKUP(W531,Hilfstabelle!$B$10:$G$13,6,FALSE)</f>
        <v>110.5</v>
      </c>
      <c r="AC531" s="7" t="str">
        <f>IF(AG531="50I","I",VLOOKUP(C531,Hilfstabelle!$A$3:$B$6,2))</f>
        <v>IV</v>
      </c>
      <c r="AD531" s="7" t="str">
        <f>IF(U531="I","I",VLOOKUP(C531,Hilfstabelle!$A$3:$B$6,2))</f>
        <v>IV</v>
      </c>
      <c r="AE531" s="7" t="str">
        <f t="shared" si="272"/>
        <v>160IV</v>
      </c>
      <c r="AF531" s="7" t="str">
        <f t="shared" si="261"/>
        <v>160IV</v>
      </c>
      <c r="AG531" s="106" t="b">
        <f t="shared" si="262"/>
        <v>0</v>
      </c>
      <c r="AH531" s="7">
        <f>VLOOKUP('Grundgerüst Konfigurator'!AE531,Hilfstabelle!$B$14:$M$25,12,FALSE)</f>
        <v>4.9632240000000003</v>
      </c>
      <c r="AI531" s="7">
        <f>VLOOKUP(AE531,Hilfstabelle!$B$14:$J$25,9,FALSE)</f>
        <v>92.5</v>
      </c>
      <c r="AJ531" s="7">
        <f>VLOOKUP(AE531,Hilfstabelle!$B$14:$K$25,10,FALSE)</f>
        <v>64</v>
      </c>
      <c r="AK531" s="7">
        <f>VLOOKUP(AE531,Hilfstabelle!$B$14:$I$25,8,FALSE)</f>
        <v>14</v>
      </c>
      <c r="AL531" s="7" t="str">
        <f>IF(AP531="50I","I",VLOOKUP(D531,Hilfstabelle!$A$3:$B$6,2))</f>
        <v>II</v>
      </c>
      <c r="AM531" s="7" t="str">
        <f>IF(U531="I","I",VLOOKUP(D531,Hilfstabelle!$A$3:$B$6,2))</f>
        <v>II</v>
      </c>
      <c r="AN531" s="7" t="str">
        <f t="shared" si="273"/>
        <v>75II</v>
      </c>
      <c r="AO531" s="7" t="str">
        <f t="shared" si="263"/>
        <v>75II</v>
      </c>
      <c r="AP531" s="106" t="b">
        <f t="shared" si="264"/>
        <v>0</v>
      </c>
      <c r="AQ531" s="7">
        <f>VLOOKUP('Grundgerüst Konfigurator'!AN531,Hilfstabelle!$B$14:$M$25,12,FALSE)</f>
        <v>1.0688664000000001</v>
      </c>
      <c r="AR531" s="7">
        <f>VLOOKUP(AN531,Hilfstabelle!$B$14:$J$25,9,FALSE)</f>
        <v>45</v>
      </c>
      <c r="AS531" s="7">
        <f>VLOOKUP(AN531,Hilfstabelle!$B$14:$K$25,10,FALSE)</f>
        <v>72</v>
      </c>
      <c r="AT531" s="7">
        <f>VLOOKUP(AN531,Hilfstabelle!$B$14:$I$25,8,FALSE)</f>
        <v>22</v>
      </c>
      <c r="AU531" s="7" t="str">
        <f>IF(AY531="50I","I",VLOOKUP(E531,Hilfstabelle!$A$3:$B$6,2))</f>
        <v>I</v>
      </c>
      <c r="AV531" s="7" t="str">
        <f>IF(U531="I","I",VLOOKUP(E531,Hilfstabelle!$A$3:$B$6,2))</f>
        <v>I</v>
      </c>
      <c r="AW531" s="7" t="str">
        <f t="shared" si="274"/>
        <v>40I</v>
      </c>
      <c r="AX531" s="7" t="str">
        <f t="shared" si="265"/>
        <v>40I</v>
      </c>
      <c r="AY531" s="106" t="b">
        <f t="shared" si="255"/>
        <v>0</v>
      </c>
      <c r="AZ531" s="7">
        <f>VLOOKUP('Grundgerüst Konfigurator'!AW531,Hilfstabelle!$B$14:$M$25,12,FALSE)</f>
        <v>0.33348840000000002</v>
      </c>
      <c r="BA531" s="7">
        <f>VLOOKUP(AW531,Hilfstabelle!$B$14:$J$25,9,FALSE)</f>
        <v>24.5</v>
      </c>
      <c r="BB531" s="7">
        <f>VLOOKUP(AW531,Hilfstabelle!$B$14:$K$25,10,FALSE)</f>
        <v>54</v>
      </c>
      <c r="BC531" s="7">
        <f>VLOOKUP(AW531,Hilfstabelle!$B$14:$I$25,8,FALSE)</f>
        <v>22</v>
      </c>
      <c r="BD531" s="7" t="str">
        <f t="shared" si="266"/>
        <v/>
      </c>
      <c r="BE531" s="7" t="str">
        <f t="shared" si="275"/>
        <v/>
      </c>
      <c r="BF531" s="7">
        <f>IFERROR(VLOOKUP(BD531,Hilfstabelle!$B$26:$M$31,12,FALSE),0)</f>
        <v>0</v>
      </c>
      <c r="BG531" s="7">
        <f>IFERROR(VLOOKUP(BD531,Hilfstabelle!$B$26:$H$31,7,FALSE),0)</f>
        <v>0</v>
      </c>
      <c r="BH531" s="7" t="str">
        <f t="shared" si="267"/>
        <v>IV-II</v>
      </c>
      <c r="BI531" s="7" t="str">
        <f t="shared" si="276"/>
        <v>IV-II</v>
      </c>
      <c r="BJ531" s="7">
        <f>IFERROR(VLOOKUP(BH531,Hilfstabelle!$B$26:$M$31,12,FALSE),0)</f>
        <v>2.3884392000000001</v>
      </c>
      <c r="BK531" s="7">
        <f>IFERROR(VLOOKUP(BH531,Hilfstabelle!$B$26:$H$31,7,FALSE),0)</f>
        <v>30</v>
      </c>
      <c r="BL531" s="7" t="str">
        <f t="shared" si="268"/>
        <v>IV-I</v>
      </c>
      <c r="BM531" s="7" t="str">
        <f t="shared" si="277"/>
        <v>IV-I</v>
      </c>
      <c r="BN531" s="7">
        <f>IFERROR(VLOOKUP(BL531,Hilfstabelle!$B$26:$M$31,12,FALSE),0)</f>
        <v>2.205924</v>
      </c>
      <c r="BO531" s="7">
        <f>IFERROR(VLOOKUP(BL531,Hilfstabelle!$B$26:$H$31,7,FALSE),0)</f>
        <v>5</v>
      </c>
      <c r="BP531" s="162" t="s">
        <v>3902</v>
      </c>
    </row>
    <row r="532" spans="1:68" ht="15" thickBot="1" x14ac:dyDescent="0.25">
      <c r="A532" s="7">
        <v>16864441283</v>
      </c>
      <c r="B532" s="160" t="s">
        <v>98</v>
      </c>
      <c r="C532" s="8">
        <v>160</v>
      </c>
      <c r="D532" s="8">
        <v>75</v>
      </c>
      <c r="E532" s="8">
        <v>50</v>
      </c>
      <c r="F532" s="8" t="str">
        <f t="shared" si="278"/>
        <v>160 - 75 - 50</v>
      </c>
      <c r="G532" s="8" t="str">
        <f t="shared" si="279"/>
        <v>160-75-50</v>
      </c>
      <c r="H532" s="8">
        <f t="shared" si="280"/>
        <v>16864441283</v>
      </c>
      <c r="I532" s="6">
        <f t="shared" si="256"/>
        <v>21.485797200000004</v>
      </c>
      <c r="J532" s="6">
        <f>VLOOKUP(LEFT(A532,8)*1,Hilfstabelle!$A$35:$E$38,5,FALSE)</f>
        <v>0</v>
      </c>
      <c r="K532" s="6">
        <f t="shared" si="257"/>
        <v>351</v>
      </c>
      <c r="L532" s="6">
        <f t="shared" si="258"/>
        <v>305</v>
      </c>
      <c r="M532" s="6">
        <f t="shared" si="259"/>
        <v>185</v>
      </c>
      <c r="N532" s="19">
        <f t="shared" si="269"/>
        <v>124.5</v>
      </c>
      <c r="O532" s="19">
        <f t="shared" si="270"/>
        <v>162.5</v>
      </c>
      <c r="P532" s="19">
        <f t="shared" si="271"/>
        <v>137.5</v>
      </c>
      <c r="Q532" s="6" t="str">
        <f>VLOOKUP(LEFT(A532,8)*1,Hilfstabelle!$A$35:$E$38,2,FALSE)</f>
        <v>N.A.</v>
      </c>
      <c r="R532" s="6" t="str">
        <f>VLOOKUP(LEFT(A532,8)*1,Hilfstabelle!$A$35:$E$38,3,FALSE)</f>
        <v>N.A.</v>
      </c>
      <c r="S532" s="6" t="str">
        <f>VLOOKUP(LEFT(A532,8)*1,Hilfstabelle!$A$35:$E$38,4,FALSE)</f>
        <v>N.A.</v>
      </c>
      <c r="T532" s="94" t="e">
        <f>VLOOKUP(H532,Preise!A:E,4,FALSE)</f>
        <v>#N/A</v>
      </c>
      <c r="U532" s="7" t="str">
        <f>IF(V532=50,"I",VLOOKUP(V532,Hilfstabelle!$A$3:$B$6,2))</f>
        <v>IV</v>
      </c>
      <c r="V532" s="7">
        <f t="shared" si="260"/>
        <v>160</v>
      </c>
      <c r="W532" s="7" t="str">
        <f>IF(U532="I","I",VLOOKUP(V532,Hilfstabelle!$A$3:$B$6,2))</f>
        <v>IV</v>
      </c>
      <c r="X532" s="7">
        <f>VLOOKUP(W532,Hilfstabelle!$B$10:$M$13,12,FALSE)</f>
        <v>10.408540800000001</v>
      </c>
      <c r="Y532" s="7">
        <f>VLOOKUP(W532,Hilfstabelle!$B$10:$D$13,3,FALSE)</f>
        <v>80</v>
      </c>
      <c r="Z532" s="7">
        <f>VLOOKUP(W532,Hilfstabelle!$B$10:$E$13,4,FALSE)</f>
        <v>110.5</v>
      </c>
      <c r="AA532" s="7">
        <f>VLOOKUP(W532,Hilfstabelle!$B$10:$F$13,5,FALSE)</f>
        <v>110.5</v>
      </c>
      <c r="AB532" s="7">
        <f>VLOOKUP(W532,Hilfstabelle!$B$10:$G$13,6,FALSE)</f>
        <v>110.5</v>
      </c>
      <c r="AC532" s="7" t="str">
        <f>IF(AG532="50I","I",VLOOKUP(C532,Hilfstabelle!$A$3:$B$6,2))</f>
        <v>IV</v>
      </c>
      <c r="AD532" s="7" t="str">
        <f>IF(U532="I","I",VLOOKUP(C532,Hilfstabelle!$A$3:$B$6,2))</f>
        <v>IV</v>
      </c>
      <c r="AE532" s="7" t="str">
        <f t="shared" si="272"/>
        <v>160IV</v>
      </c>
      <c r="AF532" s="7" t="str">
        <f t="shared" si="261"/>
        <v>160IV</v>
      </c>
      <c r="AG532" s="106" t="b">
        <f t="shared" si="262"/>
        <v>0</v>
      </c>
      <c r="AH532" s="7">
        <f>VLOOKUP('Grundgerüst Konfigurator'!AE532,Hilfstabelle!$B$14:$M$25,12,FALSE)</f>
        <v>4.9632240000000003</v>
      </c>
      <c r="AI532" s="7">
        <f>VLOOKUP(AE532,Hilfstabelle!$B$14:$J$25,9,FALSE)</f>
        <v>92.5</v>
      </c>
      <c r="AJ532" s="7">
        <f>VLOOKUP(AE532,Hilfstabelle!$B$14:$K$25,10,FALSE)</f>
        <v>64</v>
      </c>
      <c r="AK532" s="7">
        <f>VLOOKUP(AE532,Hilfstabelle!$B$14:$I$25,8,FALSE)</f>
        <v>14</v>
      </c>
      <c r="AL532" s="7" t="str">
        <f>IF(AP532="50I","I",VLOOKUP(D532,Hilfstabelle!$A$3:$B$6,2))</f>
        <v>II</v>
      </c>
      <c r="AM532" s="7" t="str">
        <f>IF(U532="I","I",VLOOKUP(D532,Hilfstabelle!$A$3:$B$6,2))</f>
        <v>II</v>
      </c>
      <c r="AN532" s="7" t="str">
        <f t="shared" si="273"/>
        <v>75II</v>
      </c>
      <c r="AO532" s="7" t="str">
        <f t="shared" si="263"/>
        <v>75II</v>
      </c>
      <c r="AP532" s="106" t="b">
        <f t="shared" si="264"/>
        <v>0</v>
      </c>
      <c r="AQ532" s="7">
        <f>VLOOKUP('Grundgerüst Konfigurator'!AN532,Hilfstabelle!$B$14:$M$25,12,FALSE)</f>
        <v>1.0688664000000001</v>
      </c>
      <c r="AR532" s="7">
        <f>VLOOKUP(AN532,Hilfstabelle!$B$14:$J$25,9,FALSE)</f>
        <v>45</v>
      </c>
      <c r="AS532" s="7">
        <f>VLOOKUP(AN532,Hilfstabelle!$B$14:$K$25,10,FALSE)</f>
        <v>72</v>
      </c>
      <c r="AT532" s="7">
        <f>VLOOKUP(AN532,Hilfstabelle!$B$14:$I$25,8,FALSE)</f>
        <v>22</v>
      </c>
      <c r="AU532" s="7" t="str">
        <f>IF(AY532="50I","I",VLOOKUP(E532,Hilfstabelle!$A$3:$B$6,2))</f>
        <v>I</v>
      </c>
      <c r="AV532" s="7" t="str">
        <f>IF(U532="I","I",VLOOKUP(E532,Hilfstabelle!$A$3:$B$6,2))</f>
        <v>II</v>
      </c>
      <c r="AW532" s="7" t="str">
        <f t="shared" si="274"/>
        <v>50I</v>
      </c>
      <c r="AX532" s="7" t="str">
        <f t="shared" si="265"/>
        <v>50II</v>
      </c>
      <c r="AY532" s="106" t="str">
        <f t="shared" ref="AY532:AY578" si="281">IF(AX532="50II",IF(U532&lt;&gt;"II","50I","50II"))</f>
        <v>50I</v>
      </c>
      <c r="AZ532" s="7">
        <f>VLOOKUP('Grundgerüst Konfigurator'!AW532,Hilfstabelle!$B$14:$M$25,12,FALSE)</f>
        <v>0.45080280000000006</v>
      </c>
      <c r="BA532" s="7">
        <f>VLOOKUP(AW532,Hilfstabelle!$B$14:$J$25,9,FALSE)</f>
        <v>30.5</v>
      </c>
      <c r="BB532" s="7">
        <f>VLOOKUP(AW532,Hilfstabelle!$B$14:$K$25,10,FALSE)</f>
        <v>61</v>
      </c>
      <c r="BC532" s="7">
        <f>VLOOKUP(AW532,Hilfstabelle!$B$14:$I$25,8,FALSE)</f>
        <v>22</v>
      </c>
      <c r="BD532" s="7" t="str">
        <f t="shared" si="266"/>
        <v/>
      </c>
      <c r="BE532" s="7" t="str">
        <f t="shared" si="275"/>
        <v/>
      </c>
      <c r="BF532" s="7">
        <f>IFERROR(VLOOKUP(BD532,Hilfstabelle!$B$26:$M$31,12,FALSE),0)</f>
        <v>0</v>
      </c>
      <c r="BG532" s="7">
        <f>IFERROR(VLOOKUP(BD532,Hilfstabelle!$B$26:$H$31,7,FALSE),0)</f>
        <v>0</v>
      </c>
      <c r="BH532" s="7" t="str">
        <f t="shared" si="267"/>
        <v>IV-II</v>
      </c>
      <c r="BI532" s="7" t="str">
        <f t="shared" si="276"/>
        <v>IV-II</v>
      </c>
      <c r="BJ532" s="7">
        <f>IFERROR(VLOOKUP(BH532,Hilfstabelle!$B$26:$M$31,12,FALSE),0)</f>
        <v>2.3884392000000001</v>
      </c>
      <c r="BK532" s="7">
        <f>IFERROR(VLOOKUP(BH532,Hilfstabelle!$B$26:$H$31,7,FALSE),0)</f>
        <v>30</v>
      </c>
      <c r="BL532" s="7" t="str">
        <f t="shared" si="268"/>
        <v>IV-I</v>
      </c>
      <c r="BM532" s="7" t="str">
        <f t="shared" si="277"/>
        <v>IV-I</v>
      </c>
      <c r="BN532" s="7">
        <f>IFERROR(VLOOKUP(BL532,Hilfstabelle!$B$26:$M$31,12,FALSE),0)</f>
        <v>2.205924</v>
      </c>
      <c r="BO532" s="7">
        <f>IFERROR(VLOOKUP(BL532,Hilfstabelle!$B$26:$H$31,7,FALSE),0)</f>
        <v>5</v>
      </c>
      <c r="BP532" s="162" t="s">
        <v>3902</v>
      </c>
    </row>
    <row r="533" spans="1:68" ht="15" thickBot="1" x14ac:dyDescent="0.25">
      <c r="A533" s="7">
        <v>16864441284</v>
      </c>
      <c r="B533" s="160" t="s">
        <v>98</v>
      </c>
      <c r="C533" s="8">
        <v>160</v>
      </c>
      <c r="D533" s="8">
        <v>75</v>
      </c>
      <c r="E533" s="8">
        <v>63</v>
      </c>
      <c r="F533" s="8" t="str">
        <f t="shared" si="278"/>
        <v>160 - 75 - 63</v>
      </c>
      <c r="G533" s="8" t="str">
        <f t="shared" si="279"/>
        <v>160-75-63</v>
      </c>
      <c r="H533" s="8">
        <f t="shared" si="280"/>
        <v>16864441284</v>
      </c>
      <c r="I533" s="6">
        <f t="shared" si="256"/>
        <v>22.066993200000002</v>
      </c>
      <c r="J533" s="6">
        <f>VLOOKUP(LEFT(A533,8)*1,Hilfstabelle!$A$35:$E$38,5,FALSE)</f>
        <v>0</v>
      </c>
      <c r="K533" s="6">
        <f t="shared" si="257"/>
        <v>383.5</v>
      </c>
      <c r="L533" s="6">
        <f t="shared" si="258"/>
        <v>305</v>
      </c>
      <c r="M533" s="6">
        <f t="shared" si="259"/>
        <v>185</v>
      </c>
      <c r="N533" s="19">
        <f t="shared" si="269"/>
        <v>124.5</v>
      </c>
      <c r="O533" s="19">
        <f t="shared" si="270"/>
        <v>162.5</v>
      </c>
      <c r="P533" s="19">
        <f t="shared" si="271"/>
        <v>163</v>
      </c>
      <c r="Q533" s="6" t="str">
        <f>VLOOKUP(LEFT(A533,8)*1,Hilfstabelle!$A$35:$E$38,2,FALSE)</f>
        <v>N.A.</v>
      </c>
      <c r="R533" s="6" t="str">
        <f>VLOOKUP(LEFT(A533,8)*1,Hilfstabelle!$A$35:$E$38,3,FALSE)</f>
        <v>N.A.</v>
      </c>
      <c r="S533" s="6" t="str">
        <f>VLOOKUP(LEFT(A533,8)*1,Hilfstabelle!$A$35:$E$38,4,FALSE)</f>
        <v>N.A.</v>
      </c>
      <c r="T533" s="94" t="e">
        <f>VLOOKUP(H533,Preise!A:E,4,FALSE)</f>
        <v>#N/A</v>
      </c>
      <c r="U533" s="7" t="str">
        <f>IF(V533=50,"I",VLOOKUP(V533,Hilfstabelle!$A$3:$B$6,2))</f>
        <v>IV</v>
      </c>
      <c r="V533" s="7">
        <f t="shared" si="260"/>
        <v>160</v>
      </c>
      <c r="W533" s="7" t="str">
        <f>IF(U533="I","I",VLOOKUP(V533,Hilfstabelle!$A$3:$B$6,2))</f>
        <v>IV</v>
      </c>
      <c r="X533" s="7">
        <f>VLOOKUP(W533,Hilfstabelle!$B$10:$M$13,12,FALSE)</f>
        <v>10.408540800000001</v>
      </c>
      <c r="Y533" s="7">
        <f>VLOOKUP(W533,Hilfstabelle!$B$10:$D$13,3,FALSE)</f>
        <v>80</v>
      </c>
      <c r="Z533" s="7">
        <f>VLOOKUP(W533,Hilfstabelle!$B$10:$E$13,4,FALSE)</f>
        <v>110.5</v>
      </c>
      <c r="AA533" s="7">
        <f>VLOOKUP(W533,Hilfstabelle!$B$10:$F$13,5,FALSE)</f>
        <v>110.5</v>
      </c>
      <c r="AB533" s="7">
        <f>VLOOKUP(W533,Hilfstabelle!$B$10:$G$13,6,FALSE)</f>
        <v>110.5</v>
      </c>
      <c r="AC533" s="7" t="str">
        <f>IF(AG533="50I","I",VLOOKUP(C533,Hilfstabelle!$A$3:$B$6,2))</f>
        <v>IV</v>
      </c>
      <c r="AD533" s="7" t="str">
        <f>IF(U533="I","I",VLOOKUP(C533,Hilfstabelle!$A$3:$B$6,2))</f>
        <v>IV</v>
      </c>
      <c r="AE533" s="7" t="str">
        <f t="shared" si="272"/>
        <v>160IV</v>
      </c>
      <c r="AF533" s="7" t="str">
        <f t="shared" si="261"/>
        <v>160IV</v>
      </c>
      <c r="AG533" s="106" t="b">
        <f t="shared" si="262"/>
        <v>0</v>
      </c>
      <c r="AH533" s="7">
        <f>VLOOKUP('Grundgerüst Konfigurator'!AE533,Hilfstabelle!$B$14:$M$25,12,FALSE)</f>
        <v>4.9632240000000003</v>
      </c>
      <c r="AI533" s="7">
        <f>VLOOKUP(AE533,Hilfstabelle!$B$14:$J$25,9,FALSE)</f>
        <v>92.5</v>
      </c>
      <c r="AJ533" s="7">
        <f>VLOOKUP(AE533,Hilfstabelle!$B$14:$K$25,10,FALSE)</f>
        <v>64</v>
      </c>
      <c r="AK533" s="7">
        <f>VLOOKUP(AE533,Hilfstabelle!$B$14:$I$25,8,FALSE)</f>
        <v>14</v>
      </c>
      <c r="AL533" s="7" t="str">
        <f>IF(AP533="50I","I",VLOOKUP(D533,Hilfstabelle!$A$3:$B$6,2))</f>
        <v>II</v>
      </c>
      <c r="AM533" s="7" t="str">
        <f>IF(U533="I","I",VLOOKUP(D533,Hilfstabelle!$A$3:$B$6,2))</f>
        <v>II</v>
      </c>
      <c r="AN533" s="7" t="str">
        <f t="shared" si="273"/>
        <v>75II</v>
      </c>
      <c r="AO533" s="7" t="str">
        <f t="shared" si="263"/>
        <v>75II</v>
      </c>
      <c r="AP533" s="106" t="b">
        <f t="shared" si="264"/>
        <v>0</v>
      </c>
      <c r="AQ533" s="7">
        <f>VLOOKUP('Grundgerüst Konfigurator'!AN533,Hilfstabelle!$B$14:$M$25,12,FALSE)</f>
        <v>1.0688664000000001</v>
      </c>
      <c r="AR533" s="7">
        <f>VLOOKUP(AN533,Hilfstabelle!$B$14:$J$25,9,FALSE)</f>
        <v>45</v>
      </c>
      <c r="AS533" s="7">
        <f>VLOOKUP(AN533,Hilfstabelle!$B$14:$K$25,10,FALSE)</f>
        <v>72</v>
      </c>
      <c r="AT533" s="7">
        <f>VLOOKUP(AN533,Hilfstabelle!$B$14:$I$25,8,FALSE)</f>
        <v>22</v>
      </c>
      <c r="AU533" s="7" t="str">
        <f>IF(AY533="50I","I",VLOOKUP(E533,Hilfstabelle!$A$3:$B$6,2))</f>
        <v>II</v>
      </c>
      <c r="AV533" s="7" t="str">
        <f>IF(U533="I","I",VLOOKUP(E533,Hilfstabelle!$A$3:$B$6,2))</f>
        <v>II</v>
      </c>
      <c r="AW533" s="7" t="str">
        <f t="shared" si="274"/>
        <v>63II</v>
      </c>
      <c r="AX533" s="7" t="str">
        <f t="shared" si="265"/>
        <v>63II</v>
      </c>
      <c r="AY533" s="106" t="b">
        <f t="shared" si="281"/>
        <v>0</v>
      </c>
      <c r="AZ533" s="7">
        <f>VLOOKUP('Grundgerüst Konfigurator'!AW533,Hilfstabelle!$B$14:$M$25,12,FALSE)</f>
        <v>0.84948360000000012</v>
      </c>
      <c r="BA533" s="7">
        <f>VLOOKUP(AW533,Hilfstabelle!$B$14:$J$25,9,FALSE)</f>
        <v>37</v>
      </c>
      <c r="BB533" s="7">
        <f>VLOOKUP(AW533,Hilfstabelle!$B$14:$K$25,10,FALSE)</f>
        <v>68.5</v>
      </c>
      <c r="BC533" s="7">
        <f>VLOOKUP(AW533,Hilfstabelle!$B$14:$I$25,8,FALSE)</f>
        <v>22.5</v>
      </c>
      <c r="BD533" s="7" t="str">
        <f t="shared" si="266"/>
        <v/>
      </c>
      <c r="BE533" s="7" t="str">
        <f t="shared" si="275"/>
        <v/>
      </c>
      <c r="BF533" s="7">
        <f>IFERROR(VLOOKUP(BD533,Hilfstabelle!$B$26:$M$31,12,FALSE),0)</f>
        <v>0</v>
      </c>
      <c r="BG533" s="7">
        <f>IFERROR(VLOOKUP(BD533,Hilfstabelle!$B$26:$H$31,7,FALSE),0)</f>
        <v>0</v>
      </c>
      <c r="BH533" s="7" t="str">
        <f t="shared" si="267"/>
        <v>IV-II</v>
      </c>
      <c r="BI533" s="7" t="str">
        <f t="shared" si="276"/>
        <v>IV-II</v>
      </c>
      <c r="BJ533" s="7">
        <f>IFERROR(VLOOKUP(BH533,Hilfstabelle!$B$26:$M$31,12,FALSE),0)</f>
        <v>2.3884392000000001</v>
      </c>
      <c r="BK533" s="7">
        <f>IFERROR(VLOOKUP(BH533,Hilfstabelle!$B$26:$H$31,7,FALSE),0)</f>
        <v>30</v>
      </c>
      <c r="BL533" s="7" t="str">
        <f t="shared" si="268"/>
        <v>IV-II</v>
      </c>
      <c r="BM533" s="7" t="str">
        <f t="shared" si="277"/>
        <v>IV-II</v>
      </c>
      <c r="BN533" s="7">
        <f>IFERROR(VLOOKUP(BL533,Hilfstabelle!$B$26:$M$31,12,FALSE),0)</f>
        <v>2.3884392000000001</v>
      </c>
      <c r="BO533" s="7">
        <f>IFERROR(VLOOKUP(BL533,Hilfstabelle!$B$26:$H$31,7,FALSE),0)</f>
        <v>30</v>
      </c>
      <c r="BP533" s="162" t="s">
        <v>3902</v>
      </c>
    </row>
    <row r="534" spans="1:68" ht="15" thickBot="1" x14ac:dyDescent="0.25">
      <c r="A534" s="7">
        <v>16864441285</v>
      </c>
      <c r="B534" s="160" t="s">
        <v>98</v>
      </c>
      <c r="C534" s="8">
        <v>160</v>
      </c>
      <c r="D534" s="8">
        <v>75</v>
      </c>
      <c r="E534" s="8">
        <v>75</v>
      </c>
      <c r="F534" s="8" t="str">
        <f t="shared" si="278"/>
        <v>160 - 75 - 75</v>
      </c>
      <c r="G534" s="8" t="str">
        <f t="shared" si="279"/>
        <v>160-75-75</v>
      </c>
      <c r="H534" s="8">
        <f t="shared" si="280"/>
        <v>16864441285</v>
      </c>
      <c r="I534" s="6">
        <f t="shared" si="256"/>
        <v>22.286376000000004</v>
      </c>
      <c r="J534" s="6">
        <f>VLOOKUP(LEFT(A534,8)*1,Hilfstabelle!$A$35:$E$38,5,FALSE)</f>
        <v>0</v>
      </c>
      <c r="K534" s="6">
        <f t="shared" si="257"/>
        <v>387</v>
      </c>
      <c r="L534" s="6">
        <f t="shared" si="258"/>
        <v>305</v>
      </c>
      <c r="M534" s="6">
        <f t="shared" si="259"/>
        <v>185</v>
      </c>
      <c r="N534" s="19">
        <f t="shared" si="269"/>
        <v>124.5</v>
      </c>
      <c r="O534" s="19">
        <f t="shared" si="270"/>
        <v>162.5</v>
      </c>
      <c r="P534" s="19">
        <f t="shared" si="271"/>
        <v>162.5</v>
      </c>
      <c r="Q534" s="6" t="str">
        <f>VLOOKUP(LEFT(A534,8)*1,Hilfstabelle!$A$35:$E$38,2,FALSE)</f>
        <v>N.A.</v>
      </c>
      <c r="R534" s="6" t="str">
        <f>VLOOKUP(LEFT(A534,8)*1,Hilfstabelle!$A$35:$E$38,3,FALSE)</f>
        <v>N.A.</v>
      </c>
      <c r="S534" s="6" t="str">
        <f>VLOOKUP(LEFT(A534,8)*1,Hilfstabelle!$A$35:$E$38,4,FALSE)</f>
        <v>N.A.</v>
      </c>
      <c r="T534" s="94" t="e">
        <f>VLOOKUP(H534,Preise!A:E,4,FALSE)</f>
        <v>#N/A</v>
      </c>
      <c r="U534" s="7" t="str">
        <f>IF(V534=50,"I",VLOOKUP(V534,Hilfstabelle!$A$3:$B$6,2))</f>
        <v>IV</v>
      </c>
      <c r="V534" s="7">
        <f t="shared" si="260"/>
        <v>160</v>
      </c>
      <c r="W534" s="7" t="str">
        <f>IF(U534="I","I",VLOOKUP(V534,Hilfstabelle!$A$3:$B$6,2))</f>
        <v>IV</v>
      </c>
      <c r="X534" s="7">
        <f>VLOOKUP(W534,Hilfstabelle!$B$10:$M$13,12,FALSE)</f>
        <v>10.408540800000001</v>
      </c>
      <c r="Y534" s="7">
        <f>VLOOKUP(W534,Hilfstabelle!$B$10:$D$13,3,FALSE)</f>
        <v>80</v>
      </c>
      <c r="Z534" s="7">
        <f>VLOOKUP(W534,Hilfstabelle!$B$10:$E$13,4,FALSE)</f>
        <v>110.5</v>
      </c>
      <c r="AA534" s="7">
        <f>VLOOKUP(W534,Hilfstabelle!$B$10:$F$13,5,FALSE)</f>
        <v>110.5</v>
      </c>
      <c r="AB534" s="7">
        <f>VLOOKUP(W534,Hilfstabelle!$B$10:$G$13,6,FALSE)</f>
        <v>110.5</v>
      </c>
      <c r="AC534" s="7" t="str">
        <f>IF(AG534="50I","I",VLOOKUP(C534,Hilfstabelle!$A$3:$B$6,2))</f>
        <v>IV</v>
      </c>
      <c r="AD534" s="7" t="str">
        <f>IF(U534="I","I",VLOOKUP(C534,Hilfstabelle!$A$3:$B$6,2))</f>
        <v>IV</v>
      </c>
      <c r="AE534" s="7" t="str">
        <f t="shared" si="272"/>
        <v>160IV</v>
      </c>
      <c r="AF534" s="7" t="str">
        <f t="shared" si="261"/>
        <v>160IV</v>
      </c>
      <c r="AG534" s="106" t="b">
        <f t="shared" si="262"/>
        <v>0</v>
      </c>
      <c r="AH534" s="7">
        <f>VLOOKUP('Grundgerüst Konfigurator'!AE534,Hilfstabelle!$B$14:$M$25,12,FALSE)</f>
        <v>4.9632240000000003</v>
      </c>
      <c r="AI534" s="7">
        <f>VLOOKUP(AE534,Hilfstabelle!$B$14:$J$25,9,FALSE)</f>
        <v>92.5</v>
      </c>
      <c r="AJ534" s="7">
        <f>VLOOKUP(AE534,Hilfstabelle!$B$14:$K$25,10,FALSE)</f>
        <v>64</v>
      </c>
      <c r="AK534" s="7">
        <f>VLOOKUP(AE534,Hilfstabelle!$B$14:$I$25,8,FALSE)</f>
        <v>14</v>
      </c>
      <c r="AL534" s="7" t="str">
        <f>IF(AP534="50I","I",VLOOKUP(D534,Hilfstabelle!$A$3:$B$6,2))</f>
        <v>II</v>
      </c>
      <c r="AM534" s="7" t="str">
        <f>IF(U534="I","I",VLOOKUP(D534,Hilfstabelle!$A$3:$B$6,2))</f>
        <v>II</v>
      </c>
      <c r="AN534" s="7" t="str">
        <f t="shared" si="273"/>
        <v>75II</v>
      </c>
      <c r="AO534" s="7" t="str">
        <f t="shared" si="263"/>
        <v>75II</v>
      </c>
      <c r="AP534" s="106" t="b">
        <f t="shared" si="264"/>
        <v>0</v>
      </c>
      <c r="AQ534" s="7">
        <f>VLOOKUP('Grundgerüst Konfigurator'!AN534,Hilfstabelle!$B$14:$M$25,12,FALSE)</f>
        <v>1.0688664000000001</v>
      </c>
      <c r="AR534" s="7">
        <f>VLOOKUP(AN534,Hilfstabelle!$B$14:$J$25,9,FALSE)</f>
        <v>45</v>
      </c>
      <c r="AS534" s="7">
        <f>VLOOKUP(AN534,Hilfstabelle!$B$14:$K$25,10,FALSE)</f>
        <v>72</v>
      </c>
      <c r="AT534" s="7">
        <f>VLOOKUP(AN534,Hilfstabelle!$B$14:$I$25,8,FALSE)</f>
        <v>22</v>
      </c>
      <c r="AU534" s="7" t="str">
        <f>IF(AY534="50I","I",VLOOKUP(E534,Hilfstabelle!$A$3:$B$6,2))</f>
        <v>II</v>
      </c>
      <c r="AV534" s="7" t="str">
        <f>IF(U534="I","I",VLOOKUP(E534,Hilfstabelle!$A$3:$B$6,2))</f>
        <v>II</v>
      </c>
      <c r="AW534" s="7" t="str">
        <f t="shared" si="274"/>
        <v>75II</v>
      </c>
      <c r="AX534" s="7" t="str">
        <f t="shared" si="265"/>
        <v>75II</v>
      </c>
      <c r="AY534" s="106" t="b">
        <f t="shared" si="281"/>
        <v>0</v>
      </c>
      <c r="AZ534" s="7">
        <f>VLOOKUP('Grundgerüst Konfigurator'!AW534,Hilfstabelle!$B$14:$M$25,12,FALSE)</f>
        <v>1.0688664000000001</v>
      </c>
      <c r="BA534" s="7">
        <f>VLOOKUP(AW534,Hilfstabelle!$B$14:$J$25,9,FALSE)</f>
        <v>45</v>
      </c>
      <c r="BB534" s="7">
        <f>VLOOKUP(AW534,Hilfstabelle!$B$14:$K$25,10,FALSE)</f>
        <v>72</v>
      </c>
      <c r="BC534" s="7">
        <f>VLOOKUP(AW534,Hilfstabelle!$B$14:$I$25,8,FALSE)</f>
        <v>22</v>
      </c>
      <c r="BD534" s="7" t="str">
        <f t="shared" si="266"/>
        <v/>
      </c>
      <c r="BE534" s="7" t="str">
        <f t="shared" si="275"/>
        <v/>
      </c>
      <c r="BF534" s="7">
        <f>IFERROR(VLOOKUP(BD534,Hilfstabelle!$B$26:$M$31,12,FALSE),0)</f>
        <v>0</v>
      </c>
      <c r="BG534" s="7">
        <f>IFERROR(VLOOKUP(BD534,Hilfstabelle!$B$26:$H$31,7,FALSE),0)</f>
        <v>0</v>
      </c>
      <c r="BH534" s="7" t="str">
        <f t="shared" si="267"/>
        <v>IV-II</v>
      </c>
      <c r="BI534" s="7" t="str">
        <f t="shared" si="276"/>
        <v>IV-II</v>
      </c>
      <c r="BJ534" s="7">
        <f>IFERROR(VLOOKUP(BH534,Hilfstabelle!$B$26:$M$31,12,FALSE),0)</f>
        <v>2.3884392000000001</v>
      </c>
      <c r="BK534" s="7">
        <f>IFERROR(VLOOKUP(BH534,Hilfstabelle!$B$26:$H$31,7,FALSE),0)</f>
        <v>30</v>
      </c>
      <c r="BL534" s="7" t="str">
        <f t="shared" si="268"/>
        <v>IV-II</v>
      </c>
      <c r="BM534" s="7" t="str">
        <f t="shared" si="277"/>
        <v>IV-II</v>
      </c>
      <c r="BN534" s="7">
        <f>IFERROR(VLOOKUP(BL534,Hilfstabelle!$B$26:$M$31,12,FALSE),0)</f>
        <v>2.3884392000000001</v>
      </c>
      <c r="BO534" s="7">
        <f>IFERROR(VLOOKUP(BL534,Hilfstabelle!$B$26:$H$31,7,FALSE),0)</f>
        <v>30</v>
      </c>
      <c r="BP534" s="162" t="s">
        <v>3902</v>
      </c>
    </row>
    <row r="535" spans="1:68" ht="15" thickBot="1" x14ac:dyDescent="0.25">
      <c r="A535" s="7">
        <v>16864441286</v>
      </c>
      <c r="B535" s="160" t="s">
        <v>98</v>
      </c>
      <c r="C535" s="8">
        <v>160</v>
      </c>
      <c r="D535" s="8">
        <v>75</v>
      </c>
      <c r="E535" s="8">
        <v>90</v>
      </c>
      <c r="F535" s="8" t="str">
        <f t="shared" si="278"/>
        <v>160 - 75 - 90</v>
      </c>
      <c r="G535" s="8" t="str">
        <f t="shared" si="279"/>
        <v>160-75-90</v>
      </c>
      <c r="H535" s="8">
        <f t="shared" si="280"/>
        <v>16864441286</v>
      </c>
      <c r="I535" s="6">
        <f t="shared" si="256"/>
        <v>22.212934800000003</v>
      </c>
      <c r="J535" s="6">
        <f>VLOOKUP(LEFT(A535,8)*1,Hilfstabelle!$A$35:$E$38,5,FALSE)</f>
        <v>0</v>
      </c>
      <c r="K535" s="6">
        <f t="shared" si="257"/>
        <v>362</v>
      </c>
      <c r="L535" s="6">
        <f t="shared" si="258"/>
        <v>305</v>
      </c>
      <c r="M535" s="6">
        <f t="shared" si="259"/>
        <v>185</v>
      </c>
      <c r="N535" s="19">
        <f t="shared" si="269"/>
        <v>124.5</v>
      </c>
      <c r="O535" s="19">
        <f t="shared" si="270"/>
        <v>162.5</v>
      </c>
      <c r="P535" s="19">
        <f t="shared" si="271"/>
        <v>137.5</v>
      </c>
      <c r="Q535" s="6" t="str">
        <f>VLOOKUP(LEFT(A535,8)*1,Hilfstabelle!$A$35:$E$38,2,FALSE)</f>
        <v>N.A.</v>
      </c>
      <c r="R535" s="6" t="str">
        <f>VLOOKUP(LEFT(A535,8)*1,Hilfstabelle!$A$35:$E$38,3,FALSE)</f>
        <v>N.A.</v>
      </c>
      <c r="S535" s="6" t="str">
        <f>VLOOKUP(LEFT(A535,8)*1,Hilfstabelle!$A$35:$E$38,4,FALSE)</f>
        <v>N.A.</v>
      </c>
      <c r="T535" s="94" t="e">
        <f>VLOOKUP(H535,Preise!A:E,4,FALSE)</f>
        <v>#N/A</v>
      </c>
      <c r="U535" s="7" t="str">
        <f>IF(V535=50,"I",VLOOKUP(V535,Hilfstabelle!$A$3:$B$6,2))</f>
        <v>IV</v>
      </c>
      <c r="V535" s="7">
        <f t="shared" si="260"/>
        <v>160</v>
      </c>
      <c r="W535" s="7" t="str">
        <f>IF(U535="I","I",VLOOKUP(V535,Hilfstabelle!$A$3:$B$6,2))</f>
        <v>IV</v>
      </c>
      <c r="X535" s="7">
        <f>VLOOKUP(W535,Hilfstabelle!$B$10:$M$13,12,FALSE)</f>
        <v>10.408540800000001</v>
      </c>
      <c r="Y535" s="7">
        <f>VLOOKUP(W535,Hilfstabelle!$B$10:$D$13,3,FALSE)</f>
        <v>80</v>
      </c>
      <c r="Z535" s="7">
        <f>VLOOKUP(W535,Hilfstabelle!$B$10:$E$13,4,FALSE)</f>
        <v>110.5</v>
      </c>
      <c r="AA535" s="7">
        <f>VLOOKUP(W535,Hilfstabelle!$B$10:$F$13,5,FALSE)</f>
        <v>110.5</v>
      </c>
      <c r="AB535" s="7">
        <f>VLOOKUP(W535,Hilfstabelle!$B$10:$G$13,6,FALSE)</f>
        <v>110.5</v>
      </c>
      <c r="AC535" s="7" t="str">
        <f>IF(AG535="50I","I",VLOOKUP(C535,Hilfstabelle!$A$3:$B$6,2))</f>
        <v>IV</v>
      </c>
      <c r="AD535" s="7" t="str">
        <f>IF(U535="I","I",VLOOKUP(C535,Hilfstabelle!$A$3:$B$6,2))</f>
        <v>IV</v>
      </c>
      <c r="AE535" s="7" t="str">
        <f t="shared" si="272"/>
        <v>160IV</v>
      </c>
      <c r="AF535" s="7" t="str">
        <f t="shared" si="261"/>
        <v>160IV</v>
      </c>
      <c r="AG535" s="106" t="b">
        <f t="shared" si="262"/>
        <v>0</v>
      </c>
      <c r="AH535" s="7">
        <f>VLOOKUP('Grundgerüst Konfigurator'!AE535,Hilfstabelle!$B$14:$M$25,12,FALSE)</f>
        <v>4.9632240000000003</v>
      </c>
      <c r="AI535" s="7">
        <f>VLOOKUP(AE535,Hilfstabelle!$B$14:$J$25,9,FALSE)</f>
        <v>92.5</v>
      </c>
      <c r="AJ535" s="7">
        <f>VLOOKUP(AE535,Hilfstabelle!$B$14:$K$25,10,FALSE)</f>
        <v>64</v>
      </c>
      <c r="AK535" s="7">
        <f>VLOOKUP(AE535,Hilfstabelle!$B$14:$I$25,8,FALSE)</f>
        <v>14</v>
      </c>
      <c r="AL535" s="7" t="str">
        <f>IF(AP535="50I","I",VLOOKUP(D535,Hilfstabelle!$A$3:$B$6,2))</f>
        <v>II</v>
      </c>
      <c r="AM535" s="7" t="str">
        <f>IF(U535="I","I",VLOOKUP(D535,Hilfstabelle!$A$3:$B$6,2))</f>
        <v>II</v>
      </c>
      <c r="AN535" s="7" t="str">
        <f t="shared" si="273"/>
        <v>75II</v>
      </c>
      <c r="AO535" s="7" t="str">
        <f t="shared" si="263"/>
        <v>75II</v>
      </c>
      <c r="AP535" s="106" t="b">
        <f t="shared" si="264"/>
        <v>0</v>
      </c>
      <c r="AQ535" s="7">
        <f>VLOOKUP('Grundgerüst Konfigurator'!AN535,Hilfstabelle!$B$14:$M$25,12,FALSE)</f>
        <v>1.0688664000000001</v>
      </c>
      <c r="AR535" s="7">
        <f>VLOOKUP(AN535,Hilfstabelle!$B$14:$J$25,9,FALSE)</f>
        <v>45</v>
      </c>
      <c r="AS535" s="7">
        <f>VLOOKUP(AN535,Hilfstabelle!$B$14:$K$25,10,FALSE)</f>
        <v>72</v>
      </c>
      <c r="AT535" s="7">
        <f>VLOOKUP(AN535,Hilfstabelle!$B$14:$I$25,8,FALSE)</f>
        <v>22</v>
      </c>
      <c r="AU535" s="7" t="str">
        <f>IF(AY535="50I","I",VLOOKUP(E535,Hilfstabelle!$A$3:$B$6,2))</f>
        <v>III</v>
      </c>
      <c r="AV535" s="7" t="str">
        <f>IF(U535="I","I",VLOOKUP(E535,Hilfstabelle!$A$3:$B$6,2))</f>
        <v>III</v>
      </c>
      <c r="AW535" s="7" t="str">
        <f t="shared" si="274"/>
        <v>90III</v>
      </c>
      <c r="AX535" s="7" t="str">
        <f t="shared" si="265"/>
        <v>90III</v>
      </c>
      <c r="AY535" s="106" t="b">
        <f t="shared" si="281"/>
        <v>0</v>
      </c>
      <c r="AZ535" s="7">
        <f>VLOOKUP('Grundgerüst Konfigurator'!AW535,Hilfstabelle!$B$14:$M$25,12,FALSE)</f>
        <v>1.6001664000000002</v>
      </c>
      <c r="BA535" s="7">
        <f>VLOOKUP(AW535,Hilfstabelle!$B$14:$J$25,9,FALSE)</f>
        <v>54</v>
      </c>
      <c r="BB535" s="7">
        <f>VLOOKUP(AW535,Hilfstabelle!$B$14:$K$25,10,FALSE)</f>
        <v>72</v>
      </c>
      <c r="BC535" s="7">
        <f>VLOOKUP(AW535,Hilfstabelle!$B$14:$I$25,8,FALSE)</f>
        <v>22</v>
      </c>
      <c r="BD535" s="7" t="str">
        <f t="shared" si="266"/>
        <v/>
      </c>
      <c r="BE535" s="7" t="str">
        <f t="shared" si="275"/>
        <v/>
      </c>
      <c r="BF535" s="7">
        <f>IFERROR(VLOOKUP(BD535,Hilfstabelle!$B$26:$M$31,12,FALSE),0)</f>
        <v>0</v>
      </c>
      <c r="BG535" s="7">
        <f>IFERROR(VLOOKUP(BD535,Hilfstabelle!$B$26:$H$31,7,FALSE),0)</f>
        <v>0</v>
      </c>
      <c r="BH535" s="7" t="str">
        <f t="shared" si="267"/>
        <v>IV-II</v>
      </c>
      <c r="BI535" s="7" t="str">
        <f t="shared" si="276"/>
        <v>IV-II</v>
      </c>
      <c r="BJ535" s="7">
        <f>IFERROR(VLOOKUP(BH535,Hilfstabelle!$B$26:$M$31,12,FALSE),0)</f>
        <v>2.3884392000000001</v>
      </c>
      <c r="BK535" s="7">
        <f>IFERROR(VLOOKUP(BH535,Hilfstabelle!$B$26:$H$31,7,FALSE),0)</f>
        <v>30</v>
      </c>
      <c r="BL535" s="7" t="str">
        <f t="shared" si="268"/>
        <v>IV-III</v>
      </c>
      <c r="BM535" s="7" t="str">
        <f t="shared" si="277"/>
        <v>IV-III</v>
      </c>
      <c r="BN535" s="7">
        <f>IFERROR(VLOOKUP(BL535,Hilfstabelle!$B$26:$M$31,12,FALSE),0)</f>
        <v>1.783698</v>
      </c>
      <c r="BO535" s="7">
        <f>IFERROR(VLOOKUP(BL535,Hilfstabelle!$B$26:$H$31,7,FALSE),0)</f>
        <v>5</v>
      </c>
      <c r="BP535" s="162" t="s">
        <v>3902</v>
      </c>
    </row>
    <row r="536" spans="1:68" ht="15" thickBot="1" x14ac:dyDescent="0.25">
      <c r="A536" s="7">
        <v>16864441287</v>
      </c>
      <c r="B536" s="160" t="s">
        <v>98</v>
      </c>
      <c r="C536" s="8">
        <v>160</v>
      </c>
      <c r="D536" s="8">
        <v>75</v>
      </c>
      <c r="E536" s="8">
        <v>110</v>
      </c>
      <c r="F536" s="8" t="str">
        <f t="shared" si="278"/>
        <v>160 - 75 - 110</v>
      </c>
      <c r="G536" s="8" t="str">
        <f t="shared" si="279"/>
        <v>160-75-110</v>
      </c>
      <c r="H536" s="8">
        <f t="shared" si="280"/>
        <v>16864441287</v>
      </c>
      <c r="I536" s="6">
        <f t="shared" si="256"/>
        <v>22.725477600000005</v>
      </c>
      <c r="J536" s="6">
        <f>VLOOKUP(LEFT(A536,8)*1,Hilfstabelle!$A$35:$E$38,5,FALSE)</f>
        <v>0</v>
      </c>
      <c r="K536" s="6">
        <f t="shared" si="257"/>
        <v>362</v>
      </c>
      <c r="L536" s="6">
        <f t="shared" si="258"/>
        <v>305</v>
      </c>
      <c r="M536" s="6">
        <f t="shared" si="259"/>
        <v>185</v>
      </c>
      <c r="N536" s="19">
        <f t="shared" si="269"/>
        <v>124.5</v>
      </c>
      <c r="O536" s="19">
        <f t="shared" si="270"/>
        <v>162.5</v>
      </c>
      <c r="P536" s="19">
        <f t="shared" si="271"/>
        <v>137.5</v>
      </c>
      <c r="Q536" s="6" t="str">
        <f>VLOOKUP(LEFT(A536,8)*1,Hilfstabelle!$A$35:$E$38,2,FALSE)</f>
        <v>N.A.</v>
      </c>
      <c r="R536" s="6" t="str">
        <f>VLOOKUP(LEFT(A536,8)*1,Hilfstabelle!$A$35:$E$38,3,FALSE)</f>
        <v>N.A.</v>
      </c>
      <c r="S536" s="6" t="str">
        <f>VLOOKUP(LEFT(A536,8)*1,Hilfstabelle!$A$35:$E$38,4,FALSE)</f>
        <v>N.A.</v>
      </c>
      <c r="T536" s="94" t="e">
        <f>VLOOKUP(H536,Preise!A:E,4,FALSE)</f>
        <v>#N/A</v>
      </c>
      <c r="U536" s="7" t="str">
        <f>IF(V536=50,"I",VLOOKUP(V536,Hilfstabelle!$A$3:$B$6,2))</f>
        <v>IV</v>
      </c>
      <c r="V536" s="7">
        <f t="shared" si="260"/>
        <v>160</v>
      </c>
      <c r="W536" s="7" t="str">
        <f>IF(U536="I","I",VLOOKUP(V536,Hilfstabelle!$A$3:$B$6,2))</f>
        <v>IV</v>
      </c>
      <c r="X536" s="7">
        <f>VLOOKUP(W536,Hilfstabelle!$B$10:$M$13,12,FALSE)</f>
        <v>10.408540800000001</v>
      </c>
      <c r="Y536" s="7">
        <f>VLOOKUP(W536,Hilfstabelle!$B$10:$D$13,3,FALSE)</f>
        <v>80</v>
      </c>
      <c r="Z536" s="7">
        <f>VLOOKUP(W536,Hilfstabelle!$B$10:$E$13,4,FALSE)</f>
        <v>110.5</v>
      </c>
      <c r="AA536" s="7">
        <f>VLOOKUP(W536,Hilfstabelle!$B$10:$F$13,5,FALSE)</f>
        <v>110.5</v>
      </c>
      <c r="AB536" s="7">
        <f>VLOOKUP(W536,Hilfstabelle!$B$10:$G$13,6,FALSE)</f>
        <v>110.5</v>
      </c>
      <c r="AC536" s="7" t="str">
        <f>IF(AG536="50I","I",VLOOKUP(C536,Hilfstabelle!$A$3:$B$6,2))</f>
        <v>IV</v>
      </c>
      <c r="AD536" s="7" t="str">
        <f>IF(U536="I","I",VLOOKUP(C536,Hilfstabelle!$A$3:$B$6,2))</f>
        <v>IV</v>
      </c>
      <c r="AE536" s="7" t="str">
        <f t="shared" si="272"/>
        <v>160IV</v>
      </c>
      <c r="AF536" s="7" t="str">
        <f t="shared" si="261"/>
        <v>160IV</v>
      </c>
      <c r="AG536" s="106" t="b">
        <f t="shared" si="262"/>
        <v>0</v>
      </c>
      <c r="AH536" s="7">
        <f>VLOOKUP('Grundgerüst Konfigurator'!AE536,Hilfstabelle!$B$14:$M$25,12,FALSE)</f>
        <v>4.9632240000000003</v>
      </c>
      <c r="AI536" s="7">
        <f>VLOOKUP(AE536,Hilfstabelle!$B$14:$J$25,9,FALSE)</f>
        <v>92.5</v>
      </c>
      <c r="AJ536" s="7">
        <f>VLOOKUP(AE536,Hilfstabelle!$B$14:$K$25,10,FALSE)</f>
        <v>64</v>
      </c>
      <c r="AK536" s="7">
        <f>VLOOKUP(AE536,Hilfstabelle!$B$14:$I$25,8,FALSE)</f>
        <v>14</v>
      </c>
      <c r="AL536" s="7" t="str">
        <f>IF(AP536="50I","I",VLOOKUP(D536,Hilfstabelle!$A$3:$B$6,2))</f>
        <v>II</v>
      </c>
      <c r="AM536" s="7" t="str">
        <f>IF(U536="I","I",VLOOKUP(D536,Hilfstabelle!$A$3:$B$6,2))</f>
        <v>II</v>
      </c>
      <c r="AN536" s="7" t="str">
        <f t="shared" si="273"/>
        <v>75II</v>
      </c>
      <c r="AO536" s="7" t="str">
        <f t="shared" si="263"/>
        <v>75II</v>
      </c>
      <c r="AP536" s="106" t="b">
        <f t="shared" si="264"/>
        <v>0</v>
      </c>
      <c r="AQ536" s="7">
        <f>VLOOKUP('Grundgerüst Konfigurator'!AN536,Hilfstabelle!$B$14:$M$25,12,FALSE)</f>
        <v>1.0688664000000001</v>
      </c>
      <c r="AR536" s="7">
        <f>VLOOKUP(AN536,Hilfstabelle!$B$14:$J$25,9,FALSE)</f>
        <v>45</v>
      </c>
      <c r="AS536" s="7">
        <f>VLOOKUP(AN536,Hilfstabelle!$B$14:$K$25,10,FALSE)</f>
        <v>72</v>
      </c>
      <c r="AT536" s="7">
        <f>VLOOKUP(AN536,Hilfstabelle!$B$14:$I$25,8,FALSE)</f>
        <v>22</v>
      </c>
      <c r="AU536" s="7" t="str">
        <f>IF(AY536="50I","I",VLOOKUP(E536,Hilfstabelle!$A$3:$B$6,2))</f>
        <v>III</v>
      </c>
      <c r="AV536" s="7" t="str">
        <f>IF(U536="I","I",VLOOKUP(E536,Hilfstabelle!$A$3:$B$6,2))</f>
        <v>III</v>
      </c>
      <c r="AW536" s="7" t="str">
        <f t="shared" si="274"/>
        <v>110III</v>
      </c>
      <c r="AX536" s="7" t="str">
        <f t="shared" si="265"/>
        <v>110III</v>
      </c>
      <c r="AY536" s="106" t="b">
        <f t="shared" si="281"/>
        <v>0</v>
      </c>
      <c r="AZ536" s="7">
        <f>VLOOKUP('Grundgerüst Konfigurator'!AW536,Hilfstabelle!$B$14:$M$25,12,FALSE)</f>
        <v>2.1127092000000003</v>
      </c>
      <c r="BA536" s="7">
        <f>VLOOKUP(AW536,Hilfstabelle!$B$14:$J$25,9,FALSE)</f>
        <v>65</v>
      </c>
      <c r="BB536" s="7">
        <f>VLOOKUP(AW536,Hilfstabelle!$B$14:$K$25,10,FALSE)</f>
        <v>72</v>
      </c>
      <c r="BC536" s="7">
        <f>VLOOKUP(AW536,Hilfstabelle!$B$14:$I$25,8,FALSE)</f>
        <v>22</v>
      </c>
      <c r="BD536" s="7" t="str">
        <f t="shared" si="266"/>
        <v/>
      </c>
      <c r="BE536" s="7" t="str">
        <f t="shared" si="275"/>
        <v/>
      </c>
      <c r="BF536" s="7">
        <f>IFERROR(VLOOKUP(BD536,Hilfstabelle!$B$26:$M$31,12,FALSE),0)</f>
        <v>0</v>
      </c>
      <c r="BG536" s="7">
        <f>IFERROR(VLOOKUP(BD536,Hilfstabelle!$B$26:$H$31,7,FALSE),0)</f>
        <v>0</v>
      </c>
      <c r="BH536" s="7" t="str">
        <f t="shared" si="267"/>
        <v>IV-II</v>
      </c>
      <c r="BI536" s="7" t="str">
        <f t="shared" si="276"/>
        <v>IV-II</v>
      </c>
      <c r="BJ536" s="7">
        <f>IFERROR(VLOOKUP(BH536,Hilfstabelle!$B$26:$M$31,12,FALSE),0)</f>
        <v>2.3884392000000001</v>
      </c>
      <c r="BK536" s="7">
        <f>IFERROR(VLOOKUP(BH536,Hilfstabelle!$B$26:$H$31,7,FALSE),0)</f>
        <v>30</v>
      </c>
      <c r="BL536" s="7" t="str">
        <f t="shared" si="268"/>
        <v>IV-III</v>
      </c>
      <c r="BM536" s="7" t="str">
        <f t="shared" si="277"/>
        <v>IV-III</v>
      </c>
      <c r="BN536" s="7">
        <f>IFERROR(VLOOKUP(BL536,Hilfstabelle!$B$26:$M$31,12,FALSE),0)</f>
        <v>1.783698</v>
      </c>
      <c r="BO536" s="7">
        <f>IFERROR(VLOOKUP(BL536,Hilfstabelle!$B$26:$H$31,7,FALSE),0)</f>
        <v>5</v>
      </c>
      <c r="BP536" s="162" t="s">
        <v>3902</v>
      </c>
    </row>
    <row r="537" spans="1:68" ht="15" thickBot="1" x14ac:dyDescent="0.25">
      <c r="A537" s="7">
        <v>16864441288</v>
      </c>
      <c r="B537" s="160" t="s">
        <v>98</v>
      </c>
      <c r="C537" s="8">
        <v>160</v>
      </c>
      <c r="D537" s="8">
        <v>75</v>
      </c>
      <c r="E537" s="8">
        <v>125</v>
      </c>
      <c r="F537" s="8" t="str">
        <f t="shared" si="278"/>
        <v>160 - 75 - 125</v>
      </c>
      <c r="G537" s="8" t="str">
        <f t="shared" si="279"/>
        <v>160-75-125</v>
      </c>
      <c r="H537" s="8">
        <f t="shared" si="280"/>
        <v>16864441288</v>
      </c>
      <c r="I537" s="6">
        <f t="shared" si="256"/>
        <v>22.628877600000003</v>
      </c>
      <c r="J537" s="6">
        <f>VLOOKUP(LEFT(A537,8)*1,Hilfstabelle!$A$35:$E$38,5,FALSE)</f>
        <v>0</v>
      </c>
      <c r="K537" s="6">
        <f t="shared" si="257"/>
        <v>372.3</v>
      </c>
      <c r="L537" s="6">
        <f t="shared" si="258"/>
        <v>305</v>
      </c>
      <c r="M537" s="6">
        <f t="shared" si="259"/>
        <v>185</v>
      </c>
      <c r="N537" s="19">
        <f t="shared" si="269"/>
        <v>124.5</v>
      </c>
      <c r="O537" s="19">
        <f t="shared" si="270"/>
        <v>162.5</v>
      </c>
      <c r="P537" s="19">
        <f t="shared" si="271"/>
        <v>147.80000000000001</v>
      </c>
      <c r="Q537" s="6" t="str">
        <f>VLOOKUP(LEFT(A537,8)*1,Hilfstabelle!$A$35:$E$38,2,FALSE)</f>
        <v>N.A.</v>
      </c>
      <c r="R537" s="6" t="str">
        <f>VLOOKUP(LEFT(A537,8)*1,Hilfstabelle!$A$35:$E$38,3,FALSE)</f>
        <v>N.A.</v>
      </c>
      <c r="S537" s="6" t="str">
        <f>VLOOKUP(LEFT(A537,8)*1,Hilfstabelle!$A$35:$E$38,4,FALSE)</f>
        <v>N.A.</v>
      </c>
      <c r="T537" s="94" t="e">
        <f>VLOOKUP(H537,Preise!A:E,4,FALSE)</f>
        <v>#N/A</v>
      </c>
      <c r="U537" s="7" t="str">
        <f>IF(V537=50,"I",VLOOKUP(V537,Hilfstabelle!$A$3:$B$6,2))</f>
        <v>IV</v>
      </c>
      <c r="V537" s="7">
        <f t="shared" si="260"/>
        <v>160</v>
      </c>
      <c r="W537" s="7" t="str">
        <f>IF(U537="I","I",VLOOKUP(V537,Hilfstabelle!$A$3:$B$6,2))</f>
        <v>IV</v>
      </c>
      <c r="X537" s="7">
        <f>VLOOKUP(W537,Hilfstabelle!$B$10:$M$13,12,FALSE)</f>
        <v>10.408540800000001</v>
      </c>
      <c r="Y537" s="7">
        <f>VLOOKUP(W537,Hilfstabelle!$B$10:$D$13,3,FALSE)</f>
        <v>80</v>
      </c>
      <c r="Z537" s="7">
        <f>VLOOKUP(W537,Hilfstabelle!$B$10:$E$13,4,FALSE)</f>
        <v>110.5</v>
      </c>
      <c r="AA537" s="7">
        <f>VLOOKUP(W537,Hilfstabelle!$B$10:$F$13,5,FALSE)</f>
        <v>110.5</v>
      </c>
      <c r="AB537" s="7">
        <f>VLOOKUP(W537,Hilfstabelle!$B$10:$G$13,6,FALSE)</f>
        <v>110.5</v>
      </c>
      <c r="AC537" s="7" t="str">
        <f>IF(AG537="50I","I",VLOOKUP(C537,Hilfstabelle!$A$3:$B$6,2))</f>
        <v>IV</v>
      </c>
      <c r="AD537" s="7" t="str">
        <f>IF(U537="I","I",VLOOKUP(C537,Hilfstabelle!$A$3:$B$6,2))</f>
        <v>IV</v>
      </c>
      <c r="AE537" s="7" t="str">
        <f t="shared" si="272"/>
        <v>160IV</v>
      </c>
      <c r="AF537" s="7" t="str">
        <f t="shared" si="261"/>
        <v>160IV</v>
      </c>
      <c r="AG537" s="106" t="b">
        <f t="shared" si="262"/>
        <v>0</v>
      </c>
      <c r="AH537" s="7">
        <f>VLOOKUP('Grundgerüst Konfigurator'!AE537,Hilfstabelle!$B$14:$M$25,12,FALSE)</f>
        <v>4.9632240000000003</v>
      </c>
      <c r="AI537" s="7">
        <f>VLOOKUP(AE537,Hilfstabelle!$B$14:$J$25,9,FALSE)</f>
        <v>92.5</v>
      </c>
      <c r="AJ537" s="7">
        <f>VLOOKUP(AE537,Hilfstabelle!$B$14:$K$25,10,FALSE)</f>
        <v>64</v>
      </c>
      <c r="AK537" s="7">
        <f>VLOOKUP(AE537,Hilfstabelle!$B$14:$I$25,8,FALSE)</f>
        <v>14</v>
      </c>
      <c r="AL537" s="7" t="str">
        <f>IF(AP537="50I","I",VLOOKUP(D537,Hilfstabelle!$A$3:$B$6,2))</f>
        <v>II</v>
      </c>
      <c r="AM537" s="7" t="str">
        <f>IF(U537="I","I",VLOOKUP(D537,Hilfstabelle!$A$3:$B$6,2))</f>
        <v>II</v>
      </c>
      <c r="AN537" s="7" t="str">
        <f t="shared" si="273"/>
        <v>75II</v>
      </c>
      <c r="AO537" s="7" t="str">
        <f t="shared" si="263"/>
        <v>75II</v>
      </c>
      <c r="AP537" s="106" t="b">
        <f t="shared" si="264"/>
        <v>0</v>
      </c>
      <c r="AQ537" s="7">
        <f>VLOOKUP('Grundgerüst Konfigurator'!AN537,Hilfstabelle!$B$14:$M$25,12,FALSE)</f>
        <v>1.0688664000000001</v>
      </c>
      <c r="AR537" s="7">
        <f>VLOOKUP(AN537,Hilfstabelle!$B$14:$J$25,9,FALSE)</f>
        <v>45</v>
      </c>
      <c r="AS537" s="7">
        <f>VLOOKUP(AN537,Hilfstabelle!$B$14:$K$25,10,FALSE)</f>
        <v>72</v>
      </c>
      <c r="AT537" s="7">
        <f>VLOOKUP(AN537,Hilfstabelle!$B$14:$I$25,8,FALSE)</f>
        <v>22</v>
      </c>
      <c r="AU537" s="7" t="str">
        <f>IF(AY537="50I","I",VLOOKUP(E537,Hilfstabelle!$A$3:$B$6,2))</f>
        <v>IV</v>
      </c>
      <c r="AV537" s="7" t="str">
        <f>IF(U537="I","I",VLOOKUP(E537,Hilfstabelle!$A$3:$B$6,2))</f>
        <v>IV</v>
      </c>
      <c r="AW537" s="7" t="str">
        <f t="shared" si="274"/>
        <v>125IV</v>
      </c>
      <c r="AX537" s="7" t="str">
        <f t="shared" si="265"/>
        <v>125IV</v>
      </c>
      <c r="AY537" s="106" t="b">
        <f t="shared" si="281"/>
        <v>0</v>
      </c>
      <c r="AZ537" s="7">
        <f>VLOOKUP('Grundgerüst Konfigurator'!AW537,Hilfstabelle!$B$14:$M$25,12,FALSE)</f>
        <v>3.7998072000000001</v>
      </c>
      <c r="BA537" s="7">
        <f>VLOOKUP(AW537,Hilfstabelle!$B$14:$J$25,9,FALSE)</f>
        <v>72.5</v>
      </c>
      <c r="BB537" s="7">
        <f>VLOOKUP(AW537,Hilfstabelle!$B$14:$K$25,10,FALSE)</f>
        <v>87.3</v>
      </c>
      <c r="BC537" s="7">
        <f>VLOOKUP(AW537,Hilfstabelle!$B$14:$I$25,8,FALSE)</f>
        <v>37.299999999999997</v>
      </c>
      <c r="BD537" s="7" t="str">
        <f t="shared" si="266"/>
        <v/>
      </c>
      <c r="BE537" s="7" t="str">
        <f t="shared" si="275"/>
        <v/>
      </c>
      <c r="BF537" s="7">
        <f>IFERROR(VLOOKUP(BD537,Hilfstabelle!$B$26:$M$31,12,FALSE),0)</f>
        <v>0</v>
      </c>
      <c r="BG537" s="7">
        <f>IFERROR(VLOOKUP(BD537,Hilfstabelle!$B$26:$H$31,7,FALSE),0)</f>
        <v>0</v>
      </c>
      <c r="BH537" s="7" t="str">
        <f t="shared" si="267"/>
        <v>IV-II</v>
      </c>
      <c r="BI537" s="7" t="str">
        <f t="shared" si="276"/>
        <v>IV-II</v>
      </c>
      <c r="BJ537" s="7">
        <f>IFERROR(VLOOKUP(BH537,Hilfstabelle!$B$26:$M$31,12,FALSE),0)</f>
        <v>2.3884392000000001</v>
      </c>
      <c r="BK537" s="7">
        <f>IFERROR(VLOOKUP(BH537,Hilfstabelle!$B$26:$H$31,7,FALSE),0)</f>
        <v>30</v>
      </c>
      <c r="BL537" s="7" t="str">
        <f t="shared" si="268"/>
        <v/>
      </c>
      <c r="BM537" s="7" t="str">
        <f t="shared" si="277"/>
        <v/>
      </c>
      <c r="BN537" s="7">
        <f>IFERROR(VLOOKUP(BL537,Hilfstabelle!$B$26:$M$31,12,FALSE),0)</f>
        <v>0</v>
      </c>
      <c r="BO537" s="7">
        <f>IFERROR(VLOOKUP(BL537,Hilfstabelle!$B$26:$H$31,7,FALSE),0)</f>
        <v>0</v>
      </c>
      <c r="BP537" s="162" t="s">
        <v>3902</v>
      </c>
    </row>
    <row r="538" spans="1:68" ht="15" thickBot="1" x14ac:dyDescent="0.25">
      <c r="A538" s="7">
        <v>16864441289</v>
      </c>
      <c r="B538" s="160" t="s">
        <v>98</v>
      </c>
      <c r="C538" s="8">
        <v>160</v>
      </c>
      <c r="D538" s="8">
        <v>75</v>
      </c>
      <c r="E538" s="8">
        <v>140</v>
      </c>
      <c r="F538" s="8" t="str">
        <f t="shared" si="278"/>
        <v>160 - 75 - 140</v>
      </c>
      <c r="G538" s="8" t="str">
        <f t="shared" si="279"/>
        <v>160-75-140</v>
      </c>
      <c r="H538" s="8">
        <f t="shared" si="280"/>
        <v>16864441289</v>
      </c>
      <c r="I538" s="6">
        <f t="shared" si="256"/>
        <v>23.276307600000003</v>
      </c>
      <c r="J538" s="6">
        <f>VLOOKUP(LEFT(A538,8)*1,Hilfstabelle!$A$35:$E$38,5,FALSE)</f>
        <v>0</v>
      </c>
      <c r="K538" s="6">
        <f t="shared" si="257"/>
        <v>360.6</v>
      </c>
      <c r="L538" s="6">
        <f t="shared" si="258"/>
        <v>305</v>
      </c>
      <c r="M538" s="6">
        <f t="shared" si="259"/>
        <v>185</v>
      </c>
      <c r="N538" s="19">
        <f t="shared" si="269"/>
        <v>124.5</v>
      </c>
      <c r="O538" s="19">
        <f t="shared" si="270"/>
        <v>162.5</v>
      </c>
      <c r="P538" s="19">
        <f t="shared" si="271"/>
        <v>136.1</v>
      </c>
      <c r="Q538" s="6" t="str">
        <f>VLOOKUP(LEFT(A538,8)*1,Hilfstabelle!$A$35:$E$38,2,FALSE)</f>
        <v>N.A.</v>
      </c>
      <c r="R538" s="6" t="str">
        <f>VLOOKUP(LEFT(A538,8)*1,Hilfstabelle!$A$35:$E$38,3,FALSE)</f>
        <v>N.A.</v>
      </c>
      <c r="S538" s="6" t="str">
        <f>VLOOKUP(LEFT(A538,8)*1,Hilfstabelle!$A$35:$E$38,4,FALSE)</f>
        <v>N.A.</v>
      </c>
      <c r="T538" s="94" t="e">
        <f>VLOOKUP(H538,Preise!A:E,4,FALSE)</f>
        <v>#N/A</v>
      </c>
      <c r="U538" s="7" t="str">
        <f>IF(V538=50,"I",VLOOKUP(V538,Hilfstabelle!$A$3:$B$6,2))</f>
        <v>IV</v>
      </c>
      <c r="V538" s="7">
        <f t="shared" si="260"/>
        <v>160</v>
      </c>
      <c r="W538" s="7" t="str">
        <f>IF(U538="I","I",VLOOKUP(V538,Hilfstabelle!$A$3:$B$6,2))</f>
        <v>IV</v>
      </c>
      <c r="X538" s="7">
        <f>VLOOKUP(W538,Hilfstabelle!$B$10:$M$13,12,FALSE)</f>
        <v>10.408540800000001</v>
      </c>
      <c r="Y538" s="7">
        <f>VLOOKUP(W538,Hilfstabelle!$B$10:$D$13,3,FALSE)</f>
        <v>80</v>
      </c>
      <c r="Z538" s="7">
        <f>VLOOKUP(W538,Hilfstabelle!$B$10:$E$13,4,FALSE)</f>
        <v>110.5</v>
      </c>
      <c r="AA538" s="7">
        <f>VLOOKUP(W538,Hilfstabelle!$B$10:$F$13,5,FALSE)</f>
        <v>110.5</v>
      </c>
      <c r="AB538" s="7">
        <f>VLOOKUP(W538,Hilfstabelle!$B$10:$G$13,6,FALSE)</f>
        <v>110.5</v>
      </c>
      <c r="AC538" s="7" t="str">
        <f>IF(AG538="50I","I",VLOOKUP(C538,Hilfstabelle!$A$3:$B$6,2))</f>
        <v>IV</v>
      </c>
      <c r="AD538" s="7" t="str">
        <f>IF(U538="I","I",VLOOKUP(C538,Hilfstabelle!$A$3:$B$6,2))</f>
        <v>IV</v>
      </c>
      <c r="AE538" s="7" t="str">
        <f t="shared" si="272"/>
        <v>160IV</v>
      </c>
      <c r="AF538" s="7" t="str">
        <f t="shared" si="261"/>
        <v>160IV</v>
      </c>
      <c r="AG538" s="106" t="b">
        <f t="shared" si="262"/>
        <v>0</v>
      </c>
      <c r="AH538" s="7">
        <f>VLOOKUP('Grundgerüst Konfigurator'!AE538,Hilfstabelle!$B$14:$M$25,12,FALSE)</f>
        <v>4.9632240000000003</v>
      </c>
      <c r="AI538" s="7">
        <f>VLOOKUP(AE538,Hilfstabelle!$B$14:$J$25,9,FALSE)</f>
        <v>92.5</v>
      </c>
      <c r="AJ538" s="7">
        <f>VLOOKUP(AE538,Hilfstabelle!$B$14:$K$25,10,FALSE)</f>
        <v>64</v>
      </c>
      <c r="AK538" s="7">
        <f>VLOOKUP(AE538,Hilfstabelle!$B$14:$I$25,8,FALSE)</f>
        <v>14</v>
      </c>
      <c r="AL538" s="7" t="str">
        <f>IF(AP538="50I","I",VLOOKUP(D538,Hilfstabelle!$A$3:$B$6,2))</f>
        <v>II</v>
      </c>
      <c r="AM538" s="7" t="str">
        <f>IF(U538="I","I",VLOOKUP(D538,Hilfstabelle!$A$3:$B$6,2))</f>
        <v>II</v>
      </c>
      <c r="AN538" s="7" t="str">
        <f t="shared" si="273"/>
        <v>75II</v>
      </c>
      <c r="AO538" s="7" t="str">
        <f t="shared" si="263"/>
        <v>75II</v>
      </c>
      <c r="AP538" s="106" t="b">
        <f t="shared" si="264"/>
        <v>0</v>
      </c>
      <c r="AQ538" s="7">
        <f>VLOOKUP('Grundgerüst Konfigurator'!AN538,Hilfstabelle!$B$14:$M$25,12,FALSE)</f>
        <v>1.0688664000000001</v>
      </c>
      <c r="AR538" s="7">
        <f>VLOOKUP(AN538,Hilfstabelle!$B$14:$J$25,9,FALSE)</f>
        <v>45</v>
      </c>
      <c r="AS538" s="7">
        <f>VLOOKUP(AN538,Hilfstabelle!$B$14:$K$25,10,FALSE)</f>
        <v>72</v>
      </c>
      <c r="AT538" s="7">
        <f>VLOOKUP(AN538,Hilfstabelle!$B$14:$I$25,8,FALSE)</f>
        <v>22</v>
      </c>
      <c r="AU538" s="7" t="str">
        <f>IF(AY538="50I","I",VLOOKUP(E538,Hilfstabelle!$A$3:$B$6,2))</f>
        <v>IV</v>
      </c>
      <c r="AV538" s="7" t="str">
        <f>IF(U538="I","I",VLOOKUP(E538,Hilfstabelle!$A$3:$B$6,2))</f>
        <v>IV</v>
      </c>
      <c r="AW538" s="7" t="str">
        <f t="shared" si="274"/>
        <v>140IV</v>
      </c>
      <c r="AX538" s="7" t="str">
        <f t="shared" si="265"/>
        <v>140IV</v>
      </c>
      <c r="AY538" s="106" t="b">
        <f t="shared" si="281"/>
        <v>0</v>
      </c>
      <c r="AZ538" s="7">
        <f>VLOOKUP('Grundgerüst Konfigurator'!AW538,Hilfstabelle!$B$14:$M$25,12,FALSE)</f>
        <v>4.4472372</v>
      </c>
      <c r="BA538" s="7">
        <f>VLOOKUP(AW538,Hilfstabelle!$B$14:$J$25,9,FALSE)</f>
        <v>81.5</v>
      </c>
      <c r="BB538" s="7">
        <f>VLOOKUP(AW538,Hilfstabelle!$B$14:$K$25,10,FALSE)</f>
        <v>75.599999999999994</v>
      </c>
      <c r="BC538" s="7">
        <f>VLOOKUP(AW538,Hilfstabelle!$B$14:$I$25,8,FALSE)</f>
        <v>25.6</v>
      </c>
      <c r="BD538" s="7" t="str">
        <f t="shared" si="266"/>
        <v/>
      </c>
      <c r="BE538" s="7" t="str">
        <f t="shared" si="275"/>
        <v/>
      </c>
      <c r="BF538" s="7">
        <f>IFERROR(VLOOKUP(BD538,Hilfstabelle!$B$26:$M$31,12,FALSE),0)</f>
        <v>0</v>
      </c>
      <c r="BG538" s="7">
        <f>IFERROR(VLOOKUP(BD538,Hilfstabelle!$B$26:$H$31,7,FALSE),0)</f>
        <v>0</v>
      </c>
      <c r="BH538" s="7" t="str">
        <f t="shared" si="267"/>
        <v>IV-II</v>
      </c>
      <c r="BI538" s="7" t="str">
        <f t="shared" si="276"/>
        <v>IV-II</v>
      </c>
      <c r="BJ538" s="7">
        <f>IFERROR(VLOOKUP(BH538,Hilfstabelle!$B$26:$M$31,12,FALSE),0)</f>
        <v>2.3884392000000001</v>
      </c>
      <c r="BK538" s="7">
        <f>IFERROR(VLOOKUP(BH538,Hilfstabelle!$B$26:$H$31,7,FALSE),0)</f>
        <v>30</v>
      </c>
      <c r="BL538" s="7" t="str">
        <f t="shared" si="268"/>
        <v/>
      </c>
      <c r="BM538" s="7" t="str">
        <f t="shared" si="277"/>
        <v/>
      </c>
      <c r="BN538" s="7">
        <f>IFERROR(VLOOKUP(BL538,Hilfstabelle!$B$26:$M$31,12,FALSE),0)</f>
        <v>0</v>
      </c>
      <c r="BO538" s="7">
        <f>IFERROR(VLOOKUP(BL538,Hilfstabelle!$B$26:$H$31,7,FALSE),0)</f>
        <v>0</v>
      </c>
      <c r="BP538" s="162" t="s">
        <v>3902</v>
      </c>
    </row>
    <row r="539" spans="1:68" ht="15" thickBot="1" x14ac:dyDescent="0.25">
      <c r="A539" s="7">
        <v>16864441290</v>
      </c>
      <c r="B539" s="160" t="s">
        <v>98</v>
      </c>
      <c r="C539" s="8">
        <v>160</v>
      </c>
      <c r="D539" s="8">
        <v>90</v>
      </c>
      <c r="E539" s="8">
        <v>25</v>
      </c>
      <c r="F539" s="8" t="str">
        <f t="shared" si="278"/>
        <v>160 - 90 - 25</v>
      </c>
      <c r="G539" s="8" t="str">
        <f t="shared" si="279"/>
        <v>160-90-25</v>
      </c>
      <c r="H539" s="8">
        <f t="shared" si="280"/>
        <v>16864441290</v>
      </c>
      <c r="I539" s="6">
        <f t="shared" si="256"/>
        <v>21.133039200000002</v>
      </c>
      <c r="J539" s="6">
        <f>VLOOKUP(LEFT(A539,8)*1,Hilfstabelle!$A$35:$E$38,5,FALSE)</f>
        <v>0</v>
      </c>
      <c r="K539" s="6">
        <f t="shared" si="257"/>
        <v>330.5</v>
      </c>
      <c r="L539" s="6">
        <f t="shared" si="258"/>
        <v>280</v>
      </c>
      <c r="M539" s="6">
        <f t="shared" si="259"/>
        <v>185</v>
      </c>
      <c r="N539" s="19">
        <f t="shared" si="269"/>
        <v>124.5</v>
      </c>
      <c r="O539" s="19">
        <f t="shared" si="270"/>
        <v>137.5</v>
      </c>
      <c r="P539" s="19">
        <f t="shared" si="271"/>
        <v>134.5</v>
      </c>
      <c r="Q539" s="6" t="str">
        <f>VLOOKUP(LEFT(A539,8)*1,Hilfstabelle!$A$35:$E$38,2,FALSE)</f>
        <v>N.A.</v>
      </c>
      <c r="R539" s="6" t="str">
        <f>VLOOKUP(LEFT(A539,8)*1,Hilfstabelle!$A$35:$E$38,3,FALSE)</f>
        <v>N.A.</v>
      </c>
      <c r="S539" s="6" t="str">
        <f>VLOOKUP(LEFT(A539,8)*1,Hilfstabelle!$A$35:$E$38,4,FALSE)</f>
        <v>N.A.</v>
      </c>
      <c r="T539" s="94" t="e">
        <f>VLOOKUP(H539,Preise!A:E,4,FALSE)</f>
        <v>#N/A</v>
      </c>
      <c r="U539" s="7" t="str">
        <f>IF(V539=50,"I",VLOOKUP(V539,Hilfstabelle!$A$3:$B$6,2))</f>
        <v>IV</v>
      </c>
      <c r="V539" s="7">
        <f t="shared" si="260"/>
        <v>160</v>
      </c>
      <c r="W539" s="7" t="str">
        <f>IF(U539="I","I",VLOOKUP(V539,Hilfstabelle!$A$3:$B$6,2))</f>
        <v>IV</v>
      </c>
      <c r="X539" s="7">
        <f>VLOOKUP(W539,Hilfstabelle!$B$10:$M$13,12,FALSE)</f>
        <v>10.408540800000001</v>
      </c>
      <c r="Y539" s="7">
        <f>VLOOKUP(W539,Hilfstabelle!$B$10:$D$13,3,FALSE)</f>
        <v>80</v>
      </c>
      <c r="Z539" s="7">
        <f>VLOOKUP(W539,Hilfstabelle!$B$10:$E$13,4,FALSE)</f>
        <v>110.5</v>
      </c>
      <c r="AA539" s="7">
        <f>VLOOKUP(W539,Hilfstabelle!$B$10:$F$13,5,FALSE)</f>
        <v>110.5</v>
      </c>
      <c r="AB539" s="7">
        <f>VLOOKUP(W539,Hilfstabelle!$B$10:$G$13,6,FALSE)</f>
        <v>110.5</v>
      </c>
      <c r="AC539" s="7" t="str">
        <f>IF(AG539="50I","I",VLOOKUP(C539,Hilfstabelle!$A$3:$B$6,2))</f>
        <v>IV</v>
      </c>
      <c r="AD539" s="7" t="str">
        <f>IF(U539="I","I",VLOOKUP(C539,Hilfstabelle!$A$3:$B$6,2))</f>
        <v>IV</v>
      </c>
      <c r="AE539" s="7" t="str">
        <f t="shared" si="272"/>
        <v>160IV</v>
      </c>
      <c r="AF539" s="7" t="str">
        <f t="shared" si="261"/>
        <v>160IV</v>
      </c>
      <c r="AG539" s="106" t="b">
        <f t="shared" si="262"/>
        <v>0</v>
      </c>
      <c r="AH539" s="7">
        <f>VLOOKUP('Grundgerüst Konfigurator'!AE539,Hilfstabelle!$B$14:$M$25,12,FALSE)</f>
        <v>4.9632240000000003</v>
      </c>
      <c r="AI539" s="7">
        <f>VLOOKUP(AE539,Hilfstabelle!$B$14:$J$25,9,FALSE)</f>
        <v>92.5</v>
      </c>
      <c r="AJ539" s="7">
        <f>VLOOKUP(AE539,Hilfstabelle!$B$14:$K$25,10,FALSE)</f>
        <v>64</v>
      </c>
      <c r="AK539" s="7">
        <f>VLOOKUP(AE539,Hilfstabelle!$B$14:$I$25,8,FALSE)</f>
        <v>14</v>
      </c>
      <c r="AL539" s="7" t="str">
        <f>IF(AP539="50I","I",VLOOKUP(D539,Hilfstabelle!$A$3:$B$6,2))</f>
        <v>III</v>
      </c>
      <c r="AM539" s="7" t="str">
        <f>IF(U539="I","I",VLOOKUP(D539,Hilfstabelle!$A$3:$B$6,2))</f>
        <v>III</v>
      </c>
      <c r="AN539" s="7" t="str">
        <f t="shared" si="273"/>
        <v>90III</v>
      </c>
      <c r="AO539" s="7" t="str">
        <f t="shared" si="263"/>
        <v>90III</v>
      </c>
      <c r="AP539" s="106" t="b">
        <f t="shared" si="264"/>
        <v>0</v>
      </c>
      <c r="AQ539" s="7">
        <f>VLOOKUP('Grundgerüst Konfigurator'!AN539,Hilfstabelle!$B$14:$M$25,12,FALSE)</f>
        <v>1.6001664000000002</v>
      </c>
      <c r="AR539" s="7">
        <f>VLOOKUP(AN539,Hilfstabelle!$B$14:$J$25,9,FALSE)</f>
        <v>54</v>
      </c>
      <c r="AS539" s="7">
        <f>VLOOKUP(AN539,Hilfstabelle!$B$14:$K$25,10,FALSE)</f>
        <v>72</v>
      </c>
      <c r="AT539" s="7">
        <f>VLOOKUP(AN539,Hilfstabelle!$B$14:$I$25,8,FALSE)</f>
        <v>22</v>
      </c>
      <c r="AU539" s="7" t="str">
        <f>IF(AY539="50I","I",VLOOKUP(E539,Hilfstabelle!$A$3:$B$6,2))</f>
        <v>I</v>
      </c>
      <c r="AV539" s="7" t="str">
        <f>IF(U539="I","I",VLOOKUP(E539,Hilfstabelle!$A$3:$B$6,2))</f>
        <v>I</v>
      </c>
      <c r="AW539" s="7" t="str">
        <f t="shared" si="274"/>
        <v>25I</v>
      </c>
      <c r="AX539" s="7" t="str">
        <f t="shared" si="265"/>
        <v>25I</v>
      </c>
      <c r="AY539" s="106" t="b">
        <f t="shared" si="281"/>
        <v>0</v>
      </c>
      <c r="AZ539" s="7">
        <f>VLOOKUP('Grundgerüst Konfigurator'!AW539,Hilfstabelle!$B$14:$M$25,12,FALSE)</f>
        <v>0.171486</v>
      </c>
      <c r="BA539" s="7">
        <f>VLOOKUP(AW539,Hilfstabelle!$B$14:$J$25,9,FALSE)</f>
        <v>15.25</v>
      </c>
      <c r="BB539" s="7">
        <f>VLOOKUP(AW539,Hilfstabelle!$B$14:$K$25,10,FALSE)</f>
        <v>40.5</v>
      </c>
      <c r="BC539" s="7">
        <f>VLOOKUP(AW539,Hilfstabelle!$B$14:$I$25,8,FALSE)</f>
        <v>19</v>
      </c>
      <c r="BD539" s="7" t="str">
        <f t="shared" si="266"/>
        <v/>
      </c>
      <c r="BE539" s="7" t="str">
        <f t="shared" si="275"/>
        <v/>
      </c>
      <c r="BF539" s="7">
        <f>IFERROR(VLOOKUP(BD539,Hilfstabelle!$B$26:$M$31,12,FALSE),0)</f>
        <v>0</v>
      </c>
      <c r="BG539" s="7">
        <f>IFERROR(VLOOKUP(BD539,Hilfstabelle!$B$26:$H$31,7,FALSE),0)</f>
        <v>0</v>
      </c>
      <c r="BH539" s="7" t="str">
        <f t="shared" si="267"/>
        <v>IV-III</v>
      </c>
      <c r="BI539" s="7" t="str">
        <f t="shared" si="276"/>
        <v>IV-III</v>
      </c>
      <c r="BJ539" s="7">
        <f>IFERROR(VLOOKUP(BH539,Hilfstabelle!$B$26:$M$31,12,FALSE),0)</f>
        <v>1.783698</v>
      </c>
      <c r="BK539" s="7">
        <f>IFERROR(VLOOKUP(BH539,Hilfstabelle!$B$26:$H$31,7,FALSE),0)</f>
        <v>5</v>
      </c>
      <c r="BL539" s="7" t="str">
        <f t="shared" si="268"/>
        <v>IV-I</v>
      </c>
      <c r="BM539" s="7" t="str">
        <f t="shared" si="277"/>
        <v>IV-I</v>
      </c>
      <c r="BN539" s="7">
        <f>IFERROR(VLOOKUP(BL539,Hilfstabelle!$B$26:$M$31,12,FALSE),0)</f>
        <v>2.205924</v>
      </c>
      <c r="BO539" s="7">
        <f>IFERROR(VLOOKUP(BL539,Hilfstabelle!$B$26:$H$31,7,FALSE),0)</f>
        <v>5</v>
      </c>
      <c r="BP539" s="162" t="s">
        <v>3902</v>
      </c>
    </row>
    <row r="540" spans="1:68" ht="15" thickBot="1" x14ac:dyDescent="0.25">
      <c r="A540" s="7">
        <v>16864441291</v>
      </c>
      <c r="B540" s="160" t="s">
        <v>98</v>
      </c>
      <c r="C540" s="8">
        <v>160</v>
      </c>
      <c r="D540" s="8">
        <v>90</v>
      </c>
      <c r="E540" s="8">
        <v>32</v>
      </c>
      <c r="F540" s="8" t="str">
        <f t="shared" si="278"/>
        <v>160 - 90 - 32</v>
      </c>
      <c r="G540" s="8" t="str">
        <f t="shared" si="279"/>
        <v>160-90-32</v>
      </c>
      <c r="H540" s="8">
        <f t="shared" si="280"/>
        <v>16864441291</v>
      </c>
      <c r="I540" s="6">
        <f t="shared" si="256"/>
        <v>21.185438400000002</v>
      </c>
      <c r="J540" s="6">
        <f>VLOOKUP(LEFT(A540,8)*1,Hilfstabelle!$A$35:$E$38,5,FALSE)</f>
        <v>0</v>
      </c>
      <c r="K540" s="6">
        <f t="shared" si="257"/>
        <v>337</v>
      </c>
      <c r="L540" s="6">
        <f t="shared" si="258"/>
        <v>280</v>
      </c>
      <c r="M540" s="6">
        <f t="shared" si="259"/>
        <v>185</v>
      </c>
      <c r="N540" s="19">
        <f t="shared" si="269"/>
        <v>124.5</v>
      </c>
      <c r="O540" s="19">
        <f t="shared" si="270"/>
        <v>137.5</v>
      </c>
      <c r="P540" s="19">
        <f t="shared" si="271"/>
        <v>135.5</v>
      </c>
      <c r="Q540" s="6" t="str">
        <f>VLOOKUP(LEFT(A540,8)*1,Hilfstabelle!$A$35:$E$38,2,FALSE)</f>
        <v>N.A.</v>
      </c>
      <c r="R540" s="6" t="str">
        <f>VLOOKUP(LEFT(A540,8)*1,Hilfstabelle!$A$35:$E$38,3,FALSE)</f>
        <v>N.A.</v>
      </c>
      <c r="S540" s="6" t="str">
        <f>VLOOKUP(LEFT(A540,8)*1,Hilfstabelle!$A$35:$E$38,4,FALSE)</f>
        <v>N.A.</v>
      </c>
      <c r="T540" s="94" t="e">
        <f>VLOOKUP(H540,Preise!A:E,4,FALSE)</f>
        <v>#N/A</v>
      </c>
      <c r="U540" s="7" t="str">
        <f>IF(V540=50,"I",VLOOKUP(V540,Hilfstabelle!$A$3:$B$6,2))</f>
        <v>IV</v>
      </c>
      <c r="V540" s="7">
        <f t="shared" si="260"/>
        <v>160</v>
      </c>
      <c r="W540" s="7" t="str">
        <f>IF(U540="I","I",VLOOKUP(V540,Hilfstabelle!$A$3:$B$6,2))</f>
        <v>IV</v>
      </c>
      <c r="X540" s="7">
        <f>VLOOKUP(W540,Hilfstabelle!$B$10:$M$13,12,FALSE)</f>
        <v>10.408540800000001</v>
      </c>
      <c r="Y540" s="7">
        <f>VLOOKUP(W540,Hilfstabelle!$B$10:$D$13,3,FALSE)</f>
        <v>80</v>
      </c>
      <c r="Z540" s="7">
        <f>VLOOKUP(W540,Hilfstabelle!$B$10:$E$13,4,FALSE)</f>
        <v>110.5</v>
      </c>
      <c r="AA540" s="7">
        <f>VLOOKUP(W540,Hilfstabelle!$B$10:$F$13,5,FALSE)</f>
        <v>110.5</v>
      </c>
      <c r="AB540" s="7">
        <f>VLOOKUP(W540,Hilfstabelle!$B$10:$G$13,6,FALSE)</f>
        <v>110.5</v>
      </c>
      <c r="AC540" s="7" t="str">
        <f>IF(AG540="50I","I",VLOOKUP(C540,Hilfstabelle!$A$3:$B$6,2))</f>
        <v>IV</v>
      </c>
      <c r="AD540" s="7" t="str">
        <f>IF(U540="I","I",VLOOKUP(C540,Hilfstabelle!$A$3:$B$6,2))</f>
        <v>IV</v>
      </c>
      <c r="AE540" s="7" t="str">
        <f t="shared" si="272"/>
        <v>160IV</v>
      </c>
      <c r="AF540" s="7" t="str">
        <f t="shared" si="261"/>
        <v>160IV</v>
      </c>
      <c r="AG540" s="106" t="b">
        <f t="shared" si="262"/>
        <v>0</v>
      </c>
      <c r="AH540" s="7">
        <f>VLOOKUP('Grundgerüst Konfigurator'!AE540,Hilfstabelle!$B$14:$M$25,12,FALSE)</f>
        <v>4.9632240000000003</v>
      </c>
      <c r="AI540" s="7">
        <f>VLOOKUP(AE540,Hilfstabelle!$B$14:$J$25,9,FALSE)</f>
        <v>92.5</v>
      </c>
      <c r="AJ540" s="7">
        <f>VLOOKUP(AE540,Hilfstabelle!$B$14:$K$25,10,FALSE)</f>
        <v>64</v>
      </c>
      <c r="AK540" s="7">
        <f>VLOOKUP(AE540,Hilfstabelle!$B$14:$I$25,8,FALSE)</f>
        <v>14</v>
      </c>
      <c r="AL540" s="7" t="str">
        <f>IF(AP540="50I","I",VLOOKUP(D540,Hilfstabelle!$A$3:$B$6,2))</f>
        <v>III</v>
      </c>
      <c r="AM540" s="7" t="str">
        <f>IF(U540="I","I",VLOOKUP(D540,Hilfstabelle!$A$3:$B$6,2))</f>
        <v>III</v>
      </c>
      <c r="AN540" s="7" t="str">
        <f t="shared" si="273"/>
        <v>90III</v>
      </c>
      <c r="AO540" s="7" t="str">
        <f t="shared" si="263"/>
        <v>90III</v>
      </c>
      <c r="AP540" s="106" t="b">
        <f t="shared" si="264"/>
        <v>0</v>
      </c>
      <c r="AQ540" s="7">
        <f>VLOOKUP('Grundgerüst Konfigurator'!AN540,Hilfstabelle!$B$14:$M$25,12,FALSE)</f>
        <v>1.6001664000000002</v>
      </c>
      <c r="AR540" s="7">
        <f>VLOOKUP(AN540,Hilfstabelle!$B$14:$J$25,9,FALSE)</f>
        <v>54</v>
      </c>
      <c r="AS540" s="7">
        <f>VLOOKUP(AN540,Hilfstabelle!$B$14:$K$25,10,FALSE)</f>
        <v>72</v>
      </c>
      <c r="AT540" s="7">
        <f>VLOOKUP(AN540,Hilfstabelle!$B$14:$I$25,8,FALSE)</f>
        <v>22</v>
      </c>
      <c r="AU540" s="7" t="str">
        <f>IF(AY540="50I","I",VLOOKUP(E540,Hilfstabelle!$A$3:$B$6,2))</f>
        <v>I</v>
      </c>
      <c r="AV540" s="7" t="str">
        <f>IF(U540="I","I",VLOOKUP(E540,Hilfstabelle!$A$3:$B$6,2))</f>
        <v>I</v>
      </c>
      <c r="AW540" s="7" t="str">
        <f t="shared" si="274"/>
        <v>32I</v>
      </c>
      <c r="AX540" s="7" t="str">
        <f t="shared" si="265"/>
        <v>32I</v>
      </c>
      <c r="AY540" s="106" t="b">
        <f t="shared" si="281"/>
        <v>0</v>
      </c>
      <c r="AZ540" s="7">
        <f>VLOOKUP('Grundgerüst Konfigurator'!AW540,Hilfstabelle!$B$14:$M$25,12,FALSE)</f>
        <v>0.22388520000000001</v>
      </c>
      <c r="BA540" s="7">
        <f>VLOOKUP(AW540,Hilfstabelle!$B$14:$J$25,9,FALSE)</f>
        <v>20</v>
      </c>
      <c r="BB540" s="7">
        <f>VLOOKUP(AW540,Hilfstabelle!$B$14:$K$25,10,FALSE)</f>
        <v>47</v>
      </c>
      <c r="BC540" s="7">
        <f>VLOOKUP(AW540,Hilfstabelle!$B$14:$I$25,8,FALSE)</f>
        <v>20</v>
      </c>
      <c r="BD540" s="7" t="str">
        <f t="shared" si="266"/>
        <v/>
      </c>
      <c r="BE540" s="7" t="str">
        <f t="shared" si="275"/>
        <v/>
      </c>
      <c r="BF540" s="7">
        <f>IFERROR(VLOOKUP(BD540,Hilfstabelle!$B$26:$M$31,12,FALSE),0)</f>
        <v>0</v>
      </c>
      <c r="BG540" s="7">
        <f>IFERROR(VLOOKUP(BD540,Hilfstabelle!$B$26:$H$31,7,FALSE),0)</f>
        <v>0</v>
      </c>
      <c r="BH540" s="7" t="str">
        <f t="shared" si="267"/>
        <v>IV-III</v>
      </c>
      <c r="BI540" s="7" t="str">
        <f t="shared" si="276"/>
        <v>IV-III</v>
      </c>
      <c r="BJ540" s="7">
        <f>IFERROR(VLOOKUP(BH540,Hilfstabelle!$B$26:$M$31,12,FALSE),0)</f>
        <v>1.783698</v>
      </c>
      <c r="BK540" s="7">
        <f>IFERROR(VLOOKUP(BH540,Hilfstabelle!$B$26:$H$31,7,FALSE),0)</f>
        <v>5</v>
      </c>
      <c r="BL540" s="7" t="str">
        <f t="shared" si="268"/>
        <v>IV-I</v>
      </c>
      <c r="BM540" s="7" t="str">
        <f t="shared" si="277"/>
        <v>IV-I</v>
      </c>
      <c r="BN540" s="7">
        <f>IFERROR(VLOOKUP(BL540,Hilfstabelle!$B$26:$M$31,12,FALSE),0)</f>
        <v>2.205924</v>
      </c>
      <c r="BO540" s="7">
        <f>IFERROR(VLOOKUP(BL540,Hilfstabelle!$B$26:$H$31,7,FALSE),0)</f>
        <v>5</v>
      </c>
      <c r="BP540" s="162" t="s">
        <v>3902</v>
      </c>
    </row>
    <row r="541" spans="1:68" ht="15" thickBot="1" x14ac:dyDescent="0.25">
      <c r="A541" s="7">
        <v>16864441292</v>
      </c>
      <c r="B541" s="160" t="s">
        <v>98</v>
      </c>
      <c r="C541" s="8">
        <v>160</v>
      </c>
      <c r="D541" s="8">
        <v>90</v>
      </c>
      <c r="E541" s="8">
        <v>40</v>
      </c>
      <c r="F541" s="8" t="str">
        <f t="shared" si="278"/>
        <v>160 - 90 - 40</v>
      </c>
      <c r="G541" s="8" t="str">
        <f t="shared" si="279"/>
        <v>160-90-40</v>
      </c>
      <c r="H541" s="8">
        <f t="shared" si="280"/>
        <v>16864441292</v>
      </c>
      <c r="I541" s="6">
        <f t="shared" si="256"/>
        <v>21.295041600000001</v>
      </c>
      <c r="J541" s="6">
        <f>VLOOKUP(LEFT(A541,8)*1,Hilfstabelle!$A$35:$E$38,5,FALSE)</f>
        <v>0</v>
      </c>
      <c r="K541" s="6">
        <f t="shared" si="257"/>
        <v>344</v>
      </c>
      <c r="L541" s="6">
        <f t="shared" si="258"/>
        <v>280</v>
      </c>
      <c r="M541" s="6">
        <f t="shared" si="259"/>
        <v>185</v>
      </c>
      <c r="N541" s="19">
        <f t="shared" si="269"/>
        <v>124.5</v>
      </c>
      <c r="O541" s="19">
        <f t="shared" si="270"/>
        <v>137.5</v>
      </c>
      <c r="P541" s="19">
        <f t="shared" si="271"/>
        <v>137.5</v>
      </c>
      <c r="Q541" s="6" t="str">
        <f>VLOOKUP(LEFT(A541,8)*1,Hilfstabelle!$A$35:$E$38,2,FALSE)</f>
        <v>N.A.</v>
      </c>
      <c r="R541" s="6" t="str">
        <f>VLOOKUP(LEFT(A541,8)*1,Hilfstabelle!$A$35:$E$38,3,FALSE)</f>
        <v>N.A.</v>
      </c>
      <c r="S541" s="6" t="str">
        <f>VLOOKUP(LEFT(A541,8)*1,Hilfstabelle!$A$35:$E$38,4,FALSE)</f>
        <v>N.A.</v>
      </c>
      <c r="T541" s="94" t="e">
        <f>VLOOKUP(H541,Preise!A:E,4,FALSE)</f>
        <v>#N/A</v>
      </c>
      <c r="U541" s="7" t="str">
        <f>IF(V541=50,"I",VLOOKUP(V541,Hilfstabelle!$A$3:$B$6,2))</f>
        <v>IV</v>
      </c>
      <c r="V541" s="7">
        <f t="shared" si="260"/>
        <v>160</v>
      </c>
      <c r="W541" s="7" t="str">
        <f>IF(U541="I","I",VLOOKUP(V541,Hilfstabelle!$A$3:$B$6,2))</f>
        <v>IV</v>
      </c>
      <c r="X541" s="7">
        <f>VLOOKUP(W541,Hilfstabelle!$B$10:$M$13,12,FALSE)</f>
        <v>10.408540800000001</v>
      </c>
      <c r="Y541" s="7">
        <f>VLOOKUP(W541,Hilfstabelle!$B$10:$D$13,3,FALSE)</f>
        <v>80</v>
      </c>
      <c r="Z541" s="7">
        <f>VLOOKUP(W541,Hilfstabelle!$B$10:$E$13,4,FALSE)</f>
        <v>110.5</v>
      </c>
      <c r="AA541" s="7">
        <f>VLOOKUP(W541,Hilfstabelle!$B$10:$F$13,5,FALSE)</f>
        <v>110.5</v>
      </c>
      <c r="AB541" s="7">
        <f>VLOOKUP(W541,Hilfstabelle!$B$10:$G$13,6,FALSE)</f>
        <v>110.5</v>
      </c>
      <c r="AC541" s="7" t="str">
        <f>IF(AG541="50I","I",VLOOKUP(C541,Hilfstabelle!$A$3:$B$6,2))</f>
        <v>IV</v>
      </c>
      <c r="AD541" s="7" t="str">
        <f>IF(U541="I","I",VLOOKUP(C541,Hilfstabelle!$A$3:$B$6,2))</f>
        <v>IV</v>
      </c>
      <c r="AE541" s="7" t="str">
        <f t="shared" si="272"/>
        <v>160IV</v>
      </c>
      <c r="AF541" s="7" t="str">
        <f t="shared" si="261"/>
        <v>160IV</v>
      </c>
      <c r="AG541" s="106" t="b">
        <f t="shared" si="262"/>
        <v>0</v>
      </c>
      <c r="AH541" s="7">
        <f>VLOOKUP('Grundgerüst Konfigurator'!AE541,Hilfstabelle!$B$14:$M$25,12,FALSE)</f>
        <v>4.9632240000000003</v>
      </c>
      <c r="AI541" s="7">
        <f>VLOOKUP(AE541,Hilfstabelle!$B$14:$J$25,9,FALSE)</f>
        <v>92.5</v>
      </c>
      <c r="AJ541" s="7">
        <f>VLOOKUP(AE541,Hilfstabelle!$B$14:$K$25,10,FALSE)</f>
        <v>64</v>
      </c>
      <c r="AK541" s="7">
        <f>VLOOKUP(AE541,Hilfstabelle!$B$14:$I$25,8,FALSE)</f>
        <v>14</v>
      </c>
      <c r="AL541" s="7" t="str">
        <f>IF(AP541="50I","I",VLOOKUP(D541,Hilfstabelle!$A$3:$B$6,2))</f>
        <v>III</v>
      </c>
      <c r="AM541" s="7" t="str">
        <f>IF(U541="I","I",VLOOKUP(D541,Hilfstabelle!$A$3:$B$6,2))</f>
        <v>III</v>
      </c>
      <c r="AN541" s="7" t="str">
        <f t="shared" si="273"/>
        <v>90III</v>
      </c>
      <c r="AO541" s="7" t="str">
        <f t="shared" si="263"/>
        <v>90III</v>
      </c>
      <c r="AP541" s="106" t="b">
        <f t="shared" si="264"/>
        <v>0</v>
      </c>
      <c r="AQ541" s="7">
        <f>VLOOKUP('Grundgerüst Konfigurator'!AN541,Hilfstabelle!$B$14:$M$25,12,FALSE)</f>
        <v>1.6001664000000002</v>
      </c>
      <c r="AR541" s="7">
        <f>VLOOKUP(AN541,Hilfstabelle!$B$14:$J$25,9,FALSE)</f>
        <v>54</v>
      </c>
      <c r="AS541" s="7">
        <f>VLOOKUP(AN541,Hilfstabelle!$B$14:$K$25,10,FALSE)</f>
        <v>72</v>
      </c>
      <c r="AT541" s="7">
        <f>VLOOKUP(AN541,Hilfstabelle!$B$14:$I$25,8,FALSE)</f>
        <v>22</v>
      </c>
      <c r="AU541" s="7" t="str">
        <f>IF(AY541="50I","I",VLOOKUP(E541,Hilfstabelle!$A$3:$B$6,2))</f>
        <v>I</v>
      </c>
      <c r="AV541" s="7" t="str">
        <f>IF(U541="I","I",VLOOKUP(E541,Hilfstabelle!$A$3:$B$6,2))</f>
        <v>I</v>
      </c>
      <c r="AW541" s="7" t="str">
        <f t="shared" si="274"/>
        <v>40I</v>
      </c>
      <c r="AX541" s="7" t="str">
        <f t="shared" si="265"/>
        <v>40I</v>
      </c>
      <c r="AY541" s="106" t="b">
        <f t="shared" si="281"/>
        <v>0</v>
      </c>
      <c r="AZ541" s="7">
        <f>VLOOKUP('Grundgerüst Konfigurator'!AW541,Hilfstabelle!$B$14:$M$25,12,FALSE)</f>
        <v>0.33348840000000002</v>
      </c>
      <c r="BA541" s="7">
        <f>VLOOKUP(AW541,Hilfstabelle!$B$14:$J$25,9,FALSE)</f>
        <v>24.5</v>
      </c>
      <c r="BB541" s="7">
        <f>VLOOKUP(AW541,Hilfstabelle!$B$14:$K$25,10,FALSE)</f>
        <v>54</v>
      </c>
      <c r="BC541" s="7">
        <f>VLOOKUP(AW541,Hilfstabelle!$B$14:$I$25,8,FALSE)</f>
        <v>22</v>
      </c>
      <c r="BD541" s="7" t="str">
        <f t="shared" si="266"/>
        <v/>
      </c>
      <c r="BE541" s="7" t="str">
        <f t="shared" si="275"/>
        <v/>
      </c>
      <c r="BF541" s="7">
        <f>IFERROR(VLOOKUP(BD541,Hilfstabelle!$B$26:$M$31,12,FALSE),0)</f>
        <v>0</v>
      </c>
      <c r="BG541" s="7">
        <f>IFERROR(VLOOKUP(BD541,Hilfstabelle!$B$26:$H$31,7,FALSE),0)</f>
        <v>0</v>
      </c>
      <c r="BH541" s="7" t="str">
        <f t="shared" si="267"/>
        <v>IV-III</v>
      </c>
      <c r="BI541" s="7" t="str">
        <f t="shared" si="276"/>
        <v>IV-III</v>
      </c>
      <c r="BJ541" s="7">
        <f>IFERROR(VLOOKUP(BH541,Hilfstabelle!$B$26:$M$31,12,FALSE),0)</f>
        <v>1.783698</v>
      </c>
      <c r="BK541" s="7">
        <f>IFERROR(VLOOKUP(BH541,Hilfstabelle!$B$26:$H$31,7,FALSE),0)</f>
        <v>5</v>
      </c>
      <c r="BL541" s="7" t="str">
        <f t="shared" si="268"/>
        <v>IV-I</v>
      </c>
      <c r="BM541" s="7" t="str">
        <f t="shared" si="277"/>
        <v>IV-I</v>
      </c>
      <c r="BN541" s="7">
        <f>IFERROR(VLOOKUP(BL541,Hilfstabelle!$B$26:$M$31,12,FALSE),0)</f>
        <v>2.205924</v>
      </c>
      <c r="BO541" s="7">
        <f>IFERROR(VLOOKUP(BL541,Hilfstabelle!$B$26:$H$31,7,FALSE),0)</f>
        <v>5</v>
      </c>
      <c r="BP541" s="162" t="s">
        <v>3902</v>
      </c>
    </row>
    <row r="542" spans="1:68" ht="15" thickBot="1" x14ac:dyDescent="0.25">
      <c r="A542" s="7">
        <v>16864441293</v>
      </c>
      <c r="B542" s="160" t="s">
        <v>98</v>
      </c>
      <c r="C542" s="8">
        <v>160</v>
      </c>
      <c r="D542" s="8">
        <v>90</v>
      </c>
      <c r="E542" s="8">
        <v>50</v>
      </c>
      <c r="F542" s="8" t="str">
        <f t="shared" si="278"/>
        <v>160 - 90 - 50</v>
      </c>
      <c r="G542" s="8" t="str">
        <f t="shared" si="279"/>
        <v>160-90-50</v>
      </c>
      <c r="H542" s="8">
        <f t="shared" si="280"/>
        <v>16864441293</v>
      </c>
      <c r="I542" s="6">
        <f t="shared" si="256"/>
        <v>21.412356000000003</v>
      </c>
      <c r="J542" s="6">
        <f>VLOOKUP(LEFT(A542,8)*1,Hilfstabelle!$A$35:$E$38,5,FALSE)</f>
        <v>0</v>
      </c>
      <c r="K542" s="6">
        <f t="shared" si="257"/>
        <v>351</v>
      </c>
      <c r="L542" s="6">
        <f t="shared" si="258"/>
        <v>280</v>
      </c>
      <c r="M542" s="6">
        <f t="shared" si="259"/>
        <v>185</v>
      </c>
      <c r="N542" s="19">
        <f t="shared" si="269"/>
        <v>124.5</v>
      </c>
      <c r="O542" s="19">
        <f t="shared" si="270"/>
        <v>137.5</v>
      </c>
      <c r="P542" s="19">
        <f t="shared" si="271"/>
        <v>137.5</v>
      </c>
      <c r="Q542" s="6" t="str">
        <f>VLOOKUP(LEFT(A542,8)*1,Hilfstabelle!$A$35:$E$38,2,FALSE)</f>
        <v>N.A.</v>
      </c>
      <c r="R542" s="6" t="str">
        <f>VLOOKUP(LEFT(A542,8)*1,Hilfstabelle!$A$35:$E$38,3,FALSE)</f>
        <v>N.A.</v>
      </c>
      <c r="S542" s="6" t="str">
        <f>VLOOKUP(LEFT(A542,8)*1,Hilfstabelle!$A$35:$E$38,4,FALSE)</f>
        <v>N.A.</v>
      </c>
      <c r="T542" s="94" t="e">
        <f>VLOOKUP(H542,Preise!A:E,4,FALSE)</f>
        <v>#N/A</v>
      </c>
      <c r="U542" s="7" t="str">
        <f>IF(V542=50,"I",VLOOKUP(V542,Hilfstabelle!$A$3:$B$6,2))</f>
        <v>IV</v>
      </c>
      <c r="V542" s="7">
        <f t="shared" si="260"/>
        <v>160</v>
      </c>
      <c r="W542" s="7" t="str">
        <f>IF(U542="I","I",VLOOKUP(V542,Hilfstabelle!$A$3:$B$6,2))</f>
        <v>IV</v>
      </c>
      <c r="X542" s="7">
        <f>VLOOKUP(W542,Hilfstabelle!$B$10:$M$13,12,FALSE)</f>
        <v>10.408540800000001</v>
      </c>
      <c r="Y542" s="7">
        <f>VLOOKUP(W542,Hilfstabelle!$B$10:$D$13,3,FALSE)</f>
        <v>80</v>
      </c>
      <c r="Z542" s="7">
        <f>VLOOKUP(W542,Hilfstabelle!$B$10:$E$13,4,FALSE)</f>
        <v>110.5</v>
      </c>
      <c r="AA542" s="7">
        <f>VLOOKUP(W542,Hilfstabelle!$B$10:$F$13,5,FALSE)</f>
        <v>110.5</v>
      </c>
      <c r="AB542" s="7">
        <f>VLOOKUP(W542,Hilfstabelle!$B$10:$G$13,6,FALSE)</f>
        <v>110.5</v>
      </c>
      <c r="AC542" s="7" t="str">
        <f>IF(AG542="50I","I",VLOOKUP(C542,Hilfstabelle!$A$3:$B$6,2))</f>
        <v>IV</v>
      </c>
      <c r="AD542" s="7" t="str">
        <f>IF(U542="I","I",VLOOKUP(C542,Hilfstabelle!$A$3:$B$6,2))</f>
        <v>IV</v>
      </c>
      <c r="AE542" s="7" t="str">
        <f t="shared" si="272"/>
        <v>160IV</v>
      </c>
      <c r="AF542" s="7" t="str">
        <f t="shared" si="261"/>
        <v>160IV</v>
      </c>
      <c r="AG542" s="106" t="b">
        <f t="shared" si="262"/>
        <v>0</v>
      </c>
      <c r="AH542" s="7">
        <f>VLOOKUP('Grundgerüst Konfigurator'!AE542,Hilfstabelle!$B$14:$M$25,12,FALSE)</f>
        <v>4.9632240000000003</v>
      </c>
      <c r="AI542" s="7">
        <f>VLOOKUP(AE542,Hilfstabelle!$B$14:$J$25,9,FALSE)</f>
        <v>92.5</v>
      </c>
      <c r="AJ542" s="7">
        <f>VLOOKUP(AE542,Hilfstabelle!$B$14:$K$25,10,FALSE)</f>
        <v>64</v>
      </c>
      <c r="AK542" s="7">
        <f>VLOOKUP(AE542,Hilfstabelle!$B$14:$I$25,8,FALSE)</f>
        <v>14</v>
      </c>
      <c r="AL542" s="7" t="str">
        <f>IF(AP542="50I","I",VLOOKUP(D542,Hilfstabelle!$A$3:$B$6,2))</f>
        <v>III</v>
      </c>
      <c r="AM542" s="7" t="str">
        <f>IF(U542="I","I",VLOOKUP(D542,Hilfstabelle!$A$3:$B$6,2))</f>
        <v>III</v>
      </c>
      <c r="AN542" s="7" t="str">
        <f t="shared" si="273"/>
        <v>90III</v>
      </c>
      <c r="AO542" s="7" t="str">
        <f t="shared" si="263"/>
        <v>90III</v>
      </c>
      <c r="AP542" s="106" t="b">
        <f t="shared" si="264"/>
        <v>0</v>
      </c>
      <c r="AQ542" s="7">
        <f>VLOOKUP('Grundgerüst Konfigurator'!AN542,Hilfstabelle!$B$14:$M$25,12,FALSE)</f>
        <v>1.6001664000000002</v>
      </c>
      <c r="AR542" s="7">
        <f>VLOOKUP(AN542,Hilfstabelle!$B$14:$J$25,9,FALSE)</f>
        <v>54</v>
      </c>
      <c r="AS542" s="7">
        <f>VLOOKUP(AN542,Hilfstabelle!$B$14:$K$25,10,FALSE)</f>
        <v>72</v>
      </c>
      <c r="AT542" s="7">
        <f>VLOOKUP(AN542,Hilfstabelle!$B$14:$I$25,8,FALSE)</f>
        <v>22</v>
      </c>
      <c r="AU542" s="7" t="str">
        <f>IF(AY542="50I","I",VLOOKUP(E542,Hilfstabelle!$A$3:$B$6,2))</f>
        <v>I</v>
      </c>
      <c r="AV542" s="7" t="str">
        <f>IF(U542="I","I",VLOOKUP(E542,Hilfstabelle!$A$3:$B$6,2))</f>
        <v>II</v>
      </c>
      <c r="AW542" s="7" t="str">
        <f t="shared" si="274"/>
        <v>50I</v>
      </c>
      <c r="AX542" s="7" t="str">
        <f t="shared" si="265"/>
        <v>50II</v>
      </c>
      <c r="AY542" s="106" t="str">
        <f t="shared" si="281"/>
        <v>50I</v>
      </c>
      <c r="AZ542" s="7">
        <f>VLOOKUP('Grundgerüst Konfigurator'!AW542,Hilfstabelle!$B$14:$M$25,12,FALSE)</f>
        <v>0.45080280000000006</v>
      </c>
      <c r="BA542" s="7">
        <f>VLOOKUP(AW542,Hilfstabelle!$B$14:$J$25,9,FALSE)</f>
        <v>30.5</v>
      </c>
      <c r="BB542" s="7">
        <f>VLOOKUP(AW542,Hilfstabelle!$B$14:$K$25,10,FALSE)</f>
        <v>61</v>
      </c>
      <c r="BC542" s="7">
        <f>VLOOKUP(AW542,Hilfstabelle!$B$14:$I$25,8,FALSE)</f>
        <v>22</v>
      </c>
      <c r="BD542" s="7" t="str">
        <f t="shared" si="266"/>
        <v/>
      </c>
      <c r="BE542" s="7" t="str">
        <f t="shared" si="275"/>
        <v/>
      </c>
      <c r="BF542" s="7">
        <f>IFERROR(VLOOKUP(BD542,Hilfstabelle!$B$26:$M$31,12,FALSE),0)</f>
        <v>0</v>
      </c>
      <c r="BG542" s="7">
        <f>IFERROR(VLOOKUP(BD542,Hilfstabelle!$B$26:$H$31,7,FALSE),0)</f>
        <v>0</v>
      </c>
      <c r="BH542" s="7" t="str">
        <f t="shared" si="267"/>
        <v>IV-III</v>
      </c>
      <c r="BI542" s="7" t="str">
        <f t="shared" si="276"/>
        <v>IV-III</v>
      </c>
      <c r="BJ542" s="7">
        <f>IFERROR(VLOOKUP(BH542,Hilfstabelle!$B$26:$M$31,12,FALSE),0)</f>
        <v>1.783698</v>
      </c>
      <c r="BK542" s="7">
        <f>IFERROR(VLOOKUP(BH542,Hilfstabelle!$B$26:$H$31,7,FALSE),0)</f>
        <v>5</v>
      </c>
      <c r="BL542" s="7" t="str">
        <f t="shared" si="268"/>
        <v>IV-I</v>
      </c>
      <c r="BM542" s="7" t="str">
        <f t="shared" si="277"/>
        <v>IV-I</v>
      </c>
      <c r="BN542" s="7">
        <f>IFERROR(VLOOKUP(BL542,Hilfstabelle!$B$26:$M$31,12,FALSE),0)</f>
        <v>2.205924</v>
      </c>
      <c r="BO542" s="7">
        <f>IFERROR(VLOOKUP(BL542,Hilfstabelle!$B$26:$H$31,7,FALSE),0)</f>
        <v>5</v>
      </c>
      <c r="BP542" s="162" t="s">
        <v>3902</v>
      </c>
    </row>
    <row r="543" spans="1:68" ht="15" thickBot="1" x14ac:dyDescent="0.25">
      <c r="A543" s="7">
        <v>16864441294</v>
      </c>
      <c r="B543" s="160" t="s">
        <v>98</v>
      </c>
      <c r="C543" s="8">
        <v>160</v>
      </c>
      <c r="D543" s="8">
        <v>90</v>
      </c>
      <c r="E543" s="8">
        <v>63</v>
      </c>
      <c r="F543" s="8" t="str">
        <f t="shared" si="278"/>
        <v>160 - 90 - 63</v>
      </c>
      <c r="G543" s="8" t="str">
        <f t="shared" si="279"/>
        <v>160-90-63</v>
      </c>
      <c r="H543" s="8">
        <f t="shared" si="280"/>
        <v>16864441294</v>
      </c>
      <c r="I543" s="6">
        <f t="shared" si="256"/>
        <v>21.993552000000001</v>
      </c>
      <c r="J543" s="6">
        <f>VLOOKUP(LEFT(A543,8)*1,Hilfstabelle!$A$35:$E$38,5,FALSE)</f>
        <v>0</v>
      </c>
      <c r="K543" s="6">
        <f t="shared" si="257"/>
        <v>383.5</v>
      </c>
      <c r="L543" s="6">
        <f t="shared" si="258"/>
        <v>280</v>
      </c>
      <c r="M543" s="6">
        <f t="shared" si="259"/>
        <v>185</v>
      </c>
      <c r="N543" s="19">
        <f t="shared" si="269"/>
        <v>124.5</v>
      </c>
      <c r="O543" s="19">
        <f t="shared" si="270"/>
        <v>137.5</v>
      </c>
      <c r="P543" s="19">
        <f t="shared" si="271"/>
        <v>163</v>
      </c>
      <c r="Q543" s="6" t="str">
        <f>VLOOKUP(LEFT(A543,8)*1,Hilfstabelle!$A$35:$E$38,2,FALSE)</f>
        <v>N.A.</v>
      </c>
      <c r="R543" s="6" t="str">
        <f>VLOOKUP(LEFT(A543,8)*1,Hilfstabelle!$A$35:$E$38,3,FALSE)</f>
        <v>N.A.</v>
      </c>
      <c r="S543" s="6" t="str">
        <f>VLOOKUP(LEFT(A543,8)*1,Hilfstabelle!$A$35:$E$38,4,FALSE)</f>
        <v>N.A.</v>
      </c>
      <c r="T543" s="94" t="e">
        <f>VLOOKUP(H543,Preise!A:E,4,FALSE)</f>
        <v>#N/A</v>
      </c>
      <c r="U543" s="7" t="str">
        <f>IF(V543=50,"I",VLOOKUP(V543,Hilfstabelle!$A$3:$B$6,2))</f>
        <v>IV</v>
      </c>
      <c r="V543" s="7">
        <f t="shared" si="260"/>
        <v>160</v>
      </c>
      <c r="W543" s="7" t="str">
        <f>IF(U543="I","I",VLOOKUP(V543,Hilfstabelle!$A$3:$B$6,2))</f>
        <v>IV</v>
      </c>
      <c r="X543" s="7">
        <f>VLOOKUP(W543,Hilfstabelle!$B$10:$M$13,12,FALSE)</f>
        <v>10.408540800000001</v>
      </c>
      <c r="Y543" s="7">
        <f>VLOOKUP(W543,Hilfstabelle!$B$10:$D$13,3,FALSE)</f>
        <v>80</v>
      </c>
      <c r="Z543" s="7">
        <f>VLOOKUP(W543,Hilfstabelle!$B$10:$E$13,4,FALSE)</f>
        <v>110.5</v>
      </c>
      <c r="AA543" s="7">
        <f>VLOOKUP(W543,Hilfstabelle!$B$10:$F$13,5,FALSE)</f>
        <v>110.5</v>
      </c>
      <c r="AB543" s="7">
        <f>VLOOKUP(W543,Hilfstabelle!$B$10:$G$13,6,FALSE)</f>
        <v>110.5</v>
      </c>
      <c r="AC543" s="7" t="str">
        <f>IF(AG543="50I","I",VLOOKUP(C543,Hilfstabelle!$A$3:$B$6,2))</f>
        <v>IV</v>
      </c>
      <c r="AD543" s="7" t="str">
        <f>IF(U543="I","I",VLOOKUP(C543,Hilfstabelle!$A$3:$B$6,2))</f>
        <v>IV</v>
      </c>
      <c r="AE543" s="7" t="str">
        <f t="shared" si="272"/>
        <v>160IV</v>
      </c>
      <c r="AF543" s="7" t="str">
        <f t="shared" si="261"/>
        <v>160IV</v>
      </c>
      <c r="AG543" s="106" t="b">
        <f t="shared" si="262"/>
        <v>0</v>
      </c>
      <c r="AH543" s="7">
        <f>VLOOKUP('Grundgerüst Konfigurator'!AE543,Hilfstabelle!$B$14:$M$25,12,FALSE)</f>
        <v>4.9632240000000003</v>
      </c>
      <c r="AI543" s="7">
        <f>VLOOKUP(AE543,Hilfstabelle!$B$14:$J$25,9,FALSE)</f>
        <v>92.5</v>
      </c>
      <c r="AJ543" s="7">
        <f>VLOOKUP(AE543,Hilfstabelle!$B$14:$K$25,10,FALSE)</f>
        <v>64</v>
      </c>
      <c r="AK543" s="7">
        <f>VLOOKUP(AE543,Hilfstabelle!$B$14:$I$25,8,FALSE)</f>
        <v>14</v>
      </c>
      <c r="AL543" s="7" t="str">
        <f>IF(AP543="50I","I",VLOOKUP(D543,Hilfstabelle!$A$3:$B$6,2))</f>
        <v>III</v>
      </c>
      <c r="AM543" s="7" t="str">
        <f>IF(U543="I","I",VLOOKUP(D543,Hilfstabelle!$A$3:$B$6,2))</f>
        <v>III</v>
      </c>
      <c r="AN543" s="7" t="str">
        <f t="shared" si="273"/>
        <v>90III</v>
      </c>
      <c r="AO543" s="7" t="str">
        <f t="shared" si="263"/>
        <v>90III</v>
      </c>
      <c r="AP543" s="106" t="b">
        <f t="shared" si="264"/>
        <v>0</v>
      </c>
      <c r="AQ543" s="7">
        <f>VLOOKUP('Grundgerüst Konfigurator'!AN543,Hilfstabelle!$B$14:$M$25,12,FALSE)</f>
        <v>1.6001664000000002</v>
      </c>
      <c r="AR543" s="7">
        <f>VLOOKUP(AN543,Hilfstabelle!$B$14:$J$25,9,FALSE)</f>
        <v>54</v>
      </c>
      <c r="AS543" s="7">
        <f>VLOOKUP(AN543,Hilfstabelle!$B$14:$K$25,10,FALSE)</f>
        <v>72</v>
      </c>
      <c r="AT543" s="7">
        <f>VLOOKUP(AN543,Hilfstabelle!$B$14:$I$25,8,FALSE)</f>
        <v>22</v>
      </c>
      <c r="AU543" s="7" t="str">
        <f>IF(AY543="50I","I",VLOOKUP(E543,Hilfstabelle!$A$3:$B$6,2))</f>
        <v>II</v>
      </c>
      <c r="AV543" s="7" t="str">
        <f>IF(U543="I","I",VLOOKUP(E543,Hilfstabelle!$A$3:$B$6,2))</f>
        <v>II</v>
      </c>
      <c r="AW543" s="7" t="str">
        <f t="shared" si="274"/>
        <v>63II</v>
      </c>
      <c r="AX543" s="7" t="str">
        <f t="shared" si="265"/>
        <v>63II</v>
      </c>
      <c r="AY543" s="106" t="b">
        <f t="shared" si="281"/>
        <v>0</v>
      </c>
      <c r="AZ543" s="7">
        <f>VLOOKUP('Grundgerüst Konfigurator'!AW543,Hilfstabelle!$B$14:$M$25,12,FALSE)</f>
        <v>0.84948360000000012</v>
      </c>
      <c r="BA543" s="7">
        <f>VLOOKUP(AW543,Hilfstabelle!$B$14:$J$25,9,FALSE)</f>
        <v>37</v>
      </c>
      <c r="BB543" s="7">
        <f>VLOOKUP(AW543,Hilfstabelle!$B$14:$K$25,10,FALSE)</f>
        <v>68.5</v>
      </c>
      <c r="BC543" s="7">
        <f>VLOOKUP(AW543,Hilfstabelle!$B$14:$I$25,8,FALSE)</f>
        <v>22.5</v>
      </c>
      <c r="BD543" s="7" t="str">
        <f t="shared" si="266"/>
        <v/>
      </c>
      <c r="BE543" s="7" t="str">
        <f t="shared" si="275"/>
        <v/>
      </c>
      <c r="BF543" s="7">
        <f>IFERROR(VLOOKUP(BD543,Hilfstabelle!$B$26:$M$31,12,FALSE),0)</f>
        <v>0</v>
      </c>
      <c r="BG543" s="7">
        <f>IFERROR(VLOOKUP(BD543,Hilfstabelle!$B$26:$H$31,7,FALSE),0)</f>
        <v>0</v>
      </c>
      <c r="BH543" s="7" t="str">
        <f t="shared" si="267"/>
        <v>IV-III</v>
      </c>
      <c r="BI543" s="7" t="str">
        <f t="shared" si="276"/>
        <v>IV-III</v>
      </c>
      <c r="BJ543" s="7">
        <f>IFERROR(VLOOKUP(BH543,Hilfstabelle!$B$26:$M$31,12,FALSE),0)</f>
        <v>1.783698</v>
      </c>
      <c r="BK543" s="7">
        <f>IFERROR(VLOOKUP(BH543,Hilfstabelle!$B$26:$H$31,7,FALSE),0)</f>
        <v>5</v>
      </c>
      <c r="BL543" s="7" t="str">
        <f t="shared" si="268"/>
        <v>IV-II</v>
      </c>
      <c r="BM543" s="7" t="str">
        <f t="shared" si="277"/>
        <v>IV-II</v>
      </c>
      <c r="BN543" s="7">
        <f>IFERROR(VLOOKUP(BL543,Hilfstabelle!$B$26:$M$31,12,FALSE),0)</f>
        <v>2.3884392000000001</v>
      </c>
      <c r="BO543" s="7">
        <f>IFERROR(VLOOKUP(BL543,Hilfstabelle!$B$26:$H$31,7,FALSE),0)</f>
        <v>30</v>
      </c>
      <c r="BP543" s="162" t="s">
        <v>3902</v>
      </c>
    </row>
    <row r="544" spans="1:68" ht="15" thickBot="1" x14ac:dyDescent="0.25">
      <c r="A544" s="7">
        <v>16864441295</v>
      </c>
      <c r="B544" s="160" t="s">
        <v>98</v>
      </c>
      <c r="C544" s="8">
        <v>160</v>
      </c>
      <c r="D544" s="8">
        <v>90</v>
      </c>
      <c r="E544" s="8">
        <v>75</v>
      </c>
      <c r="F544" s="8" t="str">
        <f t="shared" si="278"/>
        <v>160 - 90 - 75</v>
      </c>
      <c r="G544" s="8" t="str">
        <f t="shared" si="279"/>
        <v>160-90-75</v>
      </c>
      <c r="H544" s="8">
        <f t="shared" si="280"/>
        <v>16864441295</v>
      </c>
      <c r="I544" s="6">
        <f t="shared" si="256"/>
        <v>22.212934800000003</v>
      </c>
      <c r="J544" s="6">
        <f>VLOOKUP(LEFT(A544,8)*1,Hilfstabelle!$A$35:$E$38,5,FALSE)</f>
        <v>0</v>
      </c>
      <c r="K544" s="6">
        <f t="shared" si="257"/>
        <v>387</v>
      </c>
      <c r="L544" s="6">
        <f t="shared" si="258"/>
        <v>280</v>
      </c>
      <c r="M544" s="6">
        <f t="shared" si="259"/>
        <v>185</v>
      </c>
      <c r="N544" s="19">
        <f t="shared" si="269"/>
        <v>124.5</v>
      </c>
      <c r="O544" s="19">
        <f t="shared" si="270"/>
        <v>137.5</v>
      </c>
      <c r="P544" s="19">
        <f t="shared" si="271"/>
        <v>162.5</v>
      </c>
      <c r="Q544" s="6" t="str">
        <f>VLOOKUP(LEFT(A544,8)*1,Hilfstabelle!$A$35:$E$38,2,FALSE)</f>
        <v>N.A.</v>
      </c>
      <c r="R544" s="6" t="str">
        <f>VLOOKUP(LEFT(A544,8)*1,Hilfstabelle!$A$35:$E$38,3,FALSE)</f>
        <v>N.A.</v>
      </c>
      <c r="S544" s="6" t="str">
        <f>VLOOKUP(LEFT(A544,8)*1,Hilfstabelle!$A$35:$E$38,4,FALSE)</f>
        <v>N.A.</v>
      </c>
      <c r="T544" s="94" t="e">
        <f>VLOOKUP(H544,Preise!A:E,4,FALSE)</f>
        <v>#N/A</v>
      </c>
      <c r="U544" s="7" t="str">
        <f>IF(V544=50,"I",VLOOKUP(V544,Hilfstabelle!$A$3:$B$6,2))</f>
        <v>IV</v>
      </c>
      <c r="V544" s="7">
        <f t="shared" si="260"/>
        <v>160</v>
      </c>
      <c r="W544" s="7" t="str">
        <f>IF(U544="I","I",VLOOKUP(V544,Hilfstabelle!$A$3:$B$6,2))</f>
        <v>IV</v>
      </c>
      <c r="X544" s="7">
        <f>VLOOKUP(W544,Hilfstabelle!$B$10:$M$13,12,FALSE)</f>
        <v>10.408540800000001</v>
      </c>
      <c r="Y544" s="7">
        <f>VLOOKUP(W544,Hilfstabelle!$B$10:$D$13,3,FALSE)</f>
        <v>80</v>
      </c>
      <c r="Z544" s="7">
        <f>VLOOKUP(W544,Hilfstabelle!$B$10:$E$13,4,FALSE)</f>
        <v>110.5</v>
      </c>
      <c r="AA544" s="7">
        <f>VLOOKUP(W544,Hilfstabelle!$B$10:$F$13,5,FALSE)</f>
        <v>110.5</v>
      </c>
      <c r="AB544" s="7">
        <f>VLOOKUP(W544,Hilfstabelle!$B$10:$G$13,6,FALSE)</f>
        <v>110.5</v>
      </c>
      <c r="AC544" s="7" t="str">
        <f>IF(AG544="50I","I",VLOOKUP(C544,Hilfstabelle!$A$3:$B$6,2))</f>
        <v>IV</v>
      </c>
      <c r="AD544" s="7" t="str">
        <f>IF(U544="I","I",VLOOKUP(C544,Hilfstabelle!$A$3:$B$6,2))</f>
        <v>IV</v>
      </c>
      <c r="AE544" s="7" t="str">
        <f t="shared" si="272"/>
        <v>160IV</v>
      </c>
      <c r="AF544" s="7" t="str">
        <f t="shared" si="261"/>
        <v>160IV</v>
      </c>
      <c r="AG544" s="106" t="b">
        <f t="shared" si="262"/>
        <v>0</v>
      </c>
      <c r="AH544" s="7">
        <f>VLOOKUP('Grundgerüst Konfigurator'!AE544,Hilfstabelle!$B$14:$M$25,12,FALSE)</f>
        <v>4.9632240000000003</v>
      </c>
      <c r="AI544" s="7">
        <f>VLOOKUP(AE544,Hilfstabelle!$B$14:$J$25,9,FALSE)</f>
        <v>92.5</v>
      </c>
      <c r="AJ544" s="7">
        <f>VLOOKUP(AE544,Hilfstabelle!$B$14:$K$25,10,FALSE)</f>
        <v>64</v>
      </c>
      <c r="AK544" s="7">
        <f>VLOOKUP(AE544,Hilfstabelle!$B$14:$I$25,8,FALSE)</f>
        <v>14</v>
      </c>
      <c r="AL544" s="7" t="str">
        <f>IF(AP544="50I","I",VLOOKUP(D544,Hilfstabelle!$A$3:$B$6,2))</f>
        <v>III</v>
      </c>
      <c r="AM544" s="7" t="str">
        <f>IF(U544="I","I",VLOOKUP(D544,Hilfstabelle!$A$3:$B$6,2))</f>
        <v>III</v>
      </c>
      <c r="AN544" s="7" t="str">
        <f t="shared" si="273"/>
        <v>90III</v>
      </c>
      <c r="AO544" s="7" t="str">
        <f t="shared" si="263"/>
        <v>90III</v>
      </c>
      <c r="AP544" s="106" t="b">
        <f t="shared" si="264"/>
        <v>0</v>
      </c>
      <c r="AQ544" s="7">
        <f>VLOOKUP('Grundgerüst Konfigurator'!AN544,Hilfstabelle!$B$14:$M$25,12,FALSE)</f>
        <v>1.6001664000000002</v>
      </c>
      <c r="AR544" s="7">
        <f>VLOOKUP(AN544,Hilfstabelle!$B$14:$J$25,9,FALSE)</f>
        <v>54</v>
      </c>
      <c r="AS544" s="7">
        <f>VLOOKUP(AN544,Hilfstabelle!$B$14:$K$25,10,FALSE)</f>
        <v>72</v>
      </c>
      <c r="AT544" s="7">
        <f>VLOOKUP(AN544,Hilfstabelle!$B$14:$I$25,8,FALSE)</f>
        <v>22</v>
      </c>
      <c r="AU544" s="7" t="str">
        <f>IF(AY544="50I","I",VLOOKUP(E544,Hilfstabelle!$A$3:$B$6,2))</f>
        <v>II</v>
      </c>
      <c r="AV544" s="7" t="str">
        <f>IF(U544="I","I",VLOOKUP(E544,Hilfstabelle!$A$3:$B$6,2))</f>
        <v>II</v>
      </c>
      <c r="AW544" s="7" t="str">
        <f t="shared" si="274"/>
        <v>75II</v>
      </c>
      <c r="AX544" s="7" t="str">
        <f t="shared" si="265"/>
        <v>75II</v>
      </c>
      <c r="AY544" s="106" t="b">
        <f t="shared" si="281"/>
        <v>0</v>
      </c>
      <c r="AZ544" s="7">
        <f>VLOOKUP('Grundgerüst Konfigurator'!AW544,Hilfstabelle!$B$14:$M$25,12,FALSE)</f>
        <v>1.0688664000000001</v>
      </c>
      <c r="BA544" s="7">
        <f>VLOOKUP(AW544,Hilfstabelle!$B$14:$J$25,9,FALSE)</f>
        <v>45</v>
      </c>
      <c r="BB544" s="7">
        <f>VLOOKUP(AW544,Hilfstabelle!$B$14:$K$25,10,FALSE)</f>
        <v>72</v>
      </c>
      <c r="BC544" s="7">
        <f>VLOOKUP(AW544,Hilfstabelle!$B$14:$I$25,8,FALSE)</f>
        <v>22</v>
      </c>
      <c r="BD544" s="7" t="str">
        <f t="shared" si="266"/>
        <v/>
      </c>
      <c r="BE544" s="7" t="str">
        <f t="shared" si="275"/>
        <v/>
      </c>
      <c r="BF544" s="7">
        <f>IFERROR(VLOOKUP(BD544,Hilfstabelle!$B$26:$M$31,12,FALSE),0)</f>
        <v>0</v>
      </c>
      <c r="BG544" s="7">
        <f>IFERROR(VLOOKUP(BD544,Hilfstabelle!$B$26:$H$31,7,FALSE),0)</f>
        <v>0</v>
      </c>
      <c r="BH544" s="7" t="str">
        <f t="shared" si="267"/>
        <v>IV-III</v>
      </c>
      <c r="BI544" s="7" t="str">
        <f t="shared" si="276"/>
        <v>IV-III</v>
      </c>
      <c r="BJ544" s="7">
        <f>IFERROR(VLOOKUP(BH544,Hilfstabelle!$B$26:$M$31,12,FALSE),0)</f>
        <v>1.783698</v>
      </c>
      <c r="BK544" s="7">
        <f>IFERROR(VLOOKUP(BH544,Hilfstabelle!$B$26:$H$31,7,FALSE),0)</f>
        <v>5</v>
      </c>
      <c r="BL544" s="7" t="str">
        <f t="shared" si="268"/>
        <v>IV-II</v>
      </c>
      <c r="BM544" s="7" t="str">
        <f t="shared" si="277"/>
        <v>IV-II</v>
      </c>
      <c r="BN544" s="7">
        <f>IFERROR(VLOOKUP(BL544,Hilfstabelle!$B$26:$M$31,12,FALSE),0)</f>
        <v>2.3884392000000001</v>
      </c>
      <c r="BO544" s="7">
        <f>IFERROR(VLOOKUP(BL544,Hilfstabelle!$B$26:$H$31,7,FALSE),0)</f>
        <v>30</v>
      </c>
      <c r="BP544" s="162" t="s">
        <v>3902</v>
      </c>
    </row>
    <row r="545" spans="1:68" ht="15" thickBot="1" x14ac:dyDescent="0.25">
      <c r="A545" s="7">
        <v>16864441296</v>
      </c>
      <c r="B545" s="160" t="s">
        <v>98</v>
      </c>
      <c r="C545" s="8">
        <v>160</v>
      </c>
      <c r="D545" s="8">
        <v>90</v>
      </c>
      <c r="E545" s="8">
        <v>90</v>
      </c>
      <c r="F545" s="8" t="str">
        <f t="shared" si="278"/>
        <v>160 - 90 - 90</v>
      </c>
      <c r="G545" s="8" t="str">
        <f t="shared" si="279"/>
        <v>160-90-90</v>
      </c>
      <c r="H545" s="8">
        <f t="shared" si="280"/>
        <v>16864441296</v>
      </c>
      <c r="I545" s="6">
        <f t="shared" si="256"/>
        <v>22.139493600000002</v>
      </c>
      <c r="J545" s="6">
        <f>VLOOKUP(LEFT(A545,8)*1,Hilfstabelle!$A$35:$E$38,5,FALSE)</f>
        <v>0</v>
      </c>
      <c r="K545" s="6">
        <f t="shared" si="257"/>
        <v>362</v>
      </c>
      <c r="L545" s="6">
        <f t="shared" si="258"/>
        <v>280</v>
      </c>
      <c r="M545" s="6">
        <f t="shared" si="259"/>
        <v>185</v>
      </c>
      <c r="N545" s="19">
        <f t="shared" si="269"/>
        <v>124.5</v>
      </c>
      <c r="O545" s="19">
        <f t="shared" si="270"/>
        <v>137.5</v>
      </c>
      <c r="P545" s="19">
        <f t="shared" si="271"/>
        <v>137.5</v>
      </c>
      <c r="Q545" s="6" t="str">
        <f>VLOOKUP(LEFT(A545,8)*1,Hilfstabelle!$A$35:$E$38,2,FALSE)</f>
        <v>N.A.</v>
      </c>
      <c r="R545" s="6" t="str">
        <f>VLOOKUP(LEFT(A545,8)*1,Hilfstabelle!$A$35:$E$38,3,FALSE)</f>
        <v>N.A.</v>
      </c>
      <c r="S545" s="6" t="str">
        <f>VLOOKUP(LEFT(A545,8)*1,Hilfstabelle!$A$35:$E$38,4,FALSE)</f>
        <v>N.A.</v>
      </c>
      <c r="T545" s="94" t="e">
        <f>VLOOKUP(H545,Preise!A:E,4,FALSE)</f>
        <v>#N/A</v>
      </c>
      <c r="U545" s="7" t="str">
        <f>IF(V545=50,"I",VLOOKUP(V545,Hilfstabelle!$A$3:$B$6,2))</f>
        <v>IV</v>
      </c>
      <c r="V545" s="7">
        <f t="shared" si="260"/>
        <v>160</v>
      </c>
      <c r="W545" s="7" t="str">
        <f>IF(U545="I","I",VLOOKUP(V545,Hilfstabelle!$A$3:$B$6,2))</f>
        <v>IV</v>
      </c>
      <c r="X545" s="7">
        <f>VLOOKUP(W545,Hilfstabelle!$B$10:$M$13,12,FALSE)</f>
        <v>10.408540800000001</v>
      </c>
      <c r="Y545" s="7">
        <f>VLOOKUP(W545,Hilfstabelle!$B$10:$D$13,3,FALSE)</f>
        <v>80</v>
      </c>
      <c r="Z545" s="7">
        <f>VLOOKUP(W545,Hilfstabelle!$B$10:$E$13,4,FALSE)</f>
        <v>110.5</v>
      </c>
      <c r="AA545" s="7">
        <f>VLOOKUP(W545,Hilfstabelle!$B$10:$F$13,5,FALSE)</f>
        <v>110.5</v>
      </c>
      <c r="AB545" s="7">
        <f>VLOOKUP(W545,Hilfstabelle!$B$10:$G$13,6,FALSE)</f>
        <v>110.5</v>
      </c>
      <c r="AC545" s="7" t="str">
        <f>IF(AG545="50I","I",VLOOKUP(C545,Hilfstabelle!$A$3:$B$6,2))</f>
        <v>IV</v>
      </c>
      <c r="AD545" s="7" t="str">
        <f>IF(U545="I","I",VLOOKUP(C545,Hilfstabelle!$A$3:$B$6,2))</f>
        <v>IV</v>
      </c>
      <c r="AE545" s="7" t="str">
        <f t="shared" si="272"/>
        <v>160IV</v>
      </c>
      <c r="AF545" s="7" t="str">
        <f t="shared" si="261"/>
        <v>160IV</v>
      </c>
      <c r="AG545" s="106" t="b">
        <f t="shared" si="262"/>
        <v>0</v>
      </c>
      <c r="AH545" s="7">
        <f>VLOOKUP('Grundgerüst Konfigurator'!AE545,Hilfstabelle!$B$14:$M$25,12,FALSE)</f>
        <v>4.9632240000000003</v>
      </c>
      <c r="AI545" s="7">
        <f>VLOOKUP(AE545,Hilfstabelle!$B$14:$J$25,9,FALSE)</f>
        <v>92.5</v>
      </c>
      <c r="AJ545" s="7">
        <f>VLOOKUP(AE545,Hilfstabelle!$B$14:$K$25,10,FALSE)</f>
        <v>64</v>
      </c>
      <c r="AK545" s="7">
        <f>VLOOKUP(AE545,Hilfstabelle!$B$14:$I$25,8,FALSE)</f>
        <v>14</v>
      </c>
      <c r="AL545" s="7" t="str">
        <f>IF(AP545="50I","I",VLOOKUP(D545,Hilfstabelle!$A$3:$B$6,2))</f>
        <v>III</v>
      </c>
      <c r="AM545" s="7" t="str">
        <f>IF(U545="I","I",VLOOKUP(D545,Hilfstabelle!$A$3:$B$6,2))</f>
        <v>III</v>
      </c>
      <c r="AN545" s="7" t="str">
        <f t="shared" si="273"/>
        <v>90III</v>
      </c>
      <c r="AO545" s="7" t="str">
        <f t="shared" si="263"/>
        <v>90III</v>
      </c>
      <c r="AP545" s="106" t="b">
        <f t="shared" si="264"/>
        <v>0</v>
      </c>
      <c r="AQ545" s="7">
        <f>VLOOKUP('Grundgerüst Konfigurator'!AN545,Hilfstabelle!$B$14:$M$25,12,FALSE)</f>
        <v>1.6001664000000002</v>
      </c>
      <c r="AR545" s="7">
        <f>VLOOKUP(AN545,Hilfstabelle!$B$14:$J$25,9,FALSE)</f>
        <v>54</v>
      </c>
      <c r="AS545" s="7">
        <f>VLOOKUP(AN545,Hilfstabelle!$B$14:$K$25,10,FALSE)</f>
        <v>72</v>
      </c>
      <c r="AT545" s="7">
        <f>VLOOKUP(AN545,Hilfstabelle!$B$14:$I$25,8,FALSE)</f>
        <v>22</v>
      </c>
      <c r="AU545" s="7" t="str">
        <f>IF(AY545="50I","I",VLOOKUP(E545,Hilfstabelle!$A$3:$B$6,2))</f>
        <v>III</v>
      </c>
      <c r="AV545" s="7" t="str">
        <f>IF(U545="I","I",VLOOKUP(E545,Hilfstabelle!$A$3:$B$6,2))</f>
        <v>III</v>
      </c>
      <c r="AW545" s="7" t="str">
        <f t="shared" si="274"/>
        <v>90III</v>
      </c>
      <c r="AX545" s="7" t="str">
        <f t="shared" si="265"/>
        <v>90III</v>
      </c>
      <c r="AY545" s="106" t="b">
        <f t="shared" si="281"/>
        <v>0</v>
      </c>
      <c r="AZ545" s="7">
        <f>VLOOKUP('Grundgerüst Konfigurator'!AW545,Hilfstabelle!$B$14:$M$25,12,FALSE)</f>
        <v>1.6001664000000002</v>
      </c>
      <c r="BA545" s="7">
        <f>VLOOKUP(AW545,Hilfstabelle!$B$14:$J$25,9,FALSE)</f>
        <v>54</v>
      </c>
      <c r="BB545" s="7">
        <f>VLOOKUP(AW545,Hilfstabelle!$B$14:$K$25,10,FALSE)</f>
        <v>72</v>
      </c>
      <c r="BC545" s="7">
        <f>VLOOKUP(AW545,Hilfstabelle!$B$14:$I$25,8,FALSE)</f>
        <v>22</v>
      </c>
      <c r="BD545" s="7" t="str">
        <f t="shared" si="266"/>
        <v/>
      </c>
      <c r="BE545" s="7" t="str">
        <f t="shared" si="275"/>
        <v/>
      </c>
      <c r="BF545" s="7">
        <f>IFERROR(VLOOKUP(BD545,Hilfstabelle!$B$26:$M$31,12,FALSE),0)</f>
        <v>0</v>
      </c>
      <c r="BG545" s="7">
        <f>IFERROR(VLOOKUP(BD545,Hilfstabelle!$B$26:$H$31,7,FALSE),0)</f>
        <v>0</v>
      </c>
      <c r="BH545" s="7" t="str">
        <f t="shared" si="267"/>
        <v>IV-III</v>
      </c>
      <c r="BI545" s="7" t="str">
        <f t="shared" si="276"/>
        <v>IV-III</v>
      </c>
      <c r="BJ545" s="7">
        <f>IFERROR(VLOOKUP(BH545,Hilfstabelle!$B$26:$M$31,12,FALSE),0)</f>
        <v>1.783698</v>
      </c>
      <c r="BK545" s="7">
        <f>IFERROR(VLOOKUP(BH545,Hilfstabelle!$B$26:$H$31,7,FALSE),0)</f>
        <v>5</v>
      </c>
      <c r="BL545" s="7" t="str">
        <f t="shared" si="268"/>
        <v>IV-III</v>
      </c>
      <c r="BM545" s="7" t="str">
        <f t="shared" si="277"/>
        <v>IV-III</v>
      </c>
      <c r="BN545" s="7">
        <f>IFERROR(VLOOKUP(BL545,Hilfstabelle!$B$26:$M$31,12,FALSE),0)</f>
        <v>1.783698</v>
      </c>
      <c r="BO545" s="7">
        <f>IFERROR(VLOOKUP(BL545,Hilfstabelle!$B$26:$H$31,7,FALSE),0)</f>
        <v>5</v>
      </c>
      <c r="BP545" s="162" t="s">
        <v>3902</v>
      </c>
    </row>
    <row r="546" spans="1:68" ht="15" thickBot="1" x14ac:dyDescent="0.25">
      <c r="A546" s="7">
        <v>16864441297</v>
      </c>
      <c r="B546" s="160" t="s">
        <v>98</v>
      </c>
      <c r="C546" s="8">
        <v>160</v>
      </c>
      <c r="D546" s="8">
        <v>90</v>
      </c>
      <c r="E546" s="8">
        <v>110</v>
      </c>
      <c r="F546" s="8" t="str">
        <f t="shared" si="278"/>
        <v>160 - 90 - 110</v>
      </c>
      <c r="G546" s="8" t="str">
        <f t="shared" si="279"/>
        <v>160-90-110</v>
      </c>
      <c r="H546" s="8">
        <f t="shared" si="280"/>
        <v>16864441297</v>
      </c>
      <c r="I546" s="6">
        <f t="shared" si="256"/>
        <v>22.652036400000004</v>
      </c>
      <c r="J546" s="6">
        <f>VLOOKUP(LEFT(A546,8)*1,Hilfstabelle!$A$35:$E$38,5,FALSE)</f>
        <v>0</v>
      </c>
      <c r="K546" s="6">
        <f t="shared" si="257"/>
        <v>362</v>
      </c>
      <c r="L546" s="6">
        <f t="shared" si="258"/>
        <v>280</v>
      </c>
      <c r="M546" s="6">
        <f t="shared" si="259"/>
        <v>185</v>
      </c>
      <c r="N546" s="19">
        <f t="shared" si="269"/>
        <v>124.5</v>
      </c>
      <c r="O546" s="19">
        <f t="shared" si="270"/>
        <v>137.5</v>
      </c>
      <c r="P546" s="19">
        <f t="shared" si="271"/>
        <v>137.5</v>
      </c>
      <c r="Q546" s="6" t="str">
        <f>VLOOKUP(LEFT(A546,8)*1,Hilfstabelle!$A$35:$E$38,2,FALSE)</f>
        <v>N.A.</v>
      </c>
      <c r="R546" s="6" t="str">
        <f>VLOOKUP(LEFT(A546,8)*1,Hilfstabelle!$A$35:$E$38,3,FALSE)</f>
        <v>N.A.</v>
      </c>
      <c r="S546" s="6" t="str">
        <f>VLOOKUP(LEFT(A546,8)*1,Hilfstabelle!$A$35:$E$38,4,FALSE)</f>
        <v>N.A.</v>
      </c>
      <c r="T546" s="94" t="e">
        <f>VLOOKUP(H546,Preise!A:E,4,FALSE)</f>
        <v>#N/A</v>
      </c>
      <c r="U546" s="7" t="str">
        <f>IF(V546=50,"I",VLOOKUP(V546,Hilfstabelle!$A$3:$B$6,2))</f>
        <v>IV</v>
      </c>
      <c r="V546" s="7">
        <f t="shared" si="260"/>
        <v>160</v>
      </c>
      <c r="W546" s="7" t="str">
        <f>IF(U546="I","I",VLOOKUP(V546,Hilfstabelle!$A$3:$B$6,2))</f>
        <v>IV</v>
      </c>
      <c r="X546" s="7">
        <f>VLOOKUP(W546,Hilfstabelle!$B$10:$M$13,12,FALSE)</f>
        <v>10.408540800000001</v>
      </c>
      <c r="Y546" s="7">
        <f>VLOOKUP(W546,Hilfstabelle!$B$10:$D$13,3,FALSE)</f>
        <v>80</v>
      </c>
      <c r="Z546" s="7">
        <f>VLOOKUP(W546,Hilfstabelle!$B$10:$E$13,4,FALSE)</f>
        <v>110.5</v>
      </c>
      <c r="AA546" s="7">
        <f>VLOOKUP(W546,Hilfstabelle!$B$10:$F$13,5,FALSE)</f>
        <v>110.5</v>
      </c>
      <c r="AB546" s="7">
        <f>VLOOKUP(W546,Hilfstabelle!$B$10:$G$13,6,FALSE)</f>
        <v>110.5</v>
      </c>
      <c r="AC546" s="7" t="str">
        <f>IF(AG546="50I","I",VLOOKUP(C546,Hilfstabelle!$A$3:$B$6,2))</f>
        <v>IV</v>
      </c>
      <c r="AD546" s="7" t="str">
        <f>IF(U546="I","I",VLOOKUP(C546,Hilfstabelle!$A$3:$B$6,2))</f>
        <v>IV</v>
      </c>
      <c r="AE546" s="7" t="str">
        <f t="shared" si="272"/>
        <v>160IV</v>
      </c>
      <c r="AF546" s="7" t="str">
        <f t="shared" si="261"/>
        <v>160IV</v>
      </c>
      <c r="AG546" s="106" t="b">
        <f t="shared" si="262"/>
        <v>0</v>
      </c>
      <c r="AH546" s="7">
        <f>VLOOKUP('Grundgerüst Konfigurator'!AE546,Hilfstabelle!$B$14:$M$25,12,FALSE)</f>
        <v>4.9632240000000003</v>
      </c>
      <c r="AI546" s="7">
        <f>VLOOKUP(AE546,Hilfstabelle!$B$14:$J$25,9,FALSE)</f>
        <v>92.5</v>
      </c>
      <c r="AJ546" s="7">
        <f>VLOOKUP(AE546,Hilfstabelle!$B$14:$K$25,10,FALSE)</f>
        <v>64</v>
      </c>
      <c r="AK546" s="7">
        <f>VLOOKUP(AE546,Hilfstabelle!$B$14:$I$25,8,FALSE)</f>
        <v>14</v>
      </c>
      <c r="AL546" s="7" t="str">
        <f>IF(AP546="50I","I",VLOOKUP(D546,Hilfstabelle!$A$3:$B$6,2))</f>
        <v>III</v>
      </c>
      <c r="AM546" s="7" t="str">
        <f>IF(U546="I","I",VLOOKUP(D546,Hilfstabelle!$A$3:$B$6,2))</f>
        <v>III</v>
      </c>
      <c r="AN546" s="7" t="str">
        <f t="shared" si="273"/>
        <v>90III</v>
      </c>
      <c r="AO546" s="7" t="str">
        <f t="shared" si="263"/>
        <v>90III</v>
      </c>
      <c r="AP546" s="106" t="b">
        <f t="shared" si="264"/>
        <v>0</v>
      </c>
      <c r="AQ546" s="7">
        <f>VLOOKUP('Grundgerüst Konfigurator'!AN546,Hilfstabelle!$B$14:$M$25,12,FALSE)</f>
        <v>1.6001664000000002</v>
      </c>
      <c r="AR546" s="7">
        <f>VLOOKUP(AN546,Hilfstabelle!$B$14:$J$25,9,FALSE)</f>
        <v>54</v>
      </c>
      <c r="AS546" s="7">
        <f>VLOOKUP(AN546,Hilfstabelle!$B$14:$K$25,10,FALSE)</f>
        <v>72</v>
      </c>
      <c r="AT546" s="7">
        <f>VLOOKUP(AN546,Hilfstabelle!$B$14:$I$25,8,FALSE)</f>
        <v>22</v>
      </c>
      <c r="AU546" s="7" t="str">
        <f>IF(AY546="50I","I",VLOOKUP(E546,Hilfstabelle!$A$3:$B$6,2))</f>
        <v>III</v>
      </c>
      <c r="AV546" s="7" t="str">
        <f>IF(U546="I","I",VLOOKUP(E546,Hilfstabelle!$A$3:$B$6,2))</f>
        <v>III</v>
      </c>
      <c r="AW546" s="7" t="str">
        <f t="shared" si="274"/>
        <v>110III</v>
      </c>
      <c r="AX546" s="7" t="str">
        <f t="shared" si="265"/>
        <v>110III</v>
      </c>
      <c r="AY546" s="106" t="b">
        <f t="shared" si="281"/>
        <v>0</v>
      </c>
      <c r="AZ546" s="7">
        <f>VLOOKUP('Grundgerüst Konfigurator'!AW546,Hilfstabelle!$B$14:$M$25,12,FALSE)</f>
        <v>2.1127092000000003</v>
      </c>
      <c r="BA546" s="7">
        <f>VLOOKUP(AW546,Hilfstabelle!$B$14:$J$25,9,FALSE)</f>
        <v>65</v>
      </c>
      <c r="BB546" s="7">
        <f>VLOOKUP(AW546,Hilfstabelle!$B$14:$K$25,10,FALSE)</f>
        <v>72</v>
      </c>
      <c r="BC546" s="7">
        <f>VLOOKUP(AW546,Hilfstabelle!$B$14:$I$25,8,FALSE)</f>
        <v>22</v>
      </c>
      <c r="BD546" s="7" t="str">
        <f t="shared" si="266"/>
        <v/>
      </c>
      <c r="BE546" s="7" t="str">
        <f t="shared" si="275"/>
        <v/>
      </c>
      <c r="BF546" s="7">
        <f>IFERROR(VLOOKUP(BD546,Hilfstabelle!$B$26:$M$31,12,FALSE),0)</f>
        <v>0</v>
      </c>
      <c r="BG546" s="7">
        <f>IFERROR(VLOOKUP(BD546,Hilfstabelle!$B$26:$H$31,7,FALSE),0)</f>
        <v>0</v>
      </c>
      <c r="BH546" s="7" t="str">
        <f t="shared" si="267"/>
        <v>IV-III</v>
      </c>
      <c r="BI546" s="7" t="str">
        <f t="shared" si="276"/>
        <v>IV-III</v>
      </c>
      <c r="BJ546" s="7">
        <f>IFERROR(VLOOKUP(BH546,Hilfstabelle!$B$26:$M$31,12,FALSE),0)</f>
        <v>1.783698</v>
      </c>
      <c r="BK546" s="7">
        <f>IFERROR(VLOOKUP(BH546,Hilfstabelle!$B$26:$H$31,7,FALSE),0)</f>
        <v>5</v>
      </c>
      <c r="BL546" s="7" t="str">
        <f t="shared" si="268"/>
        <v>IV-III</v>
      </c>
      <c r="BM546" s="7" t="str">
        <f t="shared" si="277"/>
        <v>IV-III</v>
      </c>
      <c r="BN546" s="7">
        <f>IFERROR(VLOOKUP(BL546,Hilfstabelle!$B$26:$M$31,12,FALSE),0)</f>
        <v>1.783698</v>
      </c>
      <c r="BO546" s="7">
        <f>IFERROR(VLOOKUP(BL546,Hilfstabelle!$B$26:$H$31,7,FALSE),0)</f>
        <v>5</v>
      </c>
      <c r="BP546" s="162" t="s">
        <v>3902</v>
      </c>
    </row>
    <row r="547" spans="1:68" ht="15" thickBot="1" x14ac:dyDescent="0.25">
      <c r="A547" s="7">
        <v>16864441298</v>
      </c>
      <c r="B547" s="160" t="s">
        <v>98</v>
      </c>
      <c r="C547" s="8">
        <v>160</v>
      </c>
      <c r="D547" s="8">
        <v>90</v>
      </c>
      <c r="E547" s="8">
        <v>125</v>
      </c>
      <c r="F547" s="8" t="str">
        <f t="shared" si="278"/>
        <v>160 - 90 - 125</v>
      </c>
      <c r="G547" s="8" t="str">
        <f t="shared" si="279"/>
        <v>160-90-125</v>
      </c>
      <c r="H547" s="8">
        <f t="shared" si="280"/>
        <v>16864441298</v>
      </c>
      <c r="I547" s="6">
        <f t="shared" si="256"/>
        <v>22.555436400000001</v>
      </c>
      <c r="J547" s="6">
        <f>VLOOKUP(LEFT(A547,8)*1,Hilfstabelle!$A$35:$E$38,5,FALSE)</f>
        <v>0</v>
      </c>
      <c r="K547" s="6">
        <f t="shared" si="257"/>
        <v>372.3</v>
      </c>
      <c r="L547" s="6">
        <f t="shared" si="258"/>
        <v>280</v>
      </c>
      <c r="M547" s="6">
        <f t="shared" si="259"/>
        <v>185</v>
      </c>
      <c r="N547" s="19">
        <f t="shared" si="269"/>
        <v>124.5</v>
      </c>
      <c r="O547" s="19">
        <f t="shared" si="270"/>
        <v>137.5</v>
      </c>
      <c r="P547" s="19">
        <f t="shared" si="271"/>
        <v>147.80000000000001</v>
      </c>
      <c r="Q547" s="6" t="str">
        <f>VLOOKUP(LEFT(A547,8)*1,Hilfstabelle!$A$35:$E$38,2,FALSE)</f>
        <v>N.A.</v>
      </c>
      <c r="R547" s="6" t="str">
        <f>VLOOKUP(LEFT(A547,8)*1,Hilfstabelle!$A$35:$E$38,3,FALSE)</f>
        <v>N.A.</v>
      </c>
      <c r="S547" s="6" t="str">
        <f>VLOOKUP(LEFT(A547,8)*1,Hilfstabelle!$A$35:$E$38,4,FALSE)</f>
        <v>N.A.</v>
      </c>
      <c r="T547" s="94" t="e">
        <f>VLOOKUP(H547,Preise!A:E,4,FALSE)</f>
        <v>#N/A</v>
      </c>
      <c r="U547" s="7" t="str">
        <f>IF(V547=50,"I",VLOOKUP(V547,Hilfstabelle!$A$3:$B$6,2))</f>
        <v>IV</v>
      </c>
      <c r="V547" s="7">
        <f t="shared" si="260"/>
        <v>160</v>
      </c>
      <c r="W547" s="7" t="str">
        <f>IF(U547="I","I",VLOOKUP(V547,Hilfstabelle!$A$3:$B$6,2))</f>
        <v>IV</v>
      </c>
      <c r="X547" s="7">
        <f>VLOOKUP(W547,Hilfstabelle!$B$10:$M$13,12,FALSE)</f>
        <v>10.408540800000001</v>
      </c>
      <c r="Y547" s="7">
        <f>VLOOKUP(W547,Hilfstabelle!$B$10:$D$13,3,FALSE)</f>
        <v>80</v>
      </c>
      <c r="Z547" s="7">
        <f>VLOOKUP(W547,Hilfstabelle!$B$10:$E$13,4,FALSE)</f>
        <v>110.5</v>
      </c>
      <c r="AA547" s="7">
        <f>VLOOKUP(W547,Hilfstabelle!$B$10:$F$13,5,FALSE)</f>
        <v>110.5</v>
      </c>
      <c r="AB547" s="7">
        <f>VLOOKUP(W547,Hilfstabelle!$B$10:$G$13,6,FALSE)</f>
        <v>110.5</v>
      </c>
      <c r="AC547" s="7" t="str">
        <f>IF(AG547="50I","I",VLOOKUP(C547,Hilfstabelle!$A$3:$B$6,2))</f>
        <v>IV</v>
      </c>
      <c r="AD547" s="7" t="str">
        <f>IF(U547="I","I",VLOOKUP(C547,Hilfstabelle!$A$3:$B$6,2))</f>
        <v>IV</v>
      </c>
      <c r="AE547" s="7" t="str">
        <f t="shared" si="272"/>
        <v>160IV</v>
      </c>
      <c r="AF547" s="7" t="str">
        <f t="shared" si="261"/>
        <v>160IV</v>
      </c>
      <c r="AG547" s="106" t="b">
        <f t="shared" si="262"/>
        <v>0</v>
      </c>
      <c r="AH547" s="7">
        <f>VLOOKUP('Grundgerüst Konfigurator'!AE547,Hilfstabelle!$B$14:$M$25,12,FALSE)</f>
        <v>4.9632240000000003</v>
      </c>
      <c r="AI547" s="7">
        <f>VLOOKUP(AE547,Hilfstabelle!$B$14:$J$25,9,FALSE)</f>
        <v>92.5</v>
      </c>
      <c r="AJ547" s="7">
        <f>VLOOKUP(AE547,Hilfstabelle!$B$14:$K$25,10,FALSE)</f>
        <v>64</v>
      </c>
      <c r="AK547" s="7">
        <f>VLOOKUP(AE547,Hilfstabelle!$B$14:$I$25,8,FALSE)</f>
        <v>14</v>
      </c>
      <c r="AL547" s="7" t="str">
        <f>IF(AP547="50I","I",VLOOKUP(D547,Hilfstabelle!$A$3:$B$6,2))</f>
        <v>III</v>
      </c>
      <c r="AM547" s="7" t="str">
        <f>IF(U547="I","I",VLOOKUP(D547,Hilfstabelle!$A$3:$B$6,2))</f>
        <v>III</v>
      </c>
      <c r="AN547" s="7" t="str">
        <f t="shared" si="273"/>
        <v>90III</v>
      </c>
      <c r="AO547" s="7" t="str">
        <f t="shared" si="263"/>
        <v>90III</v>
      </c>
      <c r="AP547" s="106" t="b">
        <f t="shared" si="264"/>
        <v>0</v>
      </c>
      <c r="AQ547" s="7">
        <f>VLOOKUP('Grundgerüst Konfigurator'!AN547,Hilfstabelle!$B$14:$M$25,12,FALSE)</f>
        <v>1.6001664000000002</v>
      </c>
      <c r="AR547" s="7">
        <f>VLOOKUP(AN547,Hilfstabelle!$B$14:$J$25,9,FALSE)</f>
        <v>54</v>
      </c>
      <c r="AS547" s="7">
        <f>VLOOKUP(AN547,Hilfstabelle!$B$14:$K$25,10,FALSE)</f>
        <v>72</v>
      </c>
      <c r="AT547" s="7">
        <f>VLOOKUP(AN547,Hilfstabelle!$B$14:$I$25,8,FALSE)</f>
        <v>22</v>
      </c>
      <c r="AU547" s="7" t="str">
        <f>IF(AY547="50I","I",VLOOKUP(E547,Hilfstabelle!$A$3:$B$6,2))</f>
        <v>IV</v>
      </c>
      <c r="AV547" s="7" t="str">
        <f>IF(U547="I","I",VLOOKUP(E547,Hilfstabelle!$A$3:$B$6,2))</f>
        <v>IV</v>
      </c>
      <c r="AW547" s="7" t="str">
        <f t="shared" si="274"/>
        <v>125IV</v>
      </c>
      <c r="AX547" s="7" t="str">
        <f t="shared" si="265"/>
        <v>125IV</v>
      </c>
      <c r="AY547" s="106" t="b">
        <f t="shared" si="281"/>
        <v>0</v>
      </c>
      <c r="AZ547" s="7">
        <f>VLOOKUP('Grundgerüst Konfigurator'!AW547,Hilfstabelle!$B$14:$M$25,12,FALSE)</f>
        <v>3.7998072000000001</v>
      </c>
      <c r="BA547" s="7">
        <f>VLOOKUP(AW547,Hilfstabelle!$B$14:$J$25,9,FALSE)</f>
        <v>72.5</v>
      </c>
      <c r="BB547" s="7">
        <f>VLOOKUP(AW547,Hilfstabelle!$B$14:$K$25,10,FALSE)</f>
        <v>87.3</v>
      </c>
      <c r="BC547" s="7">
        <f>VLOOKUP(AW547,Hilfstabelle!$B$14:$I$25,8,FALSE)</f>
        <v>37.299999999999997</v>
      </c>
      <c r="BD547" s="7" t="str">
        <f t="shared" si="266"/>
        <v/>
      </c>
      <c r="BE547" s="7" t="str">
        <f t="shared" si="275"/>
        <v/>
      </c>
      <c r="BF547" s="7">
        <f>IFERROR(VLOOKUP(BD547,Hilfstabelle!$B$26:$M$31,12,FALSE),0)</f>
        <v>0</v>
      </c>
      <c r="BG547" s="7">
        <f>IFERROR(VLOOKUP(BD547,Hilfstabelle!$B$26:$H$31,7,FALSE),0)</f>
        <v>0</v>
      </c>
      <c r="BH547" s="7" t="str">
        <f t="shared" si="267"/>
        <v>IV-III</v>
      </c>
      <c r="BI547" s="7" t="str">
        <f t="shared" si="276"/>
        <v>IV-III</v>
      </c>
      <c r="BJ547" s="7">
        <f>IFERROR(VLOOKUP(BH547,Hilfstabelle!$B$26:$M$31,12,FALSE),0)</f>
        <v>1.783698</v>
      </c>
      <c r="BK547" s="7">
        <f>IFERROR(VLOOKUP(BH547,Hilfstabelle!$B$26:$H$31,7,FALSE),0)</f>
        <v>5</v>
      </c>
      <c r="BL547" s="7" t="str">
        <f t="shared" si="268"/>
        <v/>
      </c>
      <c r="BM547" s="7" t="str">
        <f t="shared" si="277"/>
        <v/>
      </c>
      <c r="BN547" s="7">
        <f>IFERROR(VLOOKUP(BL547,Hilfstabelle!$B$26:$M$31,12,FALSE),0)</f>
        <v>0</v>
      </c>
      <c r="BO547" s="7">
        <f>IFERROR(VLOOKUP(BL547,Hilfstabelle!$B$26:$H$31,7,FALSE),0)</f>
        <v>0</v>
      </c>
      <c r="BP547" s="162" t="s">
        <v>3902</v>
      </c>
    </row>
    <row r="548" spans="1:68" ht="15" thickBot="1" x14ac:dyDescent="0.25">
      <c r="A548" s="7">
        <v>16864441299</v>
      </c>
      <c r="B548" s="160" t="s">
        <v>98</v>
      </c>
      <c r="C548" s="8">
        <v>160</v>
      </c>
      <c r="D548" s="8">
        <v>90</v>
      </c>
      <c r="E548" s="8">
        <v>140</v>
      </c>
      <c r="F548" s="8" t="str">
        <f t="shared" si="278"/>
        <v>160 - 90 - 140</v>
      </c>
      <c r="G548" s="8" t="str">
        <f t="shared" si="279"/>
        <v>160-90-140</v>
      </c>
      <c r="H548" s="8">
        <f t="shared" si="280"/>
        <v>16864441299</v>
      </c>
      <c r="I548" s="6">
        <f t="shared" si="256"/>
        <v>23.202866400000001</v>
      </c>
      <c r="J548" s="6">
        <f>VLOOKUP(LEFT(A548,8)*1,Hilfstabelle!$A$35:$E$38,5,FALSE)</f>
        <v>0</v>
      </c>
      <c r="K548" s="6">
        <f t="shared" si="257"/>
        <v>360.6</v>
      </c>
      <c r="L548" s="6">
        <f t="shared" si="258"/>
        <v>280</v>
      </c>
      <c r="M548" s="6">
        <f t="shared" si="259"/>
        <v>185</v>
      </c>
      <c r="N548" s="19">
        <f t="shared" si="269"/>
        <v>124.5</v>
      </c>
      <c r="O548" s="19">
        <f t="shared" si="270"/>
        <v>137.5</v>
      </c>
      <c r="P548" s="19">
        <f t="shared" si="271"/>
        <v>136.1</v>
      </c>
      <c r="Q548" s="6" t="str">
        <f>VLOOKUP(LEFT(A548,8)*1,Hilfstabelle!$A$35:$E$38,2,FALSE)</f>
        <v>N.A.</v>
      </c>
      <c r="R548" s="6" t="str">
        <f>VLOOKUP(LEFT(A548,8)*1,Hilfstabelle!$A$35:$E$38,3,FALSE)</f>
        <v>N.A.</v>
      </c>
      <c r="S548" s="6" t="str">
        <f>VLOOKUP(LEFT(A548,8)*1,Hilfstabelle!$A$35:$E$38,4,FALSE)</f>
        <v>N.A.</v>
      </c>
      <c r="T548" s="94" t="e">
        <f>VLOOKUP(H548,Preise!A:E,4,FALSE)</f>
        <v>#N/A</v>
      </c>
      <c r="U548" s="7" t="str">
        <f>IF(V548=50,"I",VLOOKUP(V548,Hilfstabelle!$A$3:$B$6,2))</f>
        <v>IV</v>
      </c>
      <c r="V548" s="7">
        <f t="shared" si="260"/>
        <v>160</v>
      </c>
      <c r="W548" s="7" t="str">
        <f>IF(U548="I","I",VLOOKUP(V548,Hilfstabelle!$A$3:$B$6,2))</f>
        <v>IV</v>
      </c>
      <c r="X548" s="7">
        <f>VLOOKUP(W548,Hilfstabelle!$B$10:$M$13,12,FALSE)</f>
        <v>10.408540800000001</v>
      </c>
      <c r="Y548" s="7">
        <f>VLOOKUP(W548,Hilfstabelle!$B$10:$D$13,3,FALSE)</f>
        <v>80</v>
      </c>
      <c r="Z548" s="7">
        <f>VLOOKUP(W548,Hilfstabelle!$B$10:$E$13,4,FALSE)</f>
        <v>110.5</v>
      </c>
      <c r="AA548" s="7">
        <f>VLOOKUP(W548,Hilfstabelle!$B$10:$F$13,5,FALSE)</f>
        <v>110.5</v>
      </c>
      <c r="AB548" s="7">
        <f>VLOOKUP(W548,Hilfstabelle!$B$10:$G$13,6,FALSE)</f>
        <v>110.5</v>
      </c>
      <c r="AC548" s="7" t="str">
        <f>IF(AG548="50I","I",VLOOKUP(C548,Hilfstabelle!$A$3:$B$6,2))</f>
        <v>IV</v>
      </c>
      <c r="AD548" s="7" t="str">
        <f>IF(U548="I","I",VLOOKUP(C548,Hilfstabelle!$A$3:$B$6,2))</f>
        <v>IV</v>
      </c>
      <c r="AE548" s="7" t="str">
        <f t="shared" si="272"/>
        <v>160IV</v>
      </c>
      <c r="AF548" s="7" t="str">
        <f t="shared" si="261"/>
        <v>160IV</v>
      </c>
      <c r="AG548" s="106" t="b">
        <f t="shared" si="262"/>
        <v>0</v>
      </c>
      <c r="AH548" s="7">
        <f>VLOOKUP('Grundgerüst Konfigurator'!AE548,Hilfstabelle!$B$14:$M$25,12,FALSE)</f>
        <v>4.9632240000000003</v>
      </c>
      <c r="AI548" s="7">
        <f>VLOOKUP(AE548,Hilfstabelle!$B$14:$J$25,9,FALSE)</f>
        <v>92.5</v>
      </c>
      <c r="AJ548" s="7">
        <f>VLOOKUP(AE548,Hilfstabelle!$B$14:$K$25,10,FALSE)</f>
        <v>64</v>
      </c>
      <c r="AK548" s="7">
        <f>VLOOKUP(AE548,Hilfstabelle!$B$14:$I$25,8,FALSE)</f>
        <v>14</v>
      </c>
      <c r="AL548" s="7" t="str">
        <f>IF(AP548="50I","I",VLOOKUP(D548,Hilfstabelle!$A$3:$B$6,2))</f>
        <v>III</v>
      </c>
      <c r="AM548" s="7" t="str">
        <f>IF(U548="I","I",VLOOKUP(D548,Hilfstabelle!$A$3:$B$6,2))</f>
        <v>III</v>
      </c>
      <c r="AN548" s="7" t="str">
        <f t="shared" si="273"/>
        <v>90III</v>
      </c>
      <c r="AO548" s="7" t="str">
        <f t="shared" si="263"/>
        <v>90III</v>
      </c>
      <c r="AP548" s="106" t="b">
        <f t="shared" si="264"/>
        <v>0</v>
      </c>
      <c r="AQ548" s="7">
        <f>VLOOKUP('Grundgerüst Konfigurator'!AN548,Hilfstabelle!$B$14:$M$25,12,FALSE)</f>
        <v>1.6001664000000002</v>
      </c>
      <c r="AR548" s="7">
        <f>VLOOKUP(AN548,Hilfstabelle!$B$14:$J$25,9,FALSE)</f>
        <v>54</v>
      </c>
      <c r="AS548" s="7">
        <f>VLOOKUP(AN548,Hilfstabelle!$B$14:$K$25,10,FALSE)</f>
        <v>72</v>
      </c>
      <c r="AT548" s="7">
        <f>VLOOKUP(AN548,Hilfstabelle!$B$14:$I$25,8,FALSE)</f>
        <v>22</v>
      </c>
      <c r="AU548" s="7" t="str">
        <f>IF(AY548="50I","I",VLOOKUP(E548,Hilfstabelle!$A$3:$B$6,2))</f>
        <v>IV</v>
      </c>
      <c r="AV548" s="7" t="str">
        <f>IF(U548="I","I",VLOOKUP(E548,Hilfstabelle!$A$3:$B$6,2))</f>
        <v>IV</v>
      </c>
      <c r="AW548" s="7" t="str">
        <f t="shared" si="274"/>
        <v>140IV</v>
      </c>
      <c r="AX548" s="7" t="str">
        <f t="shared" si="265"/>
        <v>140IV</v>
      </c>
      <c r="AY548" s="106" t="b">
        <f t="shared" si="281"/>
        <v>0</v>
      </c>
      <c r="AZ548" s="7">
        <f>VLOOKUP('Grundgerüst Konfigurator'!AW548,Hilfstabelle!$B$14:$M$25,12,FALSE)</f>
        <v>4.4472372</v>
      </c>
      <c r="BA548" s="7">
        <f>VLOOKUP(AW548,Hilfstabelle!$B$14:$J$25,9,FALSE)</f>
        <v>81.5</v>
      </c>
      <c r="BB548" s="7">
        <f>VLOOKUP(AW548,Hilfstabelle!$B$14:$K$25,10,FALSE)</f>
        <v>75.599999999999994</v>
      </c>
      <c r="BC548" s="7">
        <f>VLOOKUP(AW548,Hilfstabelle!$B$14:$I$25,8,FALSE)</f>
        <v>25.6</v>
      </c>
      <c r="BD548" s="7" t="str">
        <f t="shared" si="266"/>
        <v/>
      </c>
      <c r="BE548" s="7" t="str">
        <f t="shared" si="275"/>
        <v/>
      </c>
      <c r="BF548" s="7">
        <f>IFERROR(VLOOKUP(BD548,Hilfstabelle!$B$26:$M$31,12,FALSE),0)</f>
        <v>0</v>
      </c>
      <c r="BG548" s="7">
        <f>IFERROR(VLOOKUP(BD548,Hilfstabelle!$B$26:$H$31,7,FALSE),0)</f>
        <v>0</v>
      </c>
      <c r="BH548" s="7" t="str">
        <f t="shared" si="267"/>
        <v>IV-III</v>
      </c>
      <c r="BI548" s="7" t="str">
        <f t="shared" si="276"/>
        <v>IV-III</v>
      </c>
      <c r="BJ548" s="7">
        <f>IFERROR(VLOOKUP(BH548,Hilfstabelle!$B$26:$M$31,12,FALSE),0)</f>
        <v>1.783698</v>
      </c>
      <c r="BK548" s="7">
        <f>IFERROR(VLOOKUP(BH548,Hilfstabelle!$B$26:$H$31,7,FALSE),0)</f>
        <v>5</v>
      </c>
      <c r="BL548" s="7" t="str">
        <f t="shared" si="268"/>
        <v/>
      </c>
      <c r="BM548" s="7" t="str">
        <f t="shared" si="277"/>
        <v/>
      </c>
      <c r="BN548" s="7">
        <f>IFERROR(VLOOKUP(BL548,Hilfstabelle!$B$26:$M$31,12,FALSE),0)</f>
        <v>0</v>
      </c>
      <c r="BO548" s="7">
        <f>IFERROR(VLOOKUP(BL548,Hilfstabelle!$B$26:$H$31,7,FALSE),0)</f>
        <v>0</v>
      </c>
      <c r="BP548" s="162" t="s">
        <v>3902</v>
      </c>
    </row>
    <row r="549" spans="1:68" ht="15" thickBot="1" x14ac:dyDescent="0.25">
      <c r="A549" s="7">
        <v>16864441300</v>
      </c>
      <c r="B549" s="160" t="s">
        <v>98</v>
      </c>
      <c r="C549" s="8">
        <v>160</v>
      </c>
      <c r="D549" s="8">
        <v>110</v>
      </c>
      <c r="E549" s="8">
        <v>25</v>
      </c>
      <c r="F549" s="8" t="str">
        <f t="shared" si="278"/>
        <v>160 - 110 - 25</v>
      </c>
      <c r="G549" s="8" t="str">
        <f t="shared" si="279"/>
        <v>160-110-25</v>
      </c>
      <c r="H549" s="8">
        <f t="shared" si="280"/>
        <v>16864441300</v>
      </c>
      <c r="I549" s="6">
        <f t="shared" si="256"/>
        <v>21.645582000000005</v>
      </c>
      <c r="J549" s="6">
        <f>VLOOKUP(LEFT(A549,8)*1,Hilfstabelle!$A$35:$E$38,5,FALSE)</f>
        <v>0</v>
      </c>
      <c r="K549" s="6">
        <f t="shared" si="257"/>
        <v>330.5</v>
      </c>
      <c r="L549" s="6">
        <f t="shared" si="258"/>
        <v>280</v>
      </c>
      <c r="M549" s="6">
        <f t="shared" si="259"/>
        <v>185</v>
      </c>
      <c r="N549" s="19">
        <f t="shared" si="269"/>
        <v>124.5</v>
      </c>
      <c r="O549" s="19">
        <f t="shared" si="270"/>
        <v>137.5</v>
      </c>
      <c r="P549" s="19">
        <f t="shared" si="271"/>
        <v>134.5</v>
      </c>
      <c r="Q549" s="6" t="str">
        <f>VLOOKUP(LEFT(A549,8)*1,Hilfstabelle!$A$35:$E$38,2,FALSE)</f>
        <v>N.A.</v>
      </c>
      <c r="R549" s="6" t="str">
        <f>VLOOKUP(LEFT(A549,8)*1,Hilfstabelle!$A$35:$E$38,3,FALSE)</f>
        <v>N.A.</v>
      </c>
      <c r="S549" s="6" t="str">
        <f>VLOOKUP(LEFT(A549,8)*1,Hilfstabelle!$A$35:$E$38,4,FALSE)</f>
        <v>N.A.</v>
      </c>
      <c r="T549" s="94" t="e">
        <f>VLOOKUP(H549,Preise!A:E,4,FALSE)</f>
        <v>#N/A</v>
      </c>
      <c r="U549" s="7" t="str">
        <f>IF(V549=50,"I",VLOOKUP(V549,Hilfstabelle!$A$3:$B$6,2))</f>
        <v>IV</v>
      </c>
      <c r="V549" s="7">
        <f t="shared" si="260"/>
        <v>160</v>
      </c>
      <c r="W549" s="7" t="str">
        <f>IF(U549="I","I",VLOOKUP(V549,Hilfstabelle!$A$3:$B$6,2))</f>
        <v>IV</v>
      </c>
      <c r="X549" s="7">
        <f>VLOOKUP(W549,Hilfstabelle!$B$10:$M$13,12,FALSE)</f>
        <v>10.408540800000001</v>
      </c>
      <c r="Y549" s="7">
        <f>VLOOKUP(W549,Hilfstabelle!$B$10:$D$13,3,FALSE)</f>
        <v>80</v>
      </c>
      <c r="Z549" s="7">
        <f>VLOOKUP(W549,Hilfstabelle!$B$10:$E$13,4,FALSE)</f>
        <v>110.5</v>
      </c>
      <c r="AA549" s="7">
        <f>VLOOKUP(W549,Hilfstabelle!$B$10:$F$13,5,FALSE)</f>
        <v>110.5</v>
      </c>
      <c r="AB549" s="7">
        <f>VLOOKUP(W549,Hilfstabelle!$B$10:$G$13,6,FALSE)</f>
        <v>110.5</v>
      </c>
      <c r="AC549" s="7" t="str">
        <f>IF(AG549="50I","I",VLOOKUP(C549,Hilfstabelle!$A$3:$B$6,2))</f>
        <v>IV</v>
      </c>
      <c r="AD549" s="7" t="str">
        <f>IF(U549="I","I",VLOOKUP(C549,Hilfstabelle!$A$3:$B$6,2))</f>
        <v>IV</v>
      </c>
      <c r="AE549" s="7" t="str">
        <f t="shared" si="272"/>
        <v>160IV</v>
      </c>
      <c r="AF549" s="7" t="str">
        <f t="shared" si="261"/>
        <v>160IV</v>
      </c>
      <c r="AG549" s="106" t="b">
        <f t="shared" si="262"/>
        <v>0</v>
      </c>
      <c r="AH549" s="7">
        <f>VLOOKUP('Grundgerüst Konfigurator'!AE549,Hilfstabelle!$B$14:$M$25,12,FALSE)</f>
        <v>4.9632240000000003</v>
      </c>
      <c r="AI549" s="7">
        <f>VLOOKUP(AE549,Hilfstabelle!$B$14:$J$25,9,FALSE)</f>
        <v>92.5</v>
      </c>
      <c r="AJ549" s="7">
        <f>VLOOKUP(AE549,Hilfstabelle!$B$14:$K$25,10,FALSE)</f>
        <v>64</v>
      </c>
      <c r="AK549" s="7">
        <f>VLOOKUP(AE549,Hilfstabelle!$B$14:$I$25,8,FALSE)</f>
        <v>14</v>
      </c>
      <c r="AL549" s="7" t="str">
        <f>IF(AP549="50I","I",VLOOKUP(D549,Hilfstabelle!$A$3:$B$6,2))</f>
        <v>III</v>
      </c>
      <c r="AM549" s="7" t="str">
        <f>IF(U549="I","I",VLOOKUP(D549,Hilfstabelle!$A$3:$B$6,2))</f>
        <v>III</v>
      </c>
      <c r="AN549" s="7" t="str">
        <f t="shared" si="273"/>
        <v>110III</v>
      </c>
      <c r="AO549" s="7" t="str">
        <f t="shared" si="263"/>
        <v>110III</v>
      </c>
      <c r="AP549" s="106" t="b">
        <f t="shared" si="264"/>
        <v>0</v>
      </c>
      <c r="AQ549" s="7">
        <f>VLOOKUP('Grundgerüst Konfigurator'!AN549,Hilfstabelle!$B$14:$M$25,12,FALSE)</f>
        <v>2.1127092000000003</v>
      </c>
      <c r="AR549" s="7">
        <f>VLOOKUP(AN549,Hilfstabelle!$B$14:$J$25,9,FALSE)</f>
        <v>65</v>
      </c>
      <c r="AS549" s="7">
        <f>VLOOKUP(AN549,Hilfstabelle!$B$14:$K$25,10,FALSE)</f>
        <v>72</v>
      </c>
      <c r="AT549" s="7">
        <f>VLOOKUP(AN549,Hilfstabelle!$B$14:$I$25,8,FALSE)</f>
        <v>22</v>
      </c>
      <c r="AU549" s="7" t="str">
        <f>IF(AY549="50I","I",VLOOKUP(E549,Hilfstabelle!$A$3:$B$6,2))</f>
        <v>I</v>
      </c>
      <c r="AV549" s="7" t="str">
        <f>IF(U549="I","I",VLOOKUP(E549,Hilfstabelle!$A$3:$B$6,2))</f>
        <v>I</v>
      </c>
      <c r="AW549" s="7" t="str">
        <f t="shared" si="274"/>
        <v>25I</v>
      </c>
      <c r="AX549" s="7" t="str">
        <f t="shared" si="265"/>
        <v>25I</v>
      </c>
      <c r="AY549" s="106" t="b">
        <f t="shared" si="281"/>
        <v>0</v>
      </c>
      <c r="AZ549" s="7">
        <f>VLOOKUP('Grundgerüst Konfigurator'!AW549,Hilfstabelle!$B$14:$M$25,12,FALSE)</f>
        <v>0.171486</v>
      </c>
      <c r="BA549" s="7">
        <f>VLOOKUP(AW549,Hilfstabelle!$B$14:$J$25,9,FALSE)</f>
        <v>15.25</v>
      </c>
      <c r="BB549" s="7">
        <f>VLOOKUP(AW549,Hilfstabelle!$B$14:$K$25,10,FALSE)</f>
        <v>40.5</v>
      </c>
      <c r="BC549" s="7">
        <f>VLOOKUP(AW549,Hilfstabelle!$B$14:$I$25,8,FALSE)</f>
        <v>19</v>
      </c>
      <c r="BD549" s="7" t="str">
        <f t="shared" si="266"/>
        <v/>
      </c>
      <c r="BE549" s="7" t="str">
        <f t="shared" si="275"/>
        <v/>
      </c>
      <c r="BF549" s="7">
        <f>IFERROR(VLOOKUP(BD549,Hilfstabelle!$B$26:$M$31,12,FALSE),0)</f>
        <v>0</v>
      </c>
      <c r="BG549" s="7">
        <f>IFERROR(VLOOKUP(BD549,Hilfstabelle!$B$26:$H$31,7,FALSE),0)</f>
        <v>0</v>
      </c>
      <c r="BH549" s="7" t="str">
        <f t="shared" si="267"/>
        <v>IV-III</v>
      </c>
      <c r="BI549" s="7" t="str">
        <f t="shared" si="276"/>
        <v>IV-III</v>
      </c>
      <c r="BJ549" s="7">
        <f>IFERROR(VLOOKUP(BH549,Hilfstabelle!$B$26:$M$31,12,FALSE),0)</f>
        <v>1.783698</v>
      </c>
      <c r="BK549" s="7">
        <f>IFERROR(VLOOKUP(BH549,Hilfstabelle!$B$26:$H$31,7,FALSE),0)</f>
        <v>5</v>
      </c>
      <c r="BL549" s="7" t="str">
        <f t="shared" si="268"/>
        <v>IV-I</v>
      </c>
      <c r="BM549" s="7" t="str">
        <f t="shared" si="277"/>
        <v>IV-I</v>
      </c>
      <c r="BN549" s="7">
        <f>IFERROR(VLOOKUP(BL549,Hilfstabelle!$B$26:$M$31,12,FALSE),0)</f>
        <v>2.205924</v>
      </c>
      <c r="BO549" s="7">
        <f>IFERROR(VLOOKUP(BL549,Hilfstabelle!$B$26:$H$31,7,FALSE),0)</f>
        <v>5</v>
      </c>
      <c r="BP549" s="162" t="s">
        <v>3902</v>
      </c>
    </row>
    <row r="550" spans="1:68" ht="15" thickBot="1" x14ac:dyDescent="0.25">
      <c r="A550" s="7">
        <v>16864441301</v>
      </c>
      <c r="B550" s="160" t="s">
        <v>98</v>
      </c>
      <c r="C550" s="8">
        <v>160</v>
      </c>
      <c r="D550" s="8">
        <v>110</v>
      </c>
      <c r="E550" s="8">
        <v>32</v>
      </c>
      <c r="F550" s="8" t="str">
        <f t="shared" si="278"/>
        <v>160 - 110 - 32</v>
      </c>
      <c r="G550" s="8" t="str">
        <f t="shared" si="279"/>
        <v>160-110-32</v>
      </c>
      <c r="H550" s="8">
        <f t="shared" si="280"/>
        <v>16864441301</v>
      </c>
      <c r="I550" s="6">
        <f t="shared" si="256"/>
        <v>21.697981200000005</v>
      </c>
      <c r="J550" s="6">
        <f>VLOOKUP(LEFT(A550,8)*1,Hilfstabelle!$A$35:$E$38,5,FALSE)</f>
        <v>0</v>
      </c>
      <c r="K550" s="6">
        <f t="shared" si="257"/>
        <v>337</v>
      </c>
      <c r="L550" s="6">
        <f t="shared" si="258"/>
        <v>280</v>
      </c>
      <c r="M550" s="6">
        <f t="shared" si="259"/>
        <v>185</v>
      </c>
      <c r="N550" s="19">
        <f t="shared" si="269"/>
        <v>124.5</v>
      </c>
      <c r="O550" s="19">
        <f t="shared" si="270"/>
        <v>137.5</v>
      </c>
      <c r="P550" s="19">
        <f t="shared" si="271"/>
        <v>135.5</v>
      </c>
      <c r="Q550" s="6" t="str">
        <f>VLOOKUP(LEFT(A550,8)*1,Hilfstabelle!$A$35:$E$38,2,FALSE)</f>
        <v>N.A.</v>
      </c>
      <c r="R550" s="6" t="str">
        <f>VLOOKUP(LEFT(A550,8)*1,Hilfstabelle!$A$35:$E$38,3,FALSE)</f>
        <v>N.A.</v>
      </c>
      <c r="S550" s="6" t="str">
        <f>VLOOKUP(LEFT(A550,8)*1,Hilfstabelle!$A$35:$E$38,4,FALSE)</f>
        <v>N.A.</v>
      </c>
      <c r="T550" s="94" t="e">
        <f>VLOOKUP(H550,Preise!A:E,4,FALSE)</f>
        <v>#N/A</v>
      </c>
      <c r="U550" s="7" t="str">
        <f>IF(V550=50,"I",VLOOKUP(V550,Hilfstabelle!$A$3:$B$6,2))</f>
        <v>IV</v>
      </c>
      <c r="V550" s="7">
        <f t="shared" si="260"/>
        <v>160</v>
      </c>
      <c r="W550" s="7" t="str">
        <f>IF(U550="I","I",VLOOKUP(V550,Hilfstabelle!$A$3:$B$6,2))</f>
        <v>IV</v>
      </c>
      <c r="X550" s="7">
        <f>VLOOKUP(W550,Hilfstabelle!$B$10:$M$13,12,FALSE)</f>
        <v>10.408540800000001</v>
      </c>
      <c r="Y550" s="7">
        <f>VLOOKUP(W550,Hilfstabelle!$B$10:$D$13,3,FALSE)</f>
        <v>80</v>
      </c>
      <c r="Z550" s="7">
        <f>VLOOKUP(W550,Hilfstabelle!$B$10:$E$13,4,FALSE)</f>
        <v>110.5</v>
      </c>
      <c r="AA550" s="7">
        <f>VLOOKUP(W550,Hilfstabelle!$B$10:$F$13,5,FALSE)</f>
        <v>110.5</v>
      </c>
      <c r="AB550" s="7">
        <f>VLOOKUP(W550,Hilfstabelle!$B$10:$G$13,6,FALSE)</f>
        <v>110.5</v>
      </c>
      <c r="AC550" s="7" t="str">
        <f>IF(AG550="50I","I",VLOOKUP(C550,Hilfstabelle!$A$3:$B$6,2))</f>
        <v>IV</v>
      </c>
      <c r="AD550" s="7" t="str">
        <f>IF(U550="I","I",VLOOKUP(C550,Hilfstabelle!$A$3:$B$6,2))</f>
        <v>IV</v>
      </c>
      <c r="AE550" s="7" t="str">
        <f t="shared" si="272"/>
        <v>160IV</v>
      </c>
      <c r="AF550" s="7" t="str">
        <f t="shared" si="261"/>
        <v>160IV</v>
      </c>
      <c r="AG550" s="106" t="b">
        <f t="shared" si="262"/>
        <v>0</v>
      </c>
      <c r="AH550" s="7">
        <f>VLOOKUP('Grundgerüst Konfigurator'!AE550,Hilfstabelle!$B$14:$M$25,12,FALSE)</f>
        <v>4.9632240000000003</v>
      </c>
      <c r="AI550" s="7">
        <f>VLOOKUP(AE550,Hilfstabelle!$B$14:$J$25,9,FALSE)</f>
        <v>92.5</v>
      </c>
      <c r="AJ550" s="7">
        <f>VLOOKUP(AE550,Hilfstabelle!$B$14:$K$25,10,FALSE)</f>
        <v>64</v>
      </c>
      <c r="AK550" s="7">
        <f>VLOOKUP(AE550,Hilfstabelle!$B$14:$I$25,8,FALSE)</f>
        <v>14</v>
      </c>
      <c r="AL550" s="7" t="str">
        <f>IF(AP550="50I","I",VLOOKUP(D550,Hilfstabelle!$A$3:$B$6,2))</f>
        <v>III</v>
      </c>
      <c r="AM550" s="7" t="str">
        <f>IF(U550="I","I",VLOOKUP(D550,Hilfstabelle!$A$3:$B$6,2))</f>
        <v>III</v>
      </c>
      <c r="AN550" s="7" t="str">
        <f t="shared" si="273"/>
        <v>110III</v>
      </c>
      <c r="AO550" s="7" t="str">
        <f t="shared" si="263"/>
        <v>110III</v>
      </c>
      <c r="AP550" s="106" t="b">
        <f t="shared" si="264"/>
        <v>0</v>
      </c>
      <c r="AQ550" s="7">
        <f>VLOOKUP('Grundgerüst Konfigurator'!AN550,Hilfstabelle!$B$14:$M$25,12,FALSE)</f>
        <v>2.1127092000000003</v>
      </c>
      <c r="AR550" s="7">
        <f>VLOOKUP(AN550,Hilfstabelle!$B$14:$J$25,9,FALSE)</f>
        <v>65</v>
      </c>
      <c r="AS550" s="7">
        <f>VLOOKUP(AN550,Hilfstabelle!$B$14:$K$25,10,FALSE)</f>
        <v>72</v>
      </c>
      <c r="AT550" s="7">
        <f>VLOOKUP(AN550,Hilfstabelle!$B$14:$I$25,8,FALSE)</f>
        <v>22</v>
      </c>
      <c r="AU550" s="7" t="str">
        <f>IF(AY550="50I","I",VLOOKUP(E550,Hilfstabelle!$A$3:$B$6,2))</f>
        <v>I</v>
      </c>
      <c r="AV550" s="7" t="str">
        <f>IF(U550="I","I",VLOOKUP(E550,Hilfstabelle!$A$3:$B$6,2))</f>
        <v>I</v>
      </c>
      <c r="AW550" s="7" t="str">
        <f t="shared" si="274"/>
        <v>32I</v>
      </c>
      <c r="AX550" s="7" t="str">
        <f t="shared" si="265"/>
        <v>32I</v>
      </c>
      <c r="AY550" s="106" t="b">
        <f t="shared" si="281"/>
        <v>0</v>
      </c>
      <c r="AZ550" s="7">
        <f>VLOOKUP('Grundgerüst Konfigurator'!AW550,Hilfstabelle!$B$14:$M$25,12,FALSE)</f>
        <v>0.22388520000000001</v>
      </c>
      <c r="BA550" s="7">
        <f>VLOOKUP(AW550,Hilfstabelle!$B$14:$J$25,9,FALSE)</f>
        <v>20</v>
      </c>
      <c r="BB550" s="7">
        <f>VLOOKUP(AW550,Hilfstabelle!$B$14:$K$25,10,FALSE)</f>
        <v>47</v>
      </c>
      <c r="BC550" s="7">
        <f>VLOOKUP(AW550,Hilfstabelle!$B$14:$I$25,8,FALSE)</f>
        <v>20</v>
      </c>
      <c r="BD550" s="7" t="str">
        <f t="shared" si="266"/>
        <v/>
      </c>
      <c r="BE550" s="7" t="str">
        <f t="shared" si="275"/>
        <v/>
      </c>
      <c r="BF550" s="7">
        <f>IFERROR(VLOOKUP(BD550,Hilfstabelle!$B$26:$M$31,12,FALSE),0)</f>
        <v>0</v>
      </c>
      <c r="BG550" s="7">
        <f>IFERROR(VLOOKUP(BD550,Hilfstabelle!$B$26:$H$31,7,FALSE),0)</f>
        <v>0</v>
      </c>
      <c r="BH550" s="7" t="str">
        <f t="shared" si="267"/>
        <v>IV-III</v>
      </c>
      <c r="BI550" s="7" t="str">
        <f t="shared" si="276"/>
        <v>IV-III</v>
      </c>
      <c r="BJ550" s="7">
        <f>IFERROR(VLOOKUP(BH550,Hilfstabelle!$B$26:$M$31,12,FALSE),0)</f>
        <v>1.783698</v>
      </c>
      <c r="BK550" s="7">
        <f>IFERROR(VLOOKUP(BH550,Hilfstabelle!$B$26:$H$31,7,FALSE),0)</f>
        <v>5</v>
      </c>
      <c r="BL550" s="7" t="str">
        <f t="shared" si="268"/>
        <v>IV-I</v>
      </c>
      <c r="BM550" s="7" t="str">
        <f t="shared" si="277"/>
        <v>IV-I</v>
      </c>
      <c r="BN550" s="7">
        <f>IFERROR(VLOOKUP(BL550,Hilfstabelle!$B$26:$M$31,12,FALSE),0)</f>
        <v>2.205924</v>
      </c>
      <c r="BO550" s="7">
        <f>IFERROR(VLOOKUP(BL550,Hilfstabelle!$B$26:$H$31,7,FALSE),0)</f>
        <v>5</v>
      </c>
      <c r="BP550" s="162" t="s">
        <v>3902</v>
      </c>
    </row>
    <row r="551" spans="1:68" ht="15" thickBot="1" x14ac:dyDescent="0.25">
      <c r="A551" s="7">
        <v>16864441302</v>
      </c>
      <c r="B551" s="160" t="s">
        <v>98</v>
      </c>
      <c r="C551" s="8">
        <v>160</v>
      </c>
      <c r="D551" s="8">
        <v>110</v>
      </c>
      <c r="E551" s="8">
        <v>40</v>
      </c>
      <c r="F551" s="8" t="str">
        <f t="shared" si="278"/>
        <v>160 - 110 - 40</v>
      </c>
      <c r="G551" s="8" t="str">
        <f t="shared" si="279"/>
        <v>160-110-40</v>
      </c>
      <c r="H551" s="8">
        <f t="shared" si="280"/>
        <v>16864441302</v>
      </c>
      <c r="I551" s="6">
        <f t="shared" si="256"/>
        <v>21.807584400000003</v>
      </c>
      <c r="J551" s="6">
        <f>VLOOKUP(LEFT(A551,8)*1,Hilfstabelle!$A$35:$E$38,5,FALSE)</f>
        <v>0</v>
      </c>
      <c r="K551" s="6">
        <f t="shared" si="257"/>
        <v>344</v>
      </c>
      <c r="L551" s="6">
        <f t="shared" si="258"/>
        <v>280</v>
      </c>
      <c r="M551" s="6">
        <f t="shared" si="259"/>
        <v>185</v>
      </c>
      <c r="N551" s="19">
        <f t="shared" si="269"/>
        <v>124.5</v>
      </c>
      <c r="O551" s="19">
        <f t="shared" si="270"/>
        <v>137.5</v>
      </c>
      <c r="P551" s="19">
        <f t="shared" si="271"/>
        <v>137.5</v>
      </c>
      <c r="Q551" s="6" t="str">
        <f>VLOOKUP(LEFT(A551,8)*1,Hilfstabelle!$A$35:$E$38,2,FALSE)</f>
        <v>N.A.</v>
      </c>
      <c r="R551" s="6" t="str">
        <f>VLOOKUP(LEFT(A551,8)*1,Hilfstabelle!$A$35:$E$38,3,FALSE)</f>
        <v>N.A.</v>
      </c>
      <c r="S551" s="6" t="str">
        <f>VLOOKUP(LEFT(A551,8)*1,Hilfstabelle!$A$35:$E$38,4,FALSE)</f>
        <v>N.A.</v>
      </c>
      <c r="T551" s="94" t="e">
        <f>VLOOKUP(H551,Preise!A:E,4,FALSE)</f>
        <v>#N/A</v>
      </c>
      <c r="U551" s="7" t="str">
        <f>IF(V551=50,"I",VLOOKUP(V551,Hilfstabelle!$A$3:$B$6,2))</f>
        <v>IV</v>
      </c>
      <c r="V551" s="7">
        <f t="shared" si="260"/>
        <v>160</v>
      </c>
      <c r="W551" s="7" t="str">
        <f>IF(U551="I","I",VLOOKUP(V551,Hilfstabelle!$A$3:$B$6,2))</f>
        <v>IV</v>
      </c>
      <c r="X551" s="7">
        <f>VLOOKUP(W551,Hilfstabelle!$B$10:$M$13,12,FALSE)</f>
        <v>10.408540800000001</v>
      </c>
      <c r="Y551" s="7">
        <f>VLOOKUP(W551,Hilfstabelle!$B$10:$D$13,3,FALSE)</f>
        <v>80</v>
      </c>
      <c r="Z551" s="7">
        <f>VLOOKUP(W551,Hilfstabelle!$B$10:$E$13,4,FALSE)</f>
        <v>110.5</v>
      </c>
      <c r="AA551" s="7">
        <f>VLOOKUP(W551,Hilfstabelle!$B$10:$F$13,5,FALSE)</f>
        <v>110.5</v>
      </c>
      <c r="AB551" s="7">
        <f>VLOOKUP(W551,Hilfstabelle!$B$10:$G$13,6,FALSE)</f>
        <v>110.5</v>
      </c>
      <c r="AC551" s="7" t="str">
        <f>IF(AG551="50I","I",VLOOKUP(C551,Hilfstabelle!$A$3:$B$6,2))</f>
        <v>IV</v>
      </c>
      <c r="AD551" s="7" t="str">
        <f>IF(U551="I","I",VLOOKUP(C551,Hilfstabelle!$A$3:$B$6,2))</f>
        <v>IV</v>
      </c>
      <c r="AE551" s="7" t="str">
        <f t="shared" si="272"/>
        <v>160IV</v>
      </c>
      <c r="AF551" s="7" t="str">
        <f t="shared" si="261"/>
        <v>160IV</v>
      </c>
      <c r="AG551" s="106" t="b">
        <f t="shared" si="262"/>
        <v>0</v>
      </c>
      <c r="AH551" s="7">
        <f>VLOOKUP('Grundgerüst Konfigurator'!AE551,Hilfstabelle!$B$14:$M$25,12,FALSE)</f>
        <v>4.9632240000000003</v>
      </c>
      <c r="AI551" s="7">
        <f>VLOOKUP(AE551,Hilfstabelle!$B$14:$J$25,9,FALSE)</f>
        <v>92.5</v>
      </c>
      <c r="AJ551" s="7">
        <f>VLOOKUP(AE551,Hilfstabelle!$B$14:$K$25,10,FALSE)</f>
        <v>64</v>
      </c>
      <c r="AK551" s="7">
        <f>VLOOKUP(AE551,Hilfstabelle!$B$14:$I$25,8,FALSE)</f>
        <v>14</v>
      </c>
      <c r="AL551" s="7" t="str">
        <f>IF(AP551="50I","I",VLOOKUP(D551,Hilfstabelle!$A$3:$B$6,2))</f>
        <v>III</v>
      </c>
      <c r="AM551" s="7" t="str">
        <f>IF(U551="I","I",VLOOKUP(D551,Hilfstabelle!$A$3:$B$6,2))</f>
        <v>III</v>
      </c>
      <c r="AN551" s="7" t="str">
        <f t="shared" si="273"/>
        <v>110III</v>
      </c>
      <c r="AO551" s="7" t="str">
        <f t="shared" si="263"/>
        <v>110III</v>
      </c>
      <c r="AP551" s="106" t="b">
        <f t="shared" si="264"/>
        <v>0</v>
      </c>
      <c r="AQ551" s="7">
        <f>VLOOKUP('Grundgerüst Konfigurator'!AN551,Hilfstabelle!$B$14:$M$25,12,FALSE)</f>
        <v>2.1127092000000003</v>
      </c>
      <c r="AR551" s="7">
        <f>VLOOKUP(AN551,Hilfstabelle!$B$14:$J$25,9,FALSE)</f>
        <v>65</v>
      </c>
      <c r="AS551" s="7">
        <f>VLOOKUP(AN551,Hilfstabelle!$B$14:$K$25,10,FALSE)</f>
        <v>72</v>
      </c>
      <c r="AT551" s="7">
        <f>VLOOKUP(AN551,Hilfstabelle!$B$14:$I$25,8,FALSE)</f>
        <v>22</v>
      </c>
      <c r="AU551" s="7" t="str">
        <f>IF(AY551="50I","I",VLOOKUP(E551,Hilfstabelle!$A$3:$B$6,2))</f>
        <v>I</v>
      </c>
      <c r="AV551" s="7" t="str">
        <f>IF(U551="I","I",VLOOKUP(E551,Hilfstabelle!$A$3:$B$6,2))</f>
        <v>I</v>
      </c>
      <c r="AW551" s="7" t="str">
        <f t="shared" si="274"/>
        <v>40I</v>
      </c>
      <c r="AX551" s="7" t="str">
        <f t="shared" si="265"/>
        <v>40I</v>
      </c>
      <c r="AY551" s="106" t="b">
        <f t="shared" si="281"/>
        <v>0</v>
      </c>
      <c r="AZ551" s="7">
        <f>VLOOKUP('Grundgerüst Konfigurator'!AW551,Hilfstabelle!$B$14:$M$25,12,FALSE)</f>
        <v>0.33348840000000002</v>
      </c>
      <c r="BA551" s="7">
        <f>VLOOKUP(AW551,Hilfstabelle!$B$14:$J$25,9,FALSE)</f>
        <v>24.5</v>
      </c>
      <c r="BB551" s="7">
        <f>VLOOKUP(AW551,Hilfstabelle!$B$14:$K$25,10,FALSE)</f>
        <v>54</v>
      </c>
      <c r="BC551" s="7">
        <f>VLOOKUP(AW551,Hilfstabelle!$B$14:$I$25,8,FALSE)</f>
        <v>22</v>
      </c>
      <c r="BD551" s="7" t="str">
        <f t="shared" si="266"/>
        <v/>
      </c>
      <c r="BE551" s="7" t="str">
        <f t="shared" si="275"/>
        <v/>
      </c>
      <c r="BF551" s="7">
        <f>IFERROR(VLOOKUP(BD551,Hilfstabelle!$B$26:$M$31,12,FALSE),0)</f>
        <v>0</v>
      </c>
      <c r="BG551" s="7">
        <f>IFERROR(VLOOKUP(BD551,Hilfstabelle!$B$26:$H$31,7,FALSE),0)</f>
        <v>0</v>
      </c>
      <c r="BH551" s="7" t="str">
        <f t="shared" si="267"/>
        <v>IV-III</v>
      </c>
      <c r="BI551" s="7" t="str">
        <f t="shared" si="276"/>
        <v>IV-III</v>
      </c>
      <c r="BJ551" s="7">
        <f>IFERROR(VLOOKUP(BH551,Hilfstabelle!$B$26:$M$31,12,FALSE),0)</f>
        <v>1.783698</v>
      </c>
      <c r="BK551" s="7">
        <f>IFERROR(VLOOKUP(BH551,Hilfstabelle!$B$26:$H$31,7,FALSE),0)</f>
        <v>5</v>
      </c>
      <c r="BL551" s="7" t="str">
        <f t="shared" si="268"/>
        <v>IV-I</v>
      </c>
      <c r="BM551" s="7" t="str">
        <f t="shared" si="277"/>
        <v>IV-I</v>
      </c>
      <c r="BN551" s="7">
        <f>IFERROR(VLOOKUP(BL551,Hilfstabelle!$B$26:$M$31,12,FALSE),0)</f>
        <v>2.205924</v>
      </c>
      <c r="BO551" s="7">
        <f>IFERROR(VLOOKUP(BL551,Hilfstabelle!$B$26:$H$31,7,FALSE),0)</f>
        <v>5</v>
      </c>
      <c r="BP551" s="162" t="s">
        <v>3902</v>
      </c>
    </row>
    <row r="552" spans="1:68" ht="15" thickBot="1" x14ac:dyDescent="0.25">
      <c r="A552" s="7">
        <v>16864441303</v>
      </c>
      <c r="B552" s="160" t="s">
        <v>98</v>
      </c>
      <c r="C552" s="8">
        <v>160</v>
      </c>
      <c r="D552" s="8">
        <v>110</v>
      </c>
      <c r="E552" s="8">
        <v>50</v>
      </c>
      <c r="F552" s="8" t="str">
        <f t="shared" si="278"/>
        <v>160 - 110 - 50</v>
      </c>
      <c r="G552" s="8" t="str">
        <f t="shared" si="279"/>
        <v>160-110-50</v>
      </c>
      <c r="H552" s="8">
        <f t="shared" si="280"/>
        <v>16864441303</v>
      </c>
      <c r="I552" s="6">
        <f t="shared" si="256"/>
        <v>21.924898800000005</v>
      </c>
      <c r="J552" s="6">
        <f>VLOOKUP(LEFT(A552,8)*1,Hilfstabelle!$A$35:$E$38,5,FALSE)</f>
        <v>0</v>
      </c>
      <c r="K552" s="6">
        <f t="shared" si="257"/>
        <v>351</v>
      </c>
      <c r="L552" s="6">
        <f t="shared" si="258"/>
        <v>280</v>
      </c>
      <c r="M552" s="6">
        <f t="shared" si="259"/>
        <v>185</v>
      </c>
      <c r="N552" s="19">
        <f t="shared" si="269"/>
        <v>124.5</v>
      </c>
      <c r="O552" s="19">
        <f t="shared" si="270"/>
        <v>137.5</v>
      </c>
      <c r="P552" s="19">
        <f t="shared" si="271"/>
        <v>137.5</v>
      </c>
      <c r="Q552" s="6" t="str">
        <f>VLOOKUP(LEFT(A552,8)*1,Hilfstabelle!$A$35:$E$38,2,FALSE)</f>
        <v>N.A.</v>
      </c>
      <c r="R552" s="6" t="str">
        <f>VLOOKUP(LEFT(A552,8)*1,Hilfstabelle!$A$35:$E$38,3,FALSE)</f>
        <v>N.A.</v>
      </c>
      <c r="S552" s="6" t="str">
        <f>VLOOKUP(LEFT(A552,8)*1,Hilfstabelle!$A$35:$E$38,4,FALSE)</f>
        <v>N.A.</v>
      </c>
      <c r="T552" s="94" t="e">
        <f>VLOOKUP(H552,Preise!A:E,4,FALSE)</f>
        <v>#N/A</v>
      </c>
      <c r="U552" s="7" t="str">
        <f>IF(V552=50,"I",VLOOKUP(V552,Hilfstabelle!$A$3:$B$6,2))</f>
        <v>IV</v>
      </c>
      <c r="V552" s="7">
        <f t="shared" si="260"/>
        <v>160</v>
      </c>
      <c r="W552" s="7" t="str">
        <f>IF(U552="I","I",VLOOKUP(V552,Hilfstabelle!$A$3:$B$6,2))</f>
        <v>IV</v>
      </c>
      <c r="X552" s="7">
        <f>VLOOKUP(W552,Hilfstabelle!$B$10:$M$13,12,FALSE)</f>
        <v>10.408540800000001</v>
      </c>
      <c r="Y552" s="7">
        <f>VLOOKUP(W552,Hilfstabelle!$B$10:$D$13,3,FALSE)</f>
        <v>80</v>
      </c>
      <c r="Z552" s="7">
        <f>VLOOKUP(W552,Hilfstabelle!$B$10:$E$13,4,FALSE)</f>
        <v>110.5</v>
      </c>
      <c r="AA552" s="7">
        <f>VLOOKUP(W552,Hilfstabelle!$B$10:$F$13,5,FALSE)</f>
        <v>110.5</v>
      </c>
      <c r="AB552" s="7">
        <f>VLOOKUP(W552,Hilfstabelle!$B$10:$G$13,6,FALSE)</f>
        <v>110.5</v>
      </c>
      <c r="AC552" s="7" t="str">
        <f>IF(AG552="50I","I",VLOOKUP(C552,Hilfstabelle!$A$3:$B$6,2))</f>
        <v>IV</v>
      </c>
      <c r="AD552" s="7" t="str">
        <f>IF(U552="I","I",VLOOKUP(C552,Hilfstabelle!$A$3:$B$6,2))</f>
        <v>IV</v>
      </c>
      <c r="AE552" s="7" t="str">
        <f t="shared" si="272"/>
        <v>160IV</v>
      </c>
      <c r="AF552" s="7" t="str">
        <f t="shared" si="261"/>
        <v>160IV</v>
      </c>
      <c r="AG552" s="106" t="b">
        <f t="shared" si="262"/>
        <v>0</v>
      </c>
      <c r="AH552" s="7">
        <f>VLOOKUP('Grundgerüst Konfigurator'!AE552,Hilfstabelle!$B$14:$M$25,12,FALSE)</f>
        <v>4.9632240000000003</v>
      </c>
      <c r="AI552" s="7">
        <f>VLOOKUP(AE552,Hilfstabelle!$B$14:$J$25,9,FALSE)</f>
        <v>92.5</v>
      </c>
      <c r="AJ552" s="7">
        <f>VLOOKUP(AE552,Hilfstabelle!$B$14:$K$25,10,FALSE)</f>
        <v>64</v>
      </c>
      <c r="AK552" s="7">
        <f>VLOOKUP(AE552,Hilfstabelle!$B$14:$I$25,8,FALSE)</f>
        <v>14</v>
      </c>
      <c r="AL552" s="7" t="str">
        <f>IF(AP552="50I","I",VLOOKUP(D552,Hilfstabelle!$A$3:$B$6,2))</f>
        <v>III</v>
      </c>
      <c r="AM552" s="7" t="str">
        <f>IF(U552="I","I",VLOOKUP(D552,Hilfstabelle!$A$3:$B$6,2))</f>
        <v>III</v>
      </c>
      <c r="AN552" s="7" t="str">
        <f t="shared" si="273"/>
        <v>110III</v>
      </c>
      <c r="AO552" s="7" t="str">
        <f t="shared" si="263"/>
        <v>110III</v>
      </c>
      <c r="AP552" s="106" t="b">
        <f t="shared" si="264"/>
        <v>0</v>
      </c>
      <c r="AQ552" s="7">
        <f>VLOOKUP('Grundgerüst Konfigurator'!AN552,Hilfstabelle!$B$14:$M$25,12,FALSE)</f>
        <v>2.1127092000000003</v>
      </c>
      <c r="AR552" s="7">
        <f>VLOOKUP(AN552,Hilfstabelle!$B$14:$J$25,9,FALSE)</f>
        <v>65</v>
      </c>
      <c r="AS552" s="7">
        <f>VLOOKUP(AN552,Hilfstabelle!$B$14:$K$25,10,FALSE)</f>
        <v>72</v>
      </c>
      <c r="AT552" s="7">
        <f>VLOOKUP(AN552,Hilfstabelle!$B$14:$I$25,8,FALSE)</f>
        <v>22</v>
      </c>
      <c r="AU552" s="7" t="str">
        <f>IF(AY552="50I","I",VLOOKUP(E552,Hilfstabelle!$A$3:$B$6,2))</f>
        <v>I</v>
      </c>
      <c r="AV552" s="7" t="str">
        <f>IF(U552="I","I",VLOOKUP(E552,Hilfstabelle!$A$3:$B$6,2))</f>
        <v>II</v>
      </c>
      <c r="AW552" s="7" t="str">
        <f t="shared" si="274"/>
        <v>50I</v>
      </c>
      <c r="AX552" s="7" t="str">
        <f t="shared" si="265"/>
        <v>50II</v>
      </c>
      <c r="AY552" s="106" t="str">
        <f t="shared" si="281"/>
        <v>50I</v>
      </c>
      <c r="AZ552" s="7">
        <f>VLOOKUP('Grundgerüst Konfigurator'!AW552,Hilfstabelle!$B$14:$M$25,12,FALSE)</f>
        <v>0.45080280000000006</v>
      </c>
      <c r="BA552" s="7">
        <f>VLOOKUP(AW552,Hilfstabelle!$B$14:$J$25,9,FALSE)</f>
        <v>30.5</v>
      </c>
      <c r="BB552" s="7">
        <f>VLOOKUP(AW552,Hilfstabelle!$B$14:$K$25,10,FALSE)</f>
        <v>61</v>
      </c>
      <c r="BC552" s="7">
        <f>VLOOKUP(AW552,Hilfstabelle!$B$14:$I$25,8,FALSE)</f>
        <v>22</v>
      </c>
      <c r="BD552" s="7" t="str">
        <f t="shared" si="266"/>
        <v/>
      </c>
      <c r="BE552" s="7" t="str">
        <f t="shared" si="275"/>
        <v/>
      </c>
      <c r="BF552" s="7">
        <f>IFERROR(VLOOKUP(BD552,Hilfstabelle!$B$26:$M$31,12,FALSE),0)</f>
        <v>0</v>
      </c>
      <c r="BG552" s="7">
        <f>IFERROR(VLOOKUP(BD552,Hilfstabelle!$B$26:$H$31,7,FALSE),0)</f>
        <v>0</v>
      </c>
      <c r="BH552" s="7" t="str">
        <f t="shared" si="267"/>
        <v>IV-III</v>
      </c>
      <c r="BI552" s="7" t="str">
        <f t="shared" si="276"/>
        <v>IV-III</v>
      </c>
      <c r="BJ552" s="7">
        <f>IFERROR(VLOOKUP(BH552,Hilfstabelle!$B$26:$M$31,12,FALSE),0)</f>
        <v>1.783698</v>
      </c>
      <c r="BK552" s="7">
        <f>IFERROR(VLOOKUP(BH552,Hilfstabelle!$B$26:$H$31,7,FALSE),0)</f>
        <v>5</v>
      </c>
      <c r="BL552" s="7" t="str">
        <f t="shared" si="268"/>
        <v>IV-I</v>
      </c>
      <c r="BM552" s="7" t="str">
        <f t="shared" si="277"/>
        <v>IV-I</v>
      </c>
      <c r="BN552" s="7">
        <f>IFERROR(VLOOKUP(BL552,Hilfstabelle!$B$26:$M$31,12,FALSE),0)</f>
        <v>2.205924</v>
      </c>
      <c r="BO552" s="7">
        <f>IFERROR(VLOOKUP(BL552,Hilfstabelle!$B$26:$H$31,7,FALSE),0)</f>
        <v>5</v>
      </c>
      <c r="BP552" s="162" t="s">
        <v>3902</v>
      </c>
    </row>
    <row r="553" spans="1:68" ht="15" thickBot="1" x14ac:dyDescent="0.25">
      <c r="A553" s="7">
        <v>16864441304</v>
      </c>
      <c r="B553" s="160" t="s">
        <v>98</v>
      </c>
      <c r="C553" s="8">
        <v>160</v>
      </c>
      <c r="D553" s="8">
        <v>110</v>
      </c>
      <c r="E553" s="8">
        <v>63</v>
      </c>
      <c r="F553" s="8" t="str">
        <f t="shared" si="278"/>
        <v>160 - 110 - 63</v>
      </c>
      <c r="G553" s="8" t="str">
        <f t="shared" si="279"/>
        <v>160-110-63</v>
      </c>
      <c r="H553" s="8">
        <f t="shared" si="280"/>
        <v>16864441304</v>
      </c>
      <c r="I553" s="6">
        <f t="shared" si="256"/>
        <v>22.506094800000003</v>
      </c>
      <c r="J553" s="6">
        <f>VLOOKUP(LEFT(A553,8)*1,Hilfstabelle!$A$35:$E$38,5,FALSE)</f>
        <v>0</v>
      </c>
      <c r="K553" s="6">
        <f t="shared" si="257"/>
        <v>383.5</v>
      </c>
      <c r="L553" s="6">
        <f t="shared" si="258"/>
        <v>280</v>
      </c>
      <c r="M553" s="6">
        <f t="shared" si="259"/>
        <v>185</v>
      </c>
      <c r="N553" s="19">
        <f t="shared" si="269"/>
        <v>124.5</v>
      </c>
      <c r="O553" s="19">
        <f t="shared" si="270"/>
        <v>137.5</v>
      </c>
      <c r="P553" s="19">
        <f t="shared" si="271"/>
        <v>163</v>
      </c>
      <c r="Q553" s="6" t="str">
        <f>VLOOKUP(LEFT(A553,8)*1,Hilfstabelle!$A$35:$E$38,2,FALSE)</f>
        <v>N.A.</v>
      </c>
      <c r="R553" s="6" t="str">
        <f>VLOOKUP(LEFT(A553,8)*1,Hilfstabelle!$A$35:$E$38,3,FALSE)</f>
        <v>N.A.</v>
      </c>
      <c r="S553" s="6" t="str">
        <f>VLOOKUP(LEFT(A553,8)*1,Hilfstabelle!$A$35:$E$38,4,FALSE)</f>
        <v>N.A.</v>
      </c>
      <c r="T553" s="94" t="e">
        <f>VLOOKUP(H553,Preise!A:E,4,FALSE)</f>
        <v>#N/A</v>
      </c>
      <c r="U553" s="7" t="str">
        <f>IF(V553=50,"I",VLOOKUP(V553,Hilfstabelle!$A$3:$B$6,2))</f>
        <v>IV</v>
      </c>
      <c r="V553" s="7">
        <f t="shared" si="260"/>
        <v>160</v>
      </c>
      <c r="W553" s="7" t="str">
        <f>IF(U553="I","I",VLOOKUP(V553,Hilfstabelle!$A$3:$B$6,2))</f>
        <v>IV</v>
      </c>
      <c r="X553" s="7">
        <f>VLOOKUP(W553,Hilfstabelle!$B$10:$M$13,12,FALSE)</f>
        <v>10.408540800000001</v>
      </c>
      <c r="Y553" s="7">
        <f>VLOOKUP(W553,Hilfstabelle!$B$10:$D$13,3,FALSE)</f>
        <v>80</v>
      </c>
      <c r="Z553" s="7">
        <f>VLOOKUP(W553,Hilfstabelle!$B$10:$E$13,4,FALSE)</f>
        <v>110.5</v>
      </c>
      <c r="AA553" s="7">
        <f>VLOOKUP(W553,Hilfstabelle!$B$10:$F$13,5,FALSE)</f>
        <v>110.5</v>
      </c>
      <c r="AB553" s="7">
        <f>VLOOKUP(W553,Hilfstabelle!$B$10:$G$13,6,FALSE)</f>
        <v>110.5</v>
      </c>
      <c r="AC553" s="7" t="str">
        <f>IF(AG553="50I","I",VLOOKUP(C553,Hilfstabelle!$A$3:$B$6,2))</f>
        <v>IV</v>
      </c>
      <c r="AD553" s="7" t="str">
        <f>IF(U553="I","I",VLOOKUP(C553,Hilfstabelle!$A$3:$B$6,2))</f>
        <v>IV</v>
      </c>
      <c r="AE553" s="7" t="str">
        <f t="shared" si="272"/>
        <v>160IV</v>
      </c>
      <c r="AF553" s="7" t="str">
        <f t="shared" si="261"/>
        <v>160IV</v>
      </c>
      <c r="AG553" s="106" t="b">
        <f t="shared" si="262"/>
        <v>0</v>
      </c>
      <c r="AH553" s="7">
        <f>VLOOKUP('Grundgerüst Konfigurator'!AE553,Hilfstabelle!$B$14:$M$25,12,FALSE)</f>
        <v>4.9632240000000003</v>
      </c>
      <c r="AI553" s="7">
        <f>VLOOKUP(AE553,Hilfstabelle!$B$14:$J$25,9,FALSE)</f>
        <v>92.5</v>
      </c>
      <c r="AJ553" s="7">
        <f>VLOOKUP(AE553,Hilfstabelle!$B$14:$K$25,10,FALSE)</f>
        <v>64</v>
      </c>
      <c r="AK553" s="7">
        <f>VLOOKUP(AE553,Hilfstabelle!$B$14:$I$25,8,FALSE)</f>
        <v>14</v>
      </c>
      <c r="AL553" s="7" t="str">
        <f>IF(AP553="50I","I",VLOOKUP(D553,Hilfstabelle!$A$3:$B$6,2))</f>
        <v>III</v>
      </c>
      <c r="AM553" s="7" t="str">
        <f>IF(U553="I","I",VLOOKUP(D553,Hilfstabelle!$A$3:$B$6,2))</f>
        <v>III</v>
      </c>
      <c r="AN553" s="7" t="str">
        <f t="shared" si="273"/>
        <v>110III</v>
      </c>
      <c r="AO553" s="7" t="str">
        <f t="shared" si="263"/>
        <v>110III</v>
      </c>
      <c r="AP553" s="106" t="b">
        <f t="shared" si="264"/>
        <v>0</v>
      </c>
      <c r="AQ553" s="7">
        <f>VLOOKUP('Grundgerüst Konfigurator'!AN553,Hilfstabelle!$B$14:$M$25,12,FALSE)</f>
        <v>2.1127092000000003</v>
      </c>
      <c r="AR553" s="7">
        <f>VLOOKUP(AN553,Hilfstabelle!$B$14:$J$25,9,FALSE)</f>
        <v>65</v>
      </c>
      <c r="AS553" s="7">
        <f>VLOOKUP(AN553,Hilfstabelle!$B$14:$K$25,10,FALSE)</f>
        <v>72</v>
      </c>
      <c r="AT553" s="7">
        <f>VLOOKUP(AN553,Hilfstabelle!$B$14:$I$25,8,FALSE)</f>
        <v>22</v>
      </c>
      <c r="AU553" s="7" t="str">
        <f>IF(AY553="50I","I",VLOOKUP(E553,Hilfstabelle!$A$3:$B$6,2))</f>
        <v>II</v>
      </c>
      <c r="AV553" s="7" t="str">
        <f>IF(U553="I","I",VLOOKUP(E553,Hilfstabelle!$A$3:$B$6,2))</f>
        <v>II</v>
      </c>
      <c r="AW553" s="7" t="str">
        <f t="shared" si="274"/>
        <v>63II</v>
      </c>
      <c r="AX553" s="7" t="str">
        <f t="shared" si="265"/>
        <v>63II</v>
      </c>
      <c r="AY553" s="106" t="b">
        <f t="shared" si="281"/>
        <v>0</v>
      </c>
      <c r="AZ553" s="7">
        <f>VLOOKUP('Grundgerüst Konfigurator'!AW553,Hilfstabelle!$B$14:$M$25,12,FALSE)</f>
        <v>0.84948360000000012</v>
      </c>
      <c r="BA553" s="7">
        <f>VLOOKUP(AW553,Hilfstabelle!$B$14:$J$25,9,FALSE)</f>
        <v>37</v>
      </c>
      <c r="BB553" s="7">
        <f>VLOOKUP(AW553,Hilfstabelle!$B$14:$K$25,10,FALSE)</f>
        <v>68.5</v>
      </c>
      <c r="BC553" s="7">
        <f>VLOOKUP(AW553,Hilfstabelle!$B$14:$I$25,8,FALSE)</f>
        <v>22.5</v>
      </c>
      <c r="BD553" s="7" t="str">
        <f t="shared" si="266"/>
        <v/>
      </c>
      <c r="BE553" s="7" t="str">
        <f t="shared" si="275"/>
        <v/>
      </c>
      <c r="BF553" s="7">
        <f>IFERROR(VLOOKUP(BD553,Hilfstabelle!$B$26:$M$31,12,FALSE),0)</f>
        <v>0</v>
      </c>
      <c r="BG553" s="7">
        <f>IFERROR(VLOOKUP(BD553,Hilfstabelle!$B$26:$H$31,7,FALSE),0)</f>
        <v>0</v>
      </c>
      <c r="BH553" s="7" t="str">
        <f t="shared" si="267"/>
        <v>IV-III</v>
      </c>
      <c r="BI553" s="7" t="str">
        <f t="shared" si="276"/>
        <v>IV-III</v>
      </c>
      <c r="BJ553" s="7">
        <f>IFERROR(VLOOKUP(BH553,Hilfstabelle!$B$26:$M$31,12,FALSE),0)</f>
        <v>1.783698</v>
      </c>
      <c r="BK553" s="7">
        <f>IFERROR(VLOOKUP(BH553,Hilfstabelle!$B$26:$H$31,7,FALSE),0)</f>
        <v>5</v>
      </c>
      <c r="BL553" s="7" t="str">
        <f t="shared" si="268"/>
        <v>IV-II</v>
      </c>
      <c r="BM553" s="7" t="str">
        <f t="shared" si="277"/>
        <v>IV-II</v>
      </c>
      <c r="BN553" s="7">
        <f>IFERROR(VLOOKUP(BL553,Hilfstabelle!$B$26:$M$31,12,FALSE),0)</f>
        <v>2.3884392000000001</v>
      </c>
      <c r="BO553" s="7">
        <f>IFERROR(VLOOKUP(BL553,Hilfstabelle!$B$26:$H$31,7,FALSE),0)</f>
        <v>30</v>
      </c>
      <c r="BP553" s="162" t="s">
        <v>3902</v>
      </c>
    </row>
    <row r="554" spans="1:68" ht="15" thickBot="1" x14ac:dyDescent="0.25">
      <c r="A554" s="7">
        <v>16864441305</v>
      </c>
      <c r="B554" s="160" t="s">
        <v>98</v>
      </c>
      <c r="C554" s="8">
        <v>160</v>
      </c>
      <c r="D554" s="8">
        <v>110</v>
      </c>
      <c r="E554" s="8">
        <v>75</v>
      </c>
      <c r="F554" s="8" t="str">
        <f t="shared" si="278"/>
        <v>160 - 110 - 75</v>
      </c>
      <c r="G554" s="8" t="str">
        <f t="shared" si="279"/>
        <v>160-110-75</v>
      </c>
      <c r="H554" s="8">
        <f t="shared" si="280"/>
        <v>16864441305</v>
      </c>
      <c r="I554" s="6">
        <f t="shared" si="256"/>
        <v>22.725477600000005</v>
      </c>
      <c r="J554" s="6">
        <f>VLOOKUP(LEFT(A554,8)*1,Hilfstabelle!$A$35:$E$38,5,FALSE)</f>
        <v>0</v>
      </c>
      <c r="K554" s="6">
        <f t="shared" si="257"/>
        <v>387</v>
      </c>
      <c r="L554" s="6">
        <f t="shared" si="258"/>
        <v>280</v>
      </c>
      <c r="M554" s="6">
        <f t="shared" si="259"/>
        <v>185</v>
      </c>
      <c r="N554" s="19">
        <f t="shared" si="269"/>
        <v>124.5</v>
      </c>
      <c r="O554" s="19">
        <f t="shared" si="270"/>
        <v>137.5</v>
      </c>
      <c r="P554" s="19">
        <f t="shared" si="271"/>
        <v>162.5</v>
      </c>
      <c r="Q554" s="6" t="str">
        <f>VLOOKUP(LEFT(A554,8)*1,Hilfstabelle!$A$35:$E$38,2,FALSE)</f>
        <v>N.A.</v>
      </c>
      <c r="R554" s="6" t="str">
        <f>VLOOKUP(LEFT(A554,8)*1,Hilfstabelle!$A$35:$E$38,3,FALSE)</f>
        <v>N.A.</v>
      </c>
      <c r="S554" s="6" t="str">
        <f>VLOOKUP(LEFT(A554,8)*1,Hilfstabelle!$A$35:$E$38,4,FALSE)</f>
        <v>N.A.</v>
      </c>
      <c r="T554" s="94" t="e">
        <f>VLOOKUP(H554,Preise!A:E,4,FALSE)</f>
        <v>#N/A</v>
      </c>
      <c r="U554" s="7" t="str">
        <f>IF(V554=50,"I",VLOOKUP(V554,Hilfstabelle!$A$3:$B$6,2))</f>
        <v>IV</v>
      </c>
      <c r="V554" s="7">
        <f t="shared" si="260"/>
        <v>160</v>
      </c>
      <c r="W554" s="7" t="str">
        <f>IF(U554="I","I",VLOOKUP(V554,Hilfstabelle!$A$3:$B$6,2))</f>
        <v>IV</v>
      </c>
      <c r="X554" s="7">
        <f>VLOOKUP(W554,Hilfstabelle!$B$10:$M$13,12,FALSE)</f>
        <v>10.408540800000001</v>
      </c>
      <c r="Y554" s="7">
        <f>VLOOKUP(W554,Hilfstabelle!$B$10:$D$13,3,FALSE)</f>
        <v>80</v>
      </c>
      <c r="Z554" s="7">
        <f>VLOOKUP(W554,Hilfstabelle!$B$10:$E$13,4,FALSE)</f>
        <v>110.5</v>
      </c>
      <c r="AA554" s="7">
        <f>VLOOKUP(W554,Hilfstabelle!$B$10:$F$13,5,FALSE)</f>
        <v>110.5</v>
      </c>
      <c r="AB554" s="7">
        <f>VLOOKUP(W554,Hilfstabelle!$B$10:$G$13,6,FALSE)</f>
        <v>110.5</v>
      </c>
      <c r="AC554" s="7" t="str">
        <f>IF(AG554="50I","I",VLOOKUP(C554,Hilfstabelle!$A$3:$B$6,2))</f>
        <v>IV</v>
      </c>
      <c r="AD554" s="7" t="str">
        <f>IF(U554="I","I",VLOOKUP(C554,Hilfstabelle!$A$3:$B$6,2))</f>
        <v>IV</v>
      </c>
      <c r="AE554" s="7" t="str">
        <f t="shared" si="272"/>
        <v>160IV</v>
      </c>
      <c r="AF554" s="7" t="str">
        <f t="shared" si="261"/>
        <v>160IV</v>
      </c>
      <c r="AG554" s="106" t="b">
        <f t="shared" si="262"/>
        <v>0</v>
      </c>
      <c r="AH554" s="7">
        <f>VLOOKUP('Grundgerüst Konfigurator'!AE554,Hilfstabelle!$B$14:$M$25,12,FALSE)</f>
        <v>4.9632240000000003</v>
      </c>
      <c r="AI554" s="7">
        <f>VLOOKUP(AE554,Hilfstabelle!$B$14:$J$25,9,FALSE)</f>
        <v>92.5</v>
      </c>
      <c r="AJ554" s="7">
        <f>VLOOKUP(AE554,Hilfstabelle!$B$14:$K$25,10,FALSE)</f>
        <v>64</v>
      </c>
      <c r="AK554" s="7">
        <f>VLOOKUP(AE554,Hilfstabelle!$B$14:$I$25,8,FALSE)</f>
        <v>14</v>
      </c>
      <c r="AL554" s="7" t="str">
        <f>IF(AP554="50I","I",VLOOKUP(D554,Hilfstabelle!$A$3:$B$6,2))</f>
        <v>III</v>
      </c>
      <c r="AM554" s="7" t="str">
        <f>IF(U554="I","I",VLOOKUP(D554,Hilfstabelle!$A$3:$B$6,2))</f>
        <v>III</v>
      </c>
      <c r="AN554" s="7" t="str">
        <f t="shared" si="273"/>
        <v>110III</v>
      </c>
      <c r="AO554" s="7" t="str">
        <f t="shared" si="263"/>
        <v>110III</v>
      </c>
      <c r="AP554" s="106" t="b">
        <f t="shared" si="264"/>
        <v>0</v>
      </c>
      <c r="AQ554" s="7">
        <f>VLOOKUP('Grundgerüst Konfigurator'!AN554,Hilfstabelle!$B$14:$M$25,12,FALSE)</f>
        <v>2.1127092000000003</v>
      </c>
      <c r="AR554" s="7">
        <f>VLOOKUP(AN554,Hilfstabelle!$B$14:$J$25,9,FALSE)</f>
        <v>65</v>
      </c>
      <c r="AS554" s="7">
        <f>VLOOKUP(AN554,Hilfstabelle!$B$14:$K$25,10,FALSE)</f>
        <v>72</v>
      </c>
      <c r="AT554" s="7">
        <f>VLOOKUP(AN554,Hilfstabelle!$B$14:$I$25,8,FALSE)</f>
        <v>22</v>
      </c>
      <c r="AU554" s="7" t="str">
        <f>IF(AY554="50I","I",VLOOKUP(E554,Hilfstabelle!$A$3:$B$6,2))</f>
        <v>II</v>
      </c>
      <c r="AV554" s="7" t="str">
        <f>IF(U554="I","I",VLOOKUP(E554,Hilfstabelle!$A$3:$B$6,2))</f>
        <v>II</v>
      </c>
      <c r="AW554" s="7" t="str">
        <f t="shared" si="274"/>
        <v>75II</v>
      </c>
      <c r="AX554" s="7" t="str">
        <f t="shared" si="265"/>
        <v>75II</v>
      </c>
      <c r="AY554" s="106" t="b">
        <f t="shared" si="281"/>
        <v>0</v>
      </c>
      <c r="AZ554" s="7">
        <f>VLOOKUP('Grundgerüst Konfigurator'!AW554,Hilfstabelle!$B$14:$M$25,12,FALSE)</f>
        <v>1.0688664000000001</v>
      </c>
      <c r="BA554" s="7">
        <f>VLOOKUP(AW554,Hilfstabelle!$B$14:$J$25,9,FALSE)</f>
        <v>45</v>
      </c>
      <c r="BB554" s="7">
        <f>VLOOKUP(AW554,Hilfstabelle!$B$14:$K$25,10,FALSE)</f>
        <v>72</v>
      </c>
      <c r="BC554" s="7">
        <f>VLOOKUP(AW554,Hilfstabelle!$B$14:$I$25,8,FALSE)</f>
        <v>22</v>
      </c>
      <c r="BD554" s="7" t="str">
        <f t="shared" si="266"/>
        <v/>
      </c>
      <c r="BE554" s="7" t="str">
        <f t="shared" si="275"/>
        <v/>
      </c>
      <c r="BF554" s="7">
        <f>IFERROR(VLOOKUP(BD554,Hilfstabelle!$B$26:$M$31,12,FALSE),0)</f>
        <v>0</v>
      </c>
      <c r="BG554" s="7">
        <f>IFERROR(VLOOKUP(BD554,Hilfstabelle!$B$26:$H$31,7,FALSE),0)</f>
        <v>0</v>
      </c>
      <c r="BH554" s="7" t="str">
        <f t="shared" si="267"/>
        <v>IV-III</v>
      </c>
      <c r="BI554" s="7" t="str">
        <f t="shared" si="276"/>
        <v>IV-III</v>
      </c>
      <c r="BJ554" s="7">
        <f>IFERROR(VLOOKUP(BH554,Hilfstabelle!$B$26:$M$31,12,FALSE),0)</f>
        <v>1.783698</v>
      </c>
      <c r="BK554" s="7">
        <f>IFERROR(VLOOKUP(BH554,Hilfstabelle!$B$26:$H$31,7,FALSE),0)</f>
        <v>5</v>
      </c>
      <c r="BL554" s="7" t="str">
        <f t="shared" si="268"/>
        <v>IV-II</v>
      </c>
      <c r="BM554" s="7" t="str">
        <f t="shared" si="277"/>
        <v>IV-II</v>
      </c>
      <c r="BN554" s="7">
        <f>IFERROR(VLOOKUP(BL554,Hilfstabelle!$B$26:$M$31,12,FALSE),0)</f>
        <v>2.3884392000000001</v>
      </c>
      <c r="BO554" s="7">
        <f>IFERROR(VLOOKUP(BL554,Hilfstabelle!$B$26:$H$31,7,FALSE),0)</f>
        <v>30</v>
      </c>
      <c r="BP554" s="162" t="s">
        <v>3902</v>
      </c>
    </row>
    <row r="555" spans="1:68" ht="15" thickBot="1" x14ac:dyDescent="0.25">
      <c r="A555" s="7">
        <v>16864441306</v>
      </c>
      <c r="B555" s="160" t="s">
        <v>98</v>
      </c>
      <c r="C555" s="8">
        <v>160</v>
      </c>
      <c r="D555" s="8">
        <v>110</v>
      </c>
      <c r="E555" s="8">
        <v>90</v>
      </c>
      <c r="F555" s="8" t="str">
        <f t="shared" si="278"/>
        <v>160 - 110 - 90</v>
      </c>
      <c r="G555" s="8" t="str">
        <f t="shared" si="279"/>
        <v>160-110-90</v>
      </c>
      <c r="H555" s="8">
        <f t="shared" si="280"/>
        <v>16864441306</v>
      </c>
      <c r="I555" s="6">
        <f t="shared" si="256"/>
        <v>22.652036400000004</v>
      </c>
      <c r="J555" s="6">
        <f>VLOOKUP(LEFT(A555,8)*1,Hilfstabelle!$A$35:$E$38,5,FALSE)</f>
        <v>0</v>
      </c>
      <c r="K555" s="6">
        <f t="shared" si="257"/>
        <v>362</v>
      </c>
      <c r="L555" s="6">
        <f t="shared" si="258"/>
        <v>280</v>
      </c>
      <c r="M555" s="6">
        <f t="shared" si="259"/>
        <v>185</v>
      </c>
      <c r="N555" s="19">
        <f t="shared" si="269"/>
        <v>124.5</v>
      </c>
      <c r="O555" s="19">
        <f t="shared" si="270"/>
        <v>137.5</v>
      </c>
      <c r="P555" s="19">
        <f t="shared" si="271"/>
        <v>137.5</v>
      </c>
      <c r="Q555" s="6" t="str">
        <f>VLOOKUP(LEFT(A555,8)*1,Hilfstabelle!$A$35:$E$38,2,FALSE)</f>
        <v>N.A.</v>
      </c>
      <c r="R555" s="6" t="str">
        <f>VLOOKUP(LEFT(A555,8)*1,Hilfstabelle!$A$35:$E$38,3,FALSE)</f>
        <v>N.A.</v>
      </c>
      <c r="S555" s="6" t="str">
        <f>VLOOKUP(LEFT(A555,8)*1,Hilfstabelle!$A$35:$E$38,4,FALSE)</f>
        <v>N.A.</v>
      </c>
      <c r="T555" s="94" t="e">
        <f>VLOOKUP(H555,Preise!A:E,4,FALSE)</f>
        <v>#N/A</v>
      </c>
      <c r="U555" s="7" t="str">
        <f>IF(V555=50,"I",VLOOKUP(V555,Hilfstabelle!$A$3:$B$6,2))</f>
        <v>IV</v>
      </c>
      <c r="V555" s="7">
        <f t="shared" si="260"/>
        <v>160</v>
      </c>
      <c r="W555" s="7" t="str">
        <f>IF(U555="I","I",VLOOKUP(V555,Hilfstabelle!$A$3:$B$6,2))</f>
        <v>IV</v>
      </c>
      <c r="X555" s="7">
        <f>VLOOKUP(W555,Hilfstabelle!$B$10:$M$13,12,FALSE)</f>
        <v>10.408540800000001</v>
      </c>
      <c r="Y555" s="7">
        <f>VLOOKUP(W555,Hilfstabelle!$B$10:$D$13,3,FALSE)</f>
        <v>80</v>
      </c>
      <c r="Z555" s="7">
        <f>VLOOKUP(W555,Hilfstabelle!$B$10:$E$13,4,FALSE)</f>
        <v>110.5</v>
      </c>
      <c r="AA555" s="7">
        <f>VLOOKUP(W555,Hilfstabelle!$B$10:$F$13,5,FALSE)</f>
        <v>110.5</v>
      </c>
      <c r="AB555" s="7">
        <f>VLOOKUP(W555,Hilfstabelle!$B$10:$G$13,6,FALSE)</f>
        <v>110.5</v>
      </c>
      <c r="AC555" s="7" t="str">
        <f>IF(AG555="50I","I",VLOOKUP(C555,Hilfstabelle!$A$3:$B$6,2))</f>
        <v>IV</v>
      </c>
      <c r="AD555" s="7" t="str">
        <f>IF(U555="I","I",VLOOKUP(C555,Hilfstabelle!$A$3:$B$6,2))</f>
        <v>IV</v>
      </c>
      <c r="AE555" s="7" t="str">
        <f t="shared" si="272"/>
        <v>160IV</v>
      </c>
      <c r="AF555" s="7" t="str">
        <f t="shared" si="261"/>
        <v>160IV</v>
      </c>
      <c r="AG555" s="106" t="b">
        <f t="shared" si="262"/>
        <v>0</v>
      </c>
      <c r="AH555" s="7">
        <f>VLOOKUP('Grundgerüst Konfigurator'!AE555,Hilfstabelle!$B$14:$M$25,12,FALSE)</f>
        <v>4.9632240000000003</v>
      </c>
      <c r="AI555" s="7">
        <f>VLOOKUP(AE555,Hilfstabelle!$B$14:$J$25,9,FALSE)</f>
        <v>92.5</v>
      </c>
      <c r="AJ555" s="7">
        <f>VLOOKUP(AE555,Hilfstabelle!$B$14:$K$25,10,FALSE)</f>
        <v>64</v>
      </c>
      <c r="AK555" s="7">
        <f>VLOOKUP(AE555,Hilfstabelle!$B$14:$I$25,8,FALSE)</f>
        <v>14</v>
      </c>
      <c r="AL555" s="7" t="str">
        <f>IF(AP555="50I","I",VLOOKUP(D555,Hilfstabelle!$A$3:$B$6,2))</f>
        <v>III</v>
      </c>
      <c r="AM555" s="7" t="str">
        <f>IF(U555="I","I",VLOOKUP(D555,Hilfstabelle!$A$3:$B$6,2))</f>
        <v>III</v>
      </c>
      <c r="AN555" s="7" t="str">
        <f t="shared" si="273"/>
        <v>110III</v>
      </c>
      <c r="AO555" s="7" t="str">
        <f t="shared" si="263"/>
        <v>110III</v>
      </c>
      <c r="AP555" s="106" t="b">
        <f t="shared" si="264"/>
        <v>0</v>
      </c>
      <c r="AQ555" s="7">
        <f>VLOOKUP('Grundgerüst Konfigurator'!AN555,Hilfstabelle!$B$14:$M$25,12,FALSE)</f>
        <v>2.1127092000000003</v>
      </c>
      <c r="AR555" s="7">
        <f>VLOOKUP(AN555,Hilfstabelle!$B$14:$J$25,9,FALSE)</f>
        <v>65</v>
      </c>
      <c r="AS555" s="7">
        <f>VLOOKUP(AN555,Hilfstabelle!$B$14:$K$25,10,FALSE)</f>
        <v>72</v>
      </c>
      <c r="AT555" s="7">
        <f>VLOOKUP(AN555,Hilfstabelle!$B$14:$I$25,8,FALSE)</f>
        <v>22</v>
      </c>
      <c r="AU555" s="7" t="str">
        <f>IF(AY555="50I","I",VLOOKUP(E555,Hilfstabelle!$A$3:$B$6,2))</f>
        <v>III</v>
      </c>
      <c r="AV555" s="7" t="str">
        <f>IF(U555="I","I",VLOOKUP(E555,Hilfstabelle!$A$3:$B$6,2))</f>
        <v>III</v>
      </c>
      <c r="AW555" s="7" t="str">
        <f t="shared" si="274"/>
        <v>90III</v>
      </c>
      <c r="AX555" s="7" t="str">
        <f t="shared" si="265"/>
        <v>90III</v>
      </c>
      <c r="AY555" s="106" t="b">
        <f t="shared" si="281"/>
        <v>0</v>
      </c>
      <c r="AZ555" s="7">
        <f>VLOOKUP('Grundgerüst Konfigurator'!AW555,Hilfstabelle!$B$14:$M$25,12,FALSE)</f>
        <v>1.6001664000000002</v>
      </c>
      <c r="BA555" s="7">
        <f>VLOOKUP(AW555,Hilfstabelle!$B$14:$J$25,9,FALSE)</f>
        <v>54</v>
      </c>
      <c r="BB555" s="7">
        <f>VLOOKUP(AW555,Hilfstabelle!$B$14:$K$25,10,FALSE)</f>
        <v>72</v>
      </c>
      <c r="BC555" s="7">
        <f>VLOOKUP(AW555,Hilfstabelle!$B$14:$I$25,8,FALSE)</f>
        <v>22</v>
      </c>
      <c r="BD555" s="7" t="str">
        <f t="shared" si="266"/>
        <v/>
      </c>
      <c r="BE555" s="7" t="str">
        <f t="shared" si="275"/>
        <v/>
      </c>
      <c r="BF555" s="7">
        <f>IFERROR(VLOOKUP(BD555,Hilfstabelle!$B$26:$M$31,12,FALSE),0)</f>
        <v>0</v>
      </c>
      <c r="BG555" s="7">
        <f>IFERROR(VLOOKUP(BD555,Hilfstabelle!$B$26:$H$31,7,FALSE),0)</f>
        <v>0</v>
      </c>
      <c r="BH555" s="7" t="str">
        <f t="shared" si="267"/>
        <v>IV-III</v>
      </c>
      <c r="BI555" s="7" t="str">
        <f t="shared" si="276"/>
        <v>IV-III</v>
      </c>
      <c r="BJ555" s="7">
        <f>IFERROR(VLOOKUP(BH555,Hilfstabelle!$B$26:$M$31,12,FALSE),0)</f>
        <v>1.783698</v>
      </c>
      <c r="BK555" s="7">
        <f>IFERROR(VLOOKUP(BH555,Hilfstabelle!$B$26:$H$31,7,FALSE),0)</f>
        <v>5</v>
      </c>
      <c r="BL555" s="7" t="str">
        <f t="shared" si="268"/>
        <v>IV-III</v>
      </c>
      <c r="BM555" s="7" t="str">
        <f t="shared" si="277"/>
        <v>IV-III</v>
      </c>
      <c r="BN555" s="7">
        <f>IFERROR(VLOOKUP(BL555,Hilfstabelle!$B$26:$M$31,12,FALSE),0)</f>
        <v>1.783698</v>
      </c>
      <c r="BO555" s="7">
        <f>IFERROR(VLOOKUP(BL555,Hilfstabelle!$B$26:$H$31,7,FALSE),0)</f>
        <v>5</v>
      </c>
      <c r="BP555" s="162" t="s">
        <v>3902</v>
      </c>
    </row>
    <row r="556" spans="1:68" ht="15" thickBot="1" x14ac:dyDescent="0.25">
      <c r="A556" s="7">
        <v>16864441307</v>
      </c>
      <c r="B556" s="160" t="s">
        <v>98</v>
      </c>
      <c r="C556" s="8">
        <v>160</v>
      </c>
      <c r="D556" s="8">
        <v>110</v>
      </c>
      <c r="E556" s="8">
        <v>110</v>
      </c>
      <c r="F556" s="8" t="str">
        <f t="shared" si="278"/>
        <v>160 - 110 - 110</v>
      </c>
      <c r="G556" s="8" t="str">
        <f t="shared" si="279"/>
        <v>160-110-110</v>
      </c>
      <c r="H556" s="8">
        <f t="shared" si="280"/>
        <v>16864441307</v>
      </c>
      <c r="I556" s="6">
        <f t="shared" si="256"/>
        <v>23.164579200000006</v>
      </c>
      <c r="J556" s="6">
        <f>VLOOKUP(LEFT(A556,8)*1,Hilfstabelle!$A$35:$E$38,5,FALSE)</f>
        <v>0</v>
      </c>
      <c r="K556" s="6">
        <f t="shared" si="257"/>
        <v>362</v>
      </c>
      <c r="L556" s="6">
        <f t="shared" si="258"/>
        <v>280</v>
      </c>
      <c r="M556" s="6">
        <f t="shared" si="259"/>
        <v>185</v>
      </c>
      <c r="N556" s="19">
        <f t="shared" si="269"/>
        <v>124.5</v>
      </c>
      <c r="O556" s="19">
        <f t="shared" si="270"/>
        <v>137.5</v>
      </c>
      <c r="P556" s="19">
        <f t="shared" si="271"/>
        <v>137.5</v>
      </c>
      <c r="Q556" s="6" t="str">
        <f>VLOOKUP(LEFT(A556,8)*1,Hilfstabelle!$A$35:$E$38,2,FALSE)</f>
        <v>N.A.</v>
      </c>
      <c r="R556" s="6" t="str">
        <f>VLOOKUP(LEFT(A556,8)*1,Hilfstabelle!$A$35:$E$38,3,FALSE)</f>
        <v>N.A.</v>
      </c>
      <c r="S556" s="6" t="str">
        <f>VLOOKUP(LEFT(A556,8)*1,Hilfstabelle!$A$35:$E$38,4,FALSE)</f>
        <v>N.A.</v>
      </c>
      <c r="T556" s="94" t="e">
        <f>VLOOKUP(H556,Preise!A:E,4,FALSE)</f>
        <v>#N/A</v>
      </c>
      <c r="U556" s="7" t="str">
        <f>IF(V556=50,"I",VLOOKUP(V556,Hilfstabelle!$A$3:$B$6,2))</f>
        <v>IV</v>
      </c>
      <c r="V556" s="7">
        <f t="shared" si="260"/>
        <v>160</v>
      </c>
      <c r="W556" s="7" t="str">
        <f>IF(U556="I","I",VLOOKUP(V556,Hilfstabelle!$A$3:$B$6,2))</f>
        <v>IV</v>
      </c>
      <c r="X556" s="7">
        <f>VLOOKUP(W556,Hilfstabelle!$B$10:$M$13,12,FALSE)</f>
        <v>10.408540800000001</v>
      </c>
      <c r="Y556" s="7">
        <f>VLOOKUP(W556,Hilfstabelle!$B$10:$D$13,3,FALSE)</f>
        <v>80</v>
      </c>
      <c r="Z556" s="7">
        <f>VLOOKUP(W556,Hilfstabelle!$B$10:$E$13,4,FALSE)</f>
        <v>110.5</v>
      </c>
      <c r="AA556" s="7">
        <f>VLOOKUP(W556,Hilfstabelle!$B$10:$F$13,5,FALSE)</f>
        <v>110.5</v>
      </c>
      <c r="AB556" s="7">
        <f>VLOOKUP(W556,Hilfstabelle!$B$10:$G$13,6,FALSE)</f>
        <v>110.5</v>
      </c>
      <c r="AC556" s="7" t="str">
        <f>IF(AG556="50I","I",VLOOKUP(C556,Hilfstabelle!$A$3:$B$6,2))</f>
        <v>IV</v>
      </c>
      <c r="AD556" s="7" t="str">
        <f>IF(U556="I","I",VLOOKUP(C556,Hilfstabelle!$A$3:$B$6,2))</f>
        <v>IV</v>
      </c>
      <c r="AE556" s="7" t="str">
        <f t="shared" si="272"/>
        <v>160IV</v>
      </c>
      <c r="AF556" s="7" t="str">
        <f t="shared" si="261"/>
        <v>160IV</v>
      </c>
      <c r="AG556" s="106" t="b">
        <f t="shared" si="262"/>
        <v>0</v>
      </c>
      <c r="AH556" s="7">
        <f>VLOOKUP('Grundgerüst Konfigurator'!AE556,Hilfstabelle!$B$14:$M$25,12,FALSE)</f>
        <v>4.9632240000000003</v>
      </c>
      <c r="AI556" s="7">
        <f>VLOOKUP(AE556,Hilfstabelle!$B$14:$J$25,9,FALSE)</f>
        <v>92.5</v>
      </c>
      <c r="AJ556" s="7">
        <f>VLOOKUP(AE556,Hilfstabelle!$B$14:$K$25,10,FALSE)</f>
        <v>64</v>
      </c>
      <c r="AK556" s="7">
        <f>VLOOKUP(AE556,Hilfstabelle!$B$14:$I$25,8,FALSE)</f>
        <v>14</v>
      </c>
      <c r="AL556" s="7" t="str">
        <f>IF(AP556="50I","I",VLOOKUP(D556,Hilfstabelle!$A$3:$B$6,2))</f>
        <v>III</v>
      </c>
      <c r="AM556" s="7" t="str">
        <f>IF(U556="I","I",VLOOKUP(D556,Hilfstabelle!$A$3:$B$6,2))</f>
        <v>III</v>
      </c>
      <c r="AN556" s="7" t="str">
        <f t="shared" si="273"/>
        <v>110III</v>
      </c>
      <c r="AO556" s="7" t="str">
        <f t="shared" si="263"/>
        <v>110III</v>
      </c>
      <c r="AP556" s="106" t="b">
        <f t="shared" si="264"/>
        <v>0</v>
      </c>
      <c r="AQ556" s="7">
        <f>VLOOKUP('Grundgerüst Konfigurator'!AN556,Hilfstabelle!$B$14:$M$25,12,FALSE)</f>
        <v>2.1127092000000003</v>
      </c>
      <c r="AR556" s="7">
        <f>VLOOKUP(AN556,Hilfstabelle!$B$14:$J$25,9,FALSE)</f>
        <v>65</v>
      </c>
      <c r="AS556" s="7">
        <f>VLOOKUP(AN556,Hilfstabelle!$B$14:$K$25,10,FALSE)</f>
        <v>72</v>
      </c>
      <c r="AT556" s="7">
        <f>VLOOKUP(AN556,Hilfstabelle!$B$14:$I$25,8,FALSE)</f>
        <v>22</v>
      </c>
      <c r="AU556" s="7" t="str">
        <f>IF(AY556="50I","I",VLOOKUP(E556,Hilfstabelle!$A$3:$B$6,2))</f>
        <v>III</v>
      </c>
      <c r="AV556" s="7" t="str">
        <f>IF(U556="I","I",VLOOKUP(E556,Hilfstabelle!$A$3:$B$6,2))</f>
        <v>III</v>
      </c>
      <c r="AW556" s="7" t="str">
        <f t="shared" si="274"/>
        <v>110III</v>
      </c>
      <c r="AX556" s="7" t="str">
        <f t="shared" si="265"/>
        <v>110III</v>
      </c>
      <c r="AY556" s="106" t="b">
        <f t="shared" si="281"/>
        <v>0</v>
      </c>
      <c r="AZ556" s="7">
        <f>VLOOKUP('Grundgerüst Konfigurator'!AW556,Hilfstabelle!$B$14:$M$25,12,FALSE)</f>
        <v>2.1127092000000003</v>
      </c>
      <c r="BA556" s="7">
        <f>VLOOKUP(AW556,Hilfstabelle!$B$14:$J$25,9,FALSE)</f>
        <v>65</v>
      </c>
      <c r="BB556" s="7">
        <f>VLOOKUP(AW556,Hilfstabelle!$B$14:$K$25,10,FALSE)</f>
        <v>72</v>
      </c>
      <c r="BC556" s="7">
        <f>VLOOKUP(AW556,Hilfstabelle!$B$14:$I$25,8,FALSE)</f>
        <v>22</v>
      </c>
      <c r="BD556" s="7" t="str">
        <f t="shared" si="266"/>
        <v/>
      </c>
      <c r="BE556" s="7" t="str">
        <f t="shared" si="275"/>
        <v/>
      </c>
      <c r="BF556" s="7">
        <f>IFERROR(VLOOKUP(BD556,Hilfstabelle!$B$26:$M$31,12,FALSE),0)</f>
        <v>0</v>
      </c>
      <c r="BG556" s="7">
        <f>IFERROR(VLOOKUP(BD556,Hilfstabelle!$B$26:$H$31,7,FALSE),0)</f>
        <v>0</v>
      </c>
      <c r="BH556" s="7" t="str">
        <f t="shared" si="267"/>
        <v>IV-III</v>
      </c>
      <c r="BI556" s="7" t="str">
        <f t="shared" si="276"/>
        <v>IV-III</v>
      </c>
      <c r="BJ556" s="7">
        <f>IFERROR(VLOOKUP(BH556,Hilfstabelle!$B$26:$M$31,12,FALSE),0)</f>
        <v>1.783698</v>
      </c>
      <c r="BK556" s="7">
        <f>IFERROR(VLOOKUP(BH556,Hilfstabelle!$B$26:$H$31,7,FALSE),0)</f>
        <v>5</v>
      </c>
      <c r="BL556" s="7" t="str">
        <f t="shared" si="268"/>
        <v>IV-III</v>
      </c>
      <c r="BM556" s="7" t="str">
        <f t="shared" si="277"/>
        <v>IV-III</v>
      </c>
      <c r="BN556" s="7">
        <f>IFERROR(VLOOKUP(BL556,Hilfstabelle!$B$26:$M$31,12,FALSE),0)</f>
        <v>1.783698</v>
      </c>
      <c r="BO556" s="7">
        <f>IFERROR(VLOOKUP(BL556,Hilfstabelle!$B$26:$H$31,7,FALSE),0)</f>
        <v>5</v>
      </c>
      <c r="BP556" s="162" t="s">
        <v>3902</v>
      </c>
    </row>
    <row r="557" spans="1:68" ht="15" thickBot="1" x14ac:dyDescent="0.25">
      <c r="A557" s="7">
        <v>16864441308</v>
      </c>
      <c r="B557" s="160" t="s">
        <v>98</v>
      </c>
      <c r="C557" s="8">
        <v>160</v>
      </c>
      <c r="D557" s="8">
        <v>110</v>
      </c>
      <c r="E557" s="8">
        <v>125</v>
      </c>
      <c r="F557" s="8" t="str">
        <f t="shared" si="278"/>
        <v>160 - 110 - 125</v>
      </c>
      <c r="G557" s="8" t="str">
        <f t="shared" si="279"/>
        <v>160-110-125</v>
      </c>
      <c r="H557" s="8">
        <f t="shared" si="280"/>
        <v>16864441308</v>
      </c>
      <c r="I557" s="6">
        <f t="shared" si="256"/>
        <v>23.067979200000003</v>
      </c>
      <c r="J557" s="6">
        <f>VLOOKUP(LEFT(A557,8)*1,Hilfstabelle!$A$35:$E$38,5,FALSE)</f>
        <v>0</v>
      </c>
      <c r="K557" s="6">
        <f t="shared" si="257"/>
        <v>372.3</v>
      </c>
      <c r="L557" s="6">
        <f t="shared" si="258"/>
        <v>280</v>
      </c>
      <c r="M557" s="6">
        <f t="shared" si="259"/>
        <v>185</v>
      </c>
      <c r="N557" s="19">
        <f t="shared" si="269"/>
        <v>124.5</v>
      </c>
      <c r="O557" s="19">
        <f t="shared" si="270"/>
        <v>137.5</v>
      </c>
      <c r="P557" s="19">
        <f t="shared" si="271"/>
        <v>147.80000000000001</v>
      </c>
      <c r="Q557" s="6" t="str">
        <f>VLOOKUP(LEFT(A557,8)*1,Hilfstabelle!$A$35:$E$38,2,FALSE)</f>
        <v>N.A.</v>
      </c>
      <c r="R557" s="6" t="str">
        <f>VLOOKUP(LEFT(A557,8)*1,Hilfstabelle!$A$35:$E$38,3,FALSE)</f>
        <v>N.A.</v>
      </c>
      <c r="S557" s="6" t="str">
        <f>VLOOKUP(LEFT(A557,8)*1,Hilfstabelle!$A$35:$E$38,4,FALSE)</f>
        <v>N.A.</v>
      </c>
      <c r="T557" s="94" t="e">
        <f>VLOOKUP(H557,Preise!A:E,4,FALSE)</f>
        <v>#N/A</v>
      </c>
      <c r="U557" s="7" t="str">
        <f>IF(V557=50,"I",VLOOKUP(V557,Hilfstabelle!$A$3:$B$6,2))</f>
        <v>IV</v>
      </c>
      <c r="V557" s="7">
        <f t="shared" si="260"/>
        <v>160</v>
      </c>
      <c r="W557" s="7" t="str">
        <f>IF(U557="I","I",VLOOKUP(V557,Hilfstabelle!$A$3:$B$6,2))</f>
        <v>IV</v>
      </c>
      <c r="X557" s="7">
        <f>VLOOKUP(W557,Hilfstabelle!$B$10:$M$13,12,FALSE)</f>
        <v>10.408540800000001</v>
      </c>
      <c r="Y557" s="7">
        <f>VLOOKUP(W557,Hilfstabelle!$B$10:$D$13,3,FALSE)</f>
        <v>80</v>
      </c>
      <c r="Z557" s="7">
        <f>VLOOKUP(W557,Hilfstabelle!$B$10:$E$13,4,FALSE)</f>
        <v>110.5</v>
      </c>
      <c r="AA557" s="7">
        <f>VLOOKUP(W557,Hilfstabelle!$B$10:$F$13,5,FALSE)</f>
        <v>110.5</v>
      </c>
      <c r="AB557" s="7">
        <f>VLOOKUP(W557,Hilfstabelle!$B$10:$G$13,6,FALSE)</f>
        <v>110.5</v>
      </c>
      <c r="AC557" s="7" t="str">
        <f>IF(AG557="50I","I",VLOOKUP(C557,Hilfstabelle!$A$3:$B$6,2))</f>
        <v>IV</v>
      </c>
      <c r="AD557" s="7" t="str">
        <f>IF(U557="I","I",VLOOKUP(C557,Hilfstabelle!$A$3:$B$6,2))</f>
        <v>IV</v>
      </c>
      <c r="AE557" s="7" t="str">
        <f t="shared" si="272"/>
        <v>160IV</v>
      </c>
      <c r="AF557" s="7" t="str">
        <f t="shared" si="261"/>
        <v>160IV</v>
      </c>
      <c r="AG557" s="106" t="b">
        <f t="shared" si="262"/>
        <v>0</v>
      </c>
      <c r="AH557" s="7">
        <f>VLOOKUP('Grundgerüst Konfigurator'!AE557,Hilfstabelle!$B$14:$M$25,12,FALSE)</f>
        <v>4.9632240000000003</v>
      </c>
      <c r="AI557" s="7">
        <f>VLOOKUP(AE557,Hilfstabelle!$B$14:$J$25,9,FALSE)</f>
        <v>92.5</v>
      </c>
      <c r="AJ557" s="7">
        <f>VLOOKUP(AE557,Hilfstabelle!$B$14:$K$25,10,FALSE)</f>
        <v>64</v>
      </c>
      <c r="AK557" s="7">
        <f>VLOOKUP(AE557,Hilfstabelle!$B$14:$I$25,8,FALSE)</f>
        <v>14</v>
      </c>
      <c r="AL557" s="7" t="str">
        <f>IF(AP557="50I","I",VLOOKUP(D557,Hilfstabelle!$A$3:$B$6,2))</f>
        <v>III</v>
      </c>
      <c r="AM557" s="7" t="str">
        <f>IF(U557="I","I",VLOOKUP(D557,Hilfstabelle!$A$3:$B$6,2))</f>
        <v>III</v>
      </c>
      <c r="AN557" s="7" t="str">
        <f t="shared" si="273"/>
        <v>110III</v>
      </c>
      <c r="AO557" s="7" t="str">
        <f t="shared" si="263"/>
        <v>110III</v>
      </c>
      <c r="AP557" s="106" t="b">
        <f t="shared" si="264"/>
        <v>0</v>
      </c>
      <c r="AQ557" s="7">
        <f>VLOOKUP('Grundgerüst Konfigurator'!AN557,Hilfstabelle!$B$14:$M$25,12,FALSE)</f>
        <v>2.1127092000000003</v>
      </c>
      <c r="AR557" s="7">
        <f>VLOOKUP(AN557,Hilfstabelle!$B$14:$J$25,9,FALSE)</f>
        <v>65</v>
      </c>
      <c r="AS557" s="7">
        <f>VLOOKUP(AN557,Hilfstabelle!$B$14:$K$25,10,FALSE)</f>
        <v>72</v>
      </c>
      <c r="AT557" s="7">
        <f>VLOOKUP(AN557,Hilfstabelle!$B$14:$I$25,8,FALSE)</f>
        <v>22</v>
      </c>
      <c r="AU557" s="7" t="str">
        <f>IF(AY557="50I","I",VLOOKUP(E557,Hilfstabelle!$A$3:$B$6,2))</f>
        <v>IV</v>
      </c>
      <c r="AV557" s="7" t="str">
        <f>IF(U557="I","I",VLOOKUP(E557,Hilfstabelle!$A$3:$B$6,2))</f>
        <v>IV</v>
      </c>
      <c r="AW557" s="7" t="str">
        <f t="shared" si="274"/>
        <v>125IV</v>
      </c>
      <c r="AX557" s="7" t="str">
        <f t="shared" si="265"/>
        <v>125IV</v>
      </c>
      <c r="AY557" s="106" t="b">
        <f t="shared" si="281"/>
        <v>0</v>
      </c>
      <c r="AZ557" s="7">
        <f>VLOOKUP('Grundgerüst Konfigurator'!AW557,Hilfstabelle!$B$14:$M$25,12,FALSE)</f>
        <v>3.7998072000000001</v>
      </c>
      <c r="BA557" s="7">
        <f>VLOOKUP(AW557,Hilfstabelle!$B$14:$J$25,9,FALSE)</f>
        <v>72.5</v>
      </c>
      <c r="BB557" s="7">
        <f>VLOOKUP(AW557,Hilfstabelle!$B$14:$K$25,10,FALSE)</f>
        <v>87.3</v>
      </c>
      <c r="BC557" s="7">
        <f>VLOOKUP(AW557,Hilfstabelle!$B$14:$I$25,8,FALSE)</f>
        <v>37.299999999999997</v>
      </c>
      <c r="BD557" s="7" t="str">
        <f t="shared" si="266"/>
        <v/>
      </c>
      <c r="BE557" s="7" t="str">
        <f t="shared" si="275"/>
        <v/>
      </c>
      <c r="BF557" s="7">
        <f>IFERROR(VLOOKUP(BD557,Hilfstabelle!$B$26:$M$31,12,FALSE),0)</f>
        <v>0</v>
      </c>
      <c r="BG557" s="7">
        <f>IFERROR(VLOOKUP(BD557,Hilfstabelle!$B$26:$H$31,7,FALSE),0)</f>
        <v>0</v>
      </c>
      <c r="BH557" s="7" t="str">
        <f t="shared" si="267"/>
        <v>IV-III</v>
      </c>
      <c r="BI557" s="7" t="str">
        <f t="shared" si="276"/>
        <v>IV-III</v>
      </c>
      <c r="BJ557" s="7">
        <f>IFERROR(VLOOKUP(BH557,Hilfstabelle!$B$26:$M$31,12,FALSE),0)</f>
        <v>1.783698</v>
      </c>
      <c r="BK557" s="7">
        <f>IFERROR(VLOOKUP(BH557,Hilfstabelle!$B$26:$H$31,7,FALSE),0)</f>
        <v>5</v>
      </c>
      <c r="BL557" s="7" t="str">
        <f t="shared" si="268"/>
        <v/>
      </c>
      <c r="BM557" s="7" t="str">
        <f t="shared" si="277"/>
        <v/>
      </c>
      <c r="BN557" s="7">
        <f>IFERROR(VLOOKUP(BL557,Hilfstabelle!$B$26:$M$31,12,FALSE),0)</f>
        <v>0</v>
      </c>
      <c r="BO557" s="7">
        <f>IFERROR(VLOOKUP(BL557,Hilfstabelle!$B$26:$H$31,7,FALSE),0)</f>
        <v>0</v>
      </c>
      <c r="BP557" s="162" t="s">
        <v>3902</v>
      </c>
    </row>
    <row r="558" spans="1:68" ht="15" thickBot="1" x14ac:dyDescent="0.25">
      <c r="A558" s="7">
        <v>16864441309</v>
      </c>
      <c r="B558" s="160" t="s">
        <v>98</v>
      </c>
      <c r="C558" s="8">
        <v>160</v>
      </c>
      <c r="D558" s="8">
        <v>110</v>
      </c>
      <c r="E558" s="8">
        <v>140</v>
      </c>
      <c r="F558" s="8" t="str">
        <f t="shared" si="278"/>
        <v>160 - 110 - 140</v>
      </c>
      <c r="G558" s="8" t="str">
        <f t="shared" si="279"/>
        <v>160-110-140</v>
      </c>
      <c r="H558" s="8">
        <f t="shared" si="280"/>
        <v>16864441309</v>
      </c>
      <c r="I558" s="6">
        <f t="shared" si="256"/>
        <v>23.715409200000003</v>
      </c>
      <c r="J558" s="6">
        <f>VLOOKUP(LEFT(A558,8)*1,Hilfstabelle!$A$35:$E$38,5,FALSE)</f>
        <v>0</v>
      </c>
      <c r="K558" s="6">
        <f t="shared" si="257"/>
        <v>360.6</v>
      </c>
      <c r="L558" s="6">
        <f t="shared" si="258"/>
        <v>280</v>
      </c>
      <c r="M558" s="6">
        <f t="shared" si="259"/>
        <v>185</v>
      </c>
      <c r="N558" s="19">
        <f t="shared" si="269"/>
        <v>124.5</v>
      </c>
      <c r="O558" s="19">
        <f t="shared" si="270"/>
        <v>137.5</v>
      </c>
      <c r="P558" s="19">
        <f t="shared" si="271"/>
        <v>136.1</v>
      </c>
      <c r="Q558" s="6" t="str">
        <f>VLOOKUP(LEFT(A558,8)*1,Hilfstabelle!$A$35:$E$38,2,FALSE)</f>
        <v>N.A.</v>
      </c>
      <c r="R558" s="6" t="str">
        <f>VLOOKUP(LEFT(A558,8)*1,Hilfstabelle!$A$35:$E$38,3,FALSE)</f>
        <v>N.A.</v>
      </c>
      <c r="S558" s="6" t="str">
        <f>VLOOKUP(LEFT(A558,8)*1,Hilfstabelle!$A$35:$E$38,4,FALSE)</f>
        <v>N.A.</v>
      </c>
      <c r="T558" s="94" t="e">
        <f>VLOOKUP(H558,Preise!A:E,4,FALSE)</f>
        <v>#N/A</v>
      </c>
      <c r="U558" s="7" t="str">
        <f>IF(V558=50,"I",VLOOKUP(V558,Hilfstabelle!$A$3:$B$6,2))</f>
        <v>IV</v>
      </c>
      <c r="V558" s="7">
        <f t="shared" si="260"/>
        <v>160</v>
      </c>
      <c r="W558" s="7" t="str">
        <f>IF(U558="I","I",VLOOKUP(V558,Hilfstabelle!$A$3:$B$6,2))</f>
        <v>IV</v>
      </c>
      <c r="X558" s="7">
        <f>VLOOKUP(W558,Hilfstabelle!$B$10:$M$13,12,FALSE)</f>
        <v>10.408540800000001</v>
      </c>
      <c r="Y558" s="7">
        <f>VLOOKUP(W558,Hilfstabelle!$B$10:$D$13,3,FALSE)</f>
        <v>80</v>
      </c>
      <c r="Z558" s="7">
        <f>VLOOKUP(W558,Hilfstabelle!$B$10:$E$13,4,FALSE)</f>
        <v>110.5</v>
      </c>
      <c r="AA558" s="7">
        <f>VLOOKUP(W558,Hilfstabelle!$B$10:$F$13,5,FALSE)</f>
        <v>110.5</v>
      </c>
      <c r="AB558" s="7">
        <f>VLOOKUP(W558,Hilfstabelle!$B$10:$G$13,6,FALSE)</f>
        <v>110.5</v>
      </c>
      <c r="AC558" s="7" t="str">
        <f>IF(AG558="50I","I",VLOOKUP(C558,Hilfstabelle!$A$3:$B$6,2))</f>
        <v>IV</v>
      </c>
      <c r="AD558" s="7" t="str">
        <f>IF(U558="I","I",VLOOKUP(C558,Hilfstabelle!$A$3:$B$6,2))</f>
        <v>IV</v>
      </c>
      <c r="AE558" s="7" t="str">
        <f t="shared" si="272"/>
        <v>160IV</v>
      </c>
      <c r="AF558" s="7" t="str">
        <f t="shared" si="261"/>
        <v>160IV</v>
      </c>
      <c r="AG558" s="106" t="b">
        <f t="shared" si="262"/>
        <v>0</v>
      </c>
      <c r="AH558" s="7">
        <f>VLOOKUP('Grundgerüst Konfigurator'!AE558,Hilfstabelle!$B$14:$M$25,12,FALSE)</f>
        <v>4.9632240000000003</v>
      </c>
      <c r="AI558" s="7">
        <f>VLOOKUP(AE558,Hilfstabelle!$B$14:$J$25,9,FALSE)</f>
        <v>92.5</v>
      </c>
      <c r="AJ558" s="7">
        <f>VLOOKUP(AE558,Hilfstabelle!$B$14:$K$25,10,FALSE)</f>
        <v>64</v>
      </c>
      <c r="AK558" s="7">
        <f>VLOOKUP(AE558,Hilfstabelle!$B$14:$I$25,8,FALSE)</f>
        <v>14</v>
      </c>
      <c r="AL558" s="7" t="str">
        <f>IF(AP558="50I","I",VLOOKUP(D558,Hilfstabelle!$A$3:$B$6,2))</f>
        <v>III</v>
      </c>
      <c r="AM558" s="7" t="str">
        <f>IF(U558="I","I",VLOOKUP(D558,Hilfstabelle!$A$3:$B$6,2))</f>
        <v>III</v>
      </c>
      <c r="AN558" s="7" t="str">
        <f t="shared" si="273"/>
        <v>110III</v>
      </c>
      <c r="AO558" s="7" t="str">
        <f t="shared" si="263"/>
        <v>110III</v>
      </c>
      <c r="AP558" s="106" t="b">
        <f t="shared" si="264"/>
        <v>0</v>
      </c>
      <c r="AQ558" s="7">
        <f>VLOOKUP('Grundgerüst Konfigurator'!AN558,Hilfstabelle!$B$14:$M$25,12,FALSE)</f>
        <v>2.1127092000000003</v>
      </c>
      <c r="AR558" s="7">
        <f>VLOOKUP(AN558,Hilfstabelle!$B$14:$J$25,9,FALSE)</f>
        <v>65</v>
      </c>
      <c r="AS558" s="7">
        <f>VLOOKUP(AN558,Hilfstabelle!$B$14:$K$25,10,FALSE)</f>
        <v>72</v>
      </c>
      <c r="AT558" s="7">
        <f>VLOOKUP(AN558,Hilfstabelle!$B$14:$I$25,8,FALSE)</f>
        <v>22</v>
      </c>
      <c r="AU558" s="7" t="str">
        <f>IF(AY558="50I","I",VLOOKUP(E558,Hilfstabelle!$A$3:$B$6,2))</f>
        <v>IV</v>
      </c>
      <c r="AV558" s="7" t="str">
        <f>IF(U558="I","I",VLOOKUP(E558,Hilfstabelle!$A$3:$B$6,2))</f>
        <v>IV</v>
      </c>
      <c r="AW558" s="7" t="str">
        <f t="shared" si="274"/>
        <v>140IV</v>
      </c>
      <c r="AX558" s="7" t="str">
        <f t="shared" si="265"/>
        <v>140IV</v>
      </c>
      <c r="AY558" s="106" t="b">
        <f t="shared" si="281"/>
        <v>0</v>
      </c>
      <c r="AZ558" s="7">
        <f>VLOOKUP('Grundgerüst Konfigurator'!AW558,Hilfstabelle!$B$14:$M$25,12,FALSE)</f>
        <v>4.4472372</v>
      </c>
      <c r="BA558" s="7">
        <f>VLOOKUP(AW558,Hilfstabelle!$B$14:$J$25,9,FALSE)</f>
        <v>81.5</v>
      </c>
      <c r="BB558" s="7">
        <f>VLOOKUP(AW558,Hilfstabelle!$B$14:$K$25,10,FALSE)</f>
        <v>75.599999999999994</v>
      </c>
      <c r="BC558" s="7">
        <f>VLOOKUP(AW558,Hilfstabelle!$B$14:$I$25,8,FALSE)</f>
        <v>25.6</v>
      </c>
      <c r="BD558" s="7" t="str">
        <f t="shared" si="266"/>
        <v/>
      </c>
      <c r="BE558" s="7" t="str">
        <f t="shared" si="275"/>
        <v/>
      </c>
      <c r="BF558" s="7">
        <f>IFERROR(VLOOKUP(BD558,Hilfstabelle!$B$26:$M$31,12,FALSE),0)</f>
        <v>0</v>
      </c>
      <c r="BG558" s="7">
        <f>IFERROR(VLOOKUP(BD558,Hilfstabelle!$B$26:$H$31,7,FALSE),0)</f>
        <v>0</v>
      </c>
      <c r="BH558" s="7" t="str">
        <f t="shared" si="267"/>
        <v>IV-III</v>
      </c>
      <c r="BI558" s="7" t="str">
        <f t="shared" si="276"/>
        <v>IV-III</v>
      </c>
      <c r="BJ558" s="7">
        <f>IFERROR(VLOOKUP(BH558,Hilfstabelle!$B$26:$M$31,12,FALSE),0)</f>
        <v>1.783698</v>
      </c>
      <c r="BK558" s="7">
        <f>IFERROR(VLOOKUP(BH558,Hilfstabelle!$B$26:$H$31,7,FALSE),0)</f>
        <v>5</v>
      </c>
      <c r="BL558" s="7" t="str">
        <f t="shared" si="268"/>
        <v/>
      </c>
      <c r="BM558" s="7" t="str">
        <f t="shared" si="277"/>
        <v/>
      </c>
      <c r="BN558" s="7">
        <f>IFERROR(VLOOKUP(BL558,Hilfstabelle!$B$26:$M$31,12,FALSE),0)</f>
        <v>0</v>
      </c>
      <c r="BO558" s="7">
        <f>IFERROR(VLOOKUP(BL558,Hilfstabelle!$B$26:$H$31,7,FALSE),0)</f>
        <v>0</v>
      </c>
      <c r="BP558" s="162" t="s">
        <v>3902</v>
      </c>
    </row>
    <row r="559" spans="1:68" ht="15" thickBot="1" x14ac:dyDescent="0.25">
      <c r="A559" s="7">
        <v>16864441310</v>
      </c>
      <c r="B559" s="160" t="s">
        <v>98</v>
      </c>
      <c r="C559" s="8">
        <v>160</v>
      </c>
      <c r="D559" s="8">
        <v>125</v>
      </c>
      <c r="E559" s="8">
        <v>25</v>
      </c>
      <c r="F559" s="8" t="str">
        <f t="shared" si="278"/>
        <v>160 - 125 - 25</v>
      </c>
      <c r="G559" s="8" t="str">
        <f t="shared" si="279"/>
        <v>160-125-25</v>
      </c>
      <c r="H559" s="8">
        <f t="shared" si="280"/>
        <v>16864441310</v>
      </c>
      <c r="I559" s="6">
        <f t="shared" si="256"/>
        <v>21.548982000000002</v>
      </c>
      <c r="J559" s="6">
        <f>VLOOKUP(LEFT(A559,8)*1,Hilfstabelle!$A$35:$E$38,5,FALSE)</f>
        <v>0</v>
      </c>
      <c r="K559" s="6">
        <f t="shared" si="257"/>
        <v>330.5</v>
      </c>
      <c r="L559" s="6">
        <f t="shared" si="258"/>
        <v>290.3</v>
      </c>
      <c r="M559" s="6">
        <f t="shared" si="259"/>
        <v>185</v>
      </c>
      <c r="N559" s="19">
        <f t="shared" si="269"/>
        <v>124.5</v>
      </c>
      <c r="O559" s="19">
        <f t="shared" si="270"/>
        <v>147.80000000000001</v>
      </c>
      <c r="P559" s="19">
        <f t="shared" si="271"/>
        <v>134.5</v>
      </c>
      <c r="Q559" s="6" t="str">
        <f>VLOOKUP(LEFT(A559,8)*1,Hilfstabelle!$A$35:$E$38,2,FALSE)</f>
        <v>N.A.</v>
      </c>
      <c r="R559" s="6" t="str">
        <f>VLOOKUP(LEFT(A559,8)*1,Hilfstabelle!$A$35:$E$38,3,FALSE)</f>
        <v>N.A.</v>
      </c>
      <c r="S559" s="6" t="str">
        <f>VLOOKUP(LEFT(A559,8)*1,Hilfstabelle!$A$35:$E$38,4,FALSE)</f>
        <v>N.A.</v>
      </c>
      <c r="T559" s="94" t="e">
        <f>VLOOKUP(H559,Preise!A:E,4,FALSE)</f>
        <v>#N/A</v>
      </c>
      <c r="U559" s="7" t="str">
        <f>IF(V559=50,"I",VLOOKUP(V559,Hilfstabelle!$A$3:$B$6,2))</f>
        <v>IV</v>
      </c>
      <c r="V559" s="7">
        <f t="shared" si="260"/>
        <v>160</v>
      </c>
      <c r="W559" s="7" t="str">
        <f>IF(U559="I","I",VLOOKUP(V559,Hilfstabelle!$A$3:$B$6,2))</f>
        <v>IV</v>
      </c>
      <c r="X559" s="7">
        <f>VLOOKUP(W559,Hilfstabelle!$B$10:$M$13,12,FALSE)</f>
        <v>10.408540800000001</v>
      </c>
      <c r="Y559" s="7">
        <f>VLOOKUP(W559,Hilfstabelle!$B$10:$D$13,3,FALSE)</f>
        <v>80</v>
      </c>
      <c r="Z559" s="7">
        <f>VLOOKUP(W559,Hilfstabelle!$B$10:$E$13,4,FALSE)</f>
        <v>110.5</v>
      </c>
      <c r="AA559" s="7">
        <f>VLOOKUP(W559,Hilfstabelle!$B$10:$F$13,5,FALSE)</f>
        <v>110.5</v>
      </c>
      <c r="AB559" s="7">
        <f>VLOOKUP(W559,Hilfstabelle!$B$10:$G$13,6,FALSE)</f>
        <v>110.5</v>
      </c>
      <c r="AC559" s="7" t="str">
        <f>IF(AG559="50I","I",VLOOKUP(C559,Hilfstabelle!$A$3:$B$6,2))</f>
        <v>IV</v>
      </c>
      <c r="AD559" s="7" t="str">
        <f>IF(U559="I","I",VLOOKUP(C559,Hilfstabelle!$A$3:$B$6,2))</f>
        <v>IV</v>
      </c>
      <c r="AE559" s="7" t="str">
        <f t="shared" si="272"/>
        <v>160IV</v>
      </c>
      <c r="AF559" s="7" t="str">
        <f t="shared" si="261"/>
        <v>160IV</v>
      </c>
      <c r="AG559" s="106" t="b">
        <f t="shared" si="262"/>
        <v>0</v>
      </c>
      <c r="AH559" s="7">
        <f>VLOOKUP('Grundgerüst Konfigurator'!AE559,Hilfstabelle!$B$14:$M$25,12,FALSE)</f>
        <v>4.9632240000000003</v>
      </c>
      <c r="AI559" s="7">
        <f>VLOOKUP(AE559,Hilfstabelle!$B$14:$J$25,9,FALSE)</f>
        <v>92.5</v>
      </c>
      <c r="AJ559" s="7">
        <f>VLOOKUP(AE559,Hilfstabelle!$B$14:$K$25,10,FALSE)</f>
        <v>64</v>
      </c>
      <c r="AK559" s="7">
        <f>VLOOKUP(AE559,Hilfstabelle!$B$14:$I$25,8,FALSE)</f>
        <v>14</v>
      </c>
      <c r="AL559" s="7" t="str">
        <f>IF(AP559="50I","I",VLOOKUP(D559,Hilfstabelle!$A$3:$B$6,2))</f>
        <v>IV</v>
      </c>
      <c r="AM559" s="7" t="str">
        <f>IF(U559="I","I",VLOOKUP(D559,Hilfstabelle!$A$3:$B$6,2))</f>
        <v>IV</v>
      </c>
      <c r="AN559" s="7" t="str">
        <f t="shared" si="273"/>
        <v>125IV</v>
      </c>
      <c r="AO559" s="7" t="str">
        <f t="shared" si="263"/>
        <v>125IV</v>
      </c>
      <c r="AP559" s="106" t="b">
        <f t="shared" si="264"/>
        <v>0</v>
      </c>
      <c r="AQ559" s="7">
        <f>VLOOKUP('Grundgerüst Konfigurator'!AN559,Hilfstabelle!$B$14:$M$25,12,FALSE)</f>
        <v>3.7998072000000001</v>
      </c>
      <c r="AR559" s="7">
        <f>VLOOKUP(AN559,Hilfstabelle!$B$14:$J$25,9,FALSE)</f>
        <v>72.5</v>
      </c>
      <c r="AS559" s="7">
        <f>VLOOKUP(AN559,Hilfstabelle!$B$14:$K$25,10,FALSE)</f>
        <v>87.3</v>
      </c>
      <c r="AT559" s="7">
        <f>VLOOKUP(AN559,Hilfstabelle!$B$14:$I$25,8,FALSE)</f>
        <v>37.299999999999997</v>
      </c>
      <c r="AU559" s="7" t="str">
        <f>IF(AY559="50I","I",VLOOKUP(E559,Hilfstabelle!$A$3:$B$6,2))</f>
        <v>I</v>
      </c>
      <c r="AV559" s="7" t="str">
        <f>IF(U559="I","I",VLOOKUP(E559,Hilfstabelle!$A$3:$B$6,2))</f>
        <v>I</v>
      </c>
      <c r="AW559" s="7" t="str">
        <f t="shared" si="274"/>
        <v>25I</v>
      </c>
      <c r="AX559" s="7" t="str">
        <f t="shared" si="265"/>
        <v>25I</v>
      </c>
      <c r="AY559" s="106" t="b">
        <f t="shared" si="281"/>
        <v>0</v>
      </c>
      <c r="AZ559" s="7">
        <f>VLOOKUP('Grundgerüst Konfigurator'!AW559,Hilfstabelle!$B$14:$M$25,12,FALSE)</f>
        <v>0.171486</v>
      </c>
      <c r="BA559" s="7">
        <f>VLOOKUP(AW559,Hilfstabelle!$B$14:$J$25,9,FALSE)</f>
        <v>15.25</v>
      </c>
      <c r="BB559" s="7">
        <f>VLOOKUP(AW559,Hilfstabelle!$B$14:$K$25,10,FALSE)</f>
        <v>40.5</v>
      </c>
      <c r="BC559" s="7">
        <f>VLOOKUP(AW559,Hilfstabelle!$B$14:$I$25,8,FALSE)</f>
        <v>19</v>
      </c>
      <c r="BD559" s="7" t="str">
        <f t="shared" si="266"/>
        <v/>
      </c>
      <c r="BE559" s="7" t="str">
        <f t="shared" si="275"/>
        <v/>
      </c>
      <c r="BF559" s="7">
        <f>IFERROR(VLOOKUP(BD559,Hilfstabelle!$B$26:$M$31,12,FALSE),0)</f>
        <v>0</v>
      </c>
      <c r="BG559" s="7">
        <f>IFERROR(VLOOKUP(BD559,Hilfstabelle!$B$26:$H$31,7,FALSE),0)</f>
        <v>0</v>
      </c>
      <c r="BH559" s="7" t="str">
        <f t="shared" si="267"/>
        <v/>
      </c>
      <c r="BI559" s="7" t="str">
        <f t="shared" si="276"/>
        <v/>
      </c>
      <c r="BJ559" s="7">
        <f>IFERROR(VLOOKUP(BH559,Hilfstabelle!$B$26:$M$31,12,FALSE),0)</f>
        <v>0</v>
      </c>
      <c r="BK559" s="7">
        <f>IFERROR(VLOOKUP(BH559,Hilfstabelle!$B$26:$H$31,7,FALSE),0)</f>
        <v>0</v>
      </c>
      <c r="BL559" s="7" t="str">
        <f t="shared" si="268"/>
        <v>IV-I</v>
      </c>
      <c r="BM559" s="7" t="str">
        <f t="shared" si="277"/>
        <v>IV-I</v>
      </c>
      <c r="BN559" s="7">
        <f>IFERROR(VLOOKUP(BL559,Hilfstabelle!$B$26:$M$31,12,FALSE),0)</f>
        <v>2.205924</v>
      </c>
      <c r="BO559" s="7">
        <f>IFERROR(VLOOKUP(BL559,Hilfstabelle!$B$26:$H$31,7,FALSE),0)</f>
        <v>5</v>
      </c>
      <c r="BP559" s="162" t="s">
        <v>3902</v>
      </c>
    </row>
    <row r="560" spans="1:68" ht="15" thickBot="1" x14ac:dyDescent="0.25">
      <c r="A560" s="7">
        <v>16864441311</v>
      </c>
      <c r="B560" s="160" t="s">
        <v>98</v>
      </c>
      <c r="C560" s="8">
        <v>160</v>
      </c>
      <c r="D560" s="8">
        <v>125</v>
      </c>
      <c r="E560" s="8">
        <v>32</v>
      </c>
      <c r="F560" s="8" t="str">
        <f t="shared" si="278"/>
        <v>160 - 125 - 32</v>
      </c>
      <c r="G560" s="8" t="str">
        <f t="shared" si="279"/>
        <v>160-125-32</v>
      </c>
      <c r="H560" s="8">
        <f t="shared" si="280"/>
        <v>16864441311</v>
      </c>
      <c r="I560" s="6">
        <f t="shared" si="256"/>
        <v>21.601381200000002</v>
      </c>
      <c r="J560" s="6">
        <f>VLOOKUP(LEFT(A560,8)*1,Hilfstabelle!$A$35:$E$38,5,FALSE)</f>
        <v>0</v>
      </c>
      <c r="K560" s="6">
        <f t="shared" si="257"/>
        <v>337</v>
      </c>
      <c r="L560" s="6">
        <f t="shared" si="258"/>
        <v>290.3</v>
      </c>
      <c r="M560" s="6">
        <f t="shared" si="259"/>
        <v>185</v>
      </c>
      <c r="N560" s="19">
        <f t="shared" si="269"/>
        <v>124.5</v>
      </c>
      <c r="O560" s="19">
        <f t="shared" si="270"/>
        <v>147.80000000000001</v>
      </c>
      <c r="P560" s="19">
        <f t="shared" si="271"/>
        <v>135.5</v>
      </c>
      <c r="Q560" s="6" t="str">
        <f>VLOOKUP(LEFT(A560,8)*1,Hilfstabelle!$A$35:$E$38,2,FALSE)</f>
        <v>N.A.</v>
      </c>
      <c r="R560" s="6" t="str">
        <f>VLOOKUP(LEFT(A560,8)*1,Hilfstabelle!$A$35:$E$38,3,FALSE)</f>
        <v>N.A.</v>
      </c>
      <c r="S560" s="6" t="str">
        <f>VLOOKUP(LEFT(A560,8)*1,Hilfstabelle!$A$35:$E$38,4,FALSE)</f>
        <v>N.A.</v>
      </c>
      <c r="T560" s="94" t="e">
        <f>VLOOKUP(H560,Preise!A:E,4,FALSE)</f>
        <v>#N/A</v>
      </c>
      <c r="U560" s="7" t="str">
        <f>IF(V560=50,"I",VLOOKUP(V560,Hilfstabelle!$A$3:$B$6,2))</f>
        <v>IV</v>
      </c>
      <c r="V560" s="7">
        <f t="shared" si="260"/>
        <v>160</v>
      </c>
      <c r="W560" s="7" t="str">
        <f>IF(U560="I","I",VLOOKUP(V560,Hilfstabelle!$A$3:$B$6,2))</f>
        <v>IV</v>
      </c>
      <c r="X560" s="7">
        <f>VLOOKUP(W560,Hilfstabelle!$B$10:$M$13,12,FALSE)</f>
        <v>10.408540800000001</v>
      </c>
      <c r="Y560" s="7">
        <f>VLOOKUP(W560,Hilfstabelle!$B$10:$D$13,3,FALSE)</f>
        <v>80</v>
      </c>
      <c r="Z560" s="7">
        <f>VLOOKUP(W560,Hilfstabelle!$B$10:$E$13,4,FALSE)</f>
        <v>110.5</v>
      </c>
      <c r="AA560" s="7">
        <f>VLOOKUP(W560,Hilfstabelle!$B$10:$F$13,5,FALSE)</f>
        <v>110.5</v>
      </c>
      <c r="AB560" s="7">
        <f>VLOOKUP(W560,Hilfstabelle!$B$10:$G$13,6,FALSE)</f>
        <v>110.5</v>
      </c>
      <c r="AC560" s="7" t="str">
        <f>IF(AG560="50I","I",VLOOKUP(C560,Hilfstabelle!$A$3:$B$6,2))</f>
        <v>IV</v>
      </c>
      <c r="AD560" s="7" t="str">
        <f>IF(U560="I","I",VLOOKUP(C560,Hilfstabelle!$A$3:$B$6,2))</f>
        <v>IV</v>
      </c>
      <c r="AE560" s="7" t="str">
        <f t="shared" si="272"/>
        <v>160IV</v>
      </c>
      <c r="AF560" s="7" t="str">
        <f t="shared" si="261"/>
        <v>160IV</v>
      </c>
      <c r="AG560" s="106" t="b">
        <f t="shared" si="262"/>
        <v>0</v>
      </c>
      <c r="AH560" s="7">
        <f>VLOOKUP('Grundgerüst Konfigurator'!AE560,Hilfstabelle!$B$14:$M$25,12,FALSE)</f>
        <v>4.9632240000000003</v>
      </c>
      <c r="AI560" s="7">
        <f>VLOOKUP(AE560,Hilfstabelle!$B$14:$J$25,9,FALSE)</f>
        <v>92.5</v>
      </c>
      <c r="AJ560" s="7">
        <f>VLOOKUP(AE560,Hilfstabelle!$B$14:$K$25,10,FALSE)</f>
        <v>64</v>
      </c>
      <c r="AK560" s="7">
        <f>VLOOKUP(AE560,Hilfstabelle!$B$14:$I$25,8,FALSE)</f>
        <v>14</v>
      </c>
      <c r="AL560" s="7" t="str">
        <f>IF(AP560="50I","I",VLOOKUP(D560,Hilfstabelle!$A$3:$B$6,2))</f>
        <v>IV</v>
      </c>
      <c r="AM560" s="7" t="str">
        <f>IF(U560="I","I",VLOOKUP(D560,Hilfstabelle!$A$3:$B$6,2))</f>
        <v>IV</v>
      </c>
      <c r="AN560" s="7" t="str">
        <f t="shared" si="273"/>
        <v>125IV</v>
      </c>
      <c r="AO560" s="7" t="str">
        <f t="shared" si="263"/>
        <v>125IV</v>
      </c>
      <c r="AP560" s="106" t="b">
        <f t="shared" si="264"/>
        <v>0</v>
      </c>
      <c r="AQ560" s="7">
        <f>VLOOKUP('Grundgerüst Konfigurator'!AN560,Hilfstabelle!$B$14:$M$25,12,FALSE)</f>
        <v>3.7998072000000001</v>
      </c>
      <c r="AR560" s="7">
        <f>VLOOKUP(AN560,Hilfstabelle!$B$14:$J$25,9,FALSE)</f>
        <v>72.5</v>
      </c>
      <c r="AS560" s="7">
        <f>VLOOKUP(AN560,Hilfstabelle!$B$14:$K$25,10,FALSE)</f>
        <v>87.3</v>
      </c>
      <c r="AT560" s="7">
        <f>VLOOKUP(AN560,Hilfstabelle!$B$14:$I$25,8,FALSE)</f>
        <v>37.299999999999997</v>
      </c>
      <c r="AU560" s="7" t="str">
        <f>IF(AY560="50I","I",VLOOKUP(E560,Hilfstabelle!$A$3:$B$6,2))</f>
        <v>I</v>
      </c>
      <c r="AV560" s="7" t="str">
        <f>IF(U560="I","I",VLOOKUP(E560,Hilfstabelle!$A$3:$B$6,2))</f>
        <v>I</v>
      </c>
      <c r="AW560" s="7" t="str">
        <f t="shared" si="274"/>
        <v>32I</v>
      </c>
      <c r="AX560" s="7" t="str">
        <f t="shared" si="265"/>
        <v>32I</v>
      </c>
      <c r="AY560" s="106" t="b">
        <f t="shared" si="281"/>
        <v>0</v>
      </c>
      <c r="AZ560" s="7">
        <f>VLOOKUP('Grundgerüst Konfigurator'!AW560,Hilfstabelle!$B$14:$M$25,12,FALSE)</f>
        <v>0.22388520000000001</v>
      </c>
      <c r="BA560" s="7">
        <f>VLOOKUP(AW560,Hilfstabelle!$B$14:$J$25,9,FALSE)</f>
        <v>20</v>
      </c>
      <c r="BB560" s="7">
        <f>VLOOKUP(AW560,Hilfstabelle!$B$14:$K$25,10,FALSE)</f>
        <v>47</v>
      </c>
      <c r="BC560" s="7">
        <f>VLOOKUP(AW560,Hilfstabelle!$B$14:$I$25,8,FALSE)</f>
        <v>20</v>
      </c>
      <c r="BD560" s="7" t="str">
        <f t="shared" si="266"/>
        <v/>
      </c>
      <c r="BE560" s="7" t="str">
        <f t="shared" si="275"/>
        <v/>
      </c>
      <c r="BF560" s="7">
        <f>IFERROR(VLOOKUP(BD560,Hilfstabelle!$B$26:$M$31,12,FALSE),0)</f>
        <v>0</v>
      </c>
      <c r="BG560" s="7">
        <f>IFERROR(VLOOKUP(BD560,Hilfstabelle!$B$26:$H$31,7,FALSE),0)</f>
        <v>0</v>
      </c>
      <c r="BH560" s="7" t="str">
        <f t="shared" si="267"/>
        <v/>
      </c>
      <c r="BI560" s="7" t="str">
        <f t="shared" si="276"/>
        <v/>
      </c>
      <c r="BJ560" s="7">
        <f>IFERROR(VLOOKUP(BH560,Hilfstabelle!$B$26:$M$31,12,FALSE),0)</f>
        <v>0</v>
      </c>
      <c r="BK560" s="7">
        <f>IFERROR(VLOOKUP(BH560,Hilfstabelle!$B$26:$H$31,7,FALSE),0)</f>
        <v>0</v>
      </c>
      <c r="BL560" s="7" t="str">
        <f t="shared" si="268"/>
        <v>IV-I</v>
      </c>
      <c r="BM560" s="7" t="str">
        <f t="shared" si="277"/>
        <v>IV-I</v>
      </c>
      <c r="BN560" s="7">
        <f>IFERROR(VLOOKUP(BL560,Hilfstabelle!$B$26:$M$31,12,FALSE),0)</f>
        <v>2.205924</v>
      </c>
      <c r="BO560" s="7">
        <f>IFERROR(VLOOKUP(BL560,Hilfstabelle!$B$26:$H$31,7,FALSE),0)</f>
        <v>5</v>
      </c>
      <c r="BP560" s="162" t="s">
        <v>3902</v>
      </c>
    </row>
    <row r="561" spans="1:68" ht="15" thickBot="1" x14ac:dyDescent="0.25">
      <c r="A561" s="7">
        <v>16864441312</v>
      </c>
      <c r="B561" s="160" t="s">
        <v>98</v>
      </c>
      <c r="C561" s="8">
        <v>160</v>
      </c>
      <c r="D561" s="8">
        <v>125</v>
      </c>
      <c r="E561" s="8">
        <v>40</v>
      </c>
      <c r="F561" s="8" t="str">
        <f t="shared" si="278"/>
        <v>160 - 125 - 40</v>
      </c>
      <c r="G561" s="8" t="str">
        <f t="shared" si="279"/>
        <v>160-125-40</v>
      </c>
      <c r="H561" s="8">
        <f t="shared" si="280"/>
        <v>16864441312</v>
      </c>
      <c r="I561" s="6">
        <f t="shared" si="256"/>
        <v>21.710984400000001</v>
      </c>
      <c r="J561" s="6">
        <f>VLOOKUP(LEFT(A561,8)*1,Hilfstabelle!$A$35:$E$38,5,FALSE)</f>
        <v>0</v>
      </c>
      <c r="K561" s="6">
        <f t="shared" si="257"/>
        <v>344</v>
      </c>
      <c r="L561" s="6">
        <f t="shared" si="258"/>
        <v>290.3</v>
      </c>
      <c r="M561" s="6">
        <f t="shared" si="259"/>
        <v>185</v>
      </c>
      <c r="N561" s="19">
        <f t="shared" si="269"/>
        <v>124.5</v>
      </c>
      <c r="O561" s="19">
        <f t="shared" si="270"/>
        <v>147.80000000000001</v>
      </c>
      <c r="P561" s="19">
        <f t="shared" si="271"/>
        <v>137.5</v>
      </c>
      <c r="Q561" s="6" t="str">
        <f>VLOOKUP(LEFT(A561,8)*1,Hilfstabelle!$A$35:$E$38,2,FALSE)</f>
        <v>N.A.</v>
      </c>
      <c r="R561" s="6" t="str">
        <f>VLOOKUP(LEFT(A561,8)*1,Hilfstabelle!$A$35:$E$38,3,FALSE)</f>
        <v>N.A.</v>
      </c>
      <c r="S561" s="6" t="str">
        <f>VLOOKUP(LEFT(A561,8)*1,Hilfstabelle!$A$35:$E$38,4,FALSE)</f>
        <v>N.A.</v>
      </c>
      <c r="T561" s="94" t="e">
        <f>VLOOKUP(H561,Preise!A:E,4,FALSE)</f>
        <v>#N/A</v>
      </c>
      <c r="U561" s="7" t="str">
        <f>IF(V561=50,"I",VLOOKUP(V561,Hilfstabelle!$A$3:$B$6,2))</f>
        <v>IV</v>
      </c>
      <c r="V561" s="7">
        <f t="shared" si="260"/>
        <v>160</v>
      </c>
      <c r="W561" s="7" t="str">
        <f>IF(U561="I","I",VLOOKUP(V561,Hilfstabelle!$A$3:$B$6,2))</f>
        <v>IV</v>
      </c>
      <c r="X561" s="7">
        <f>VLOOKUP(W561,Hilfstabelle!$B$10:$M$13,12,FALSE)</f>
        <v>10.408540800000001</v>
      </c>
      <c r="Y561" s="7">
        <f>VLOOKUP(W561,Hilfstabelle!$B$10:$D$13,3,FALSE)</f>
        <v>80</v>
      </c>
      <c r="Z561" s="7">
        <f>VLOOKUP(W561,Hilfstabelle!$B$10:$E$13,4,FALSE)</f>
        <v>110.5</v>
      </c>
      <c r="AA561" s="7">
        <f>VLOOKUP(W561,Hilfstabelle!$B$10:$F$13,5,FALSE)</f>
        <v>110.5</v>
      </c>
      <c r="AB561" s="7">
        <f>VLOOKUP(W561,Hilfstabelle!$B$10:$G$13,6,FALSE)</f>
        <v>110.5</v>
      </c>
      <c r="AC561" s="7" t="str">
        <f>IF(AG561="50I","I",VLOOKUP(C561,Hilfstabelle!$A$3:$B$6,2))</f>
        <v>IV</v>
      </c>
      <c r="AD561" s="7" t="str">
        <f>IF(U561="I","I",VLOOKUP(C561,Hilfstabelle!$A$3:$B$6,2))</f>
        <v>IV</v>
      </c>
      <c r="AE561" s="7" t="str">
        <f t="shared" si="272"/>
        <v>160IV</v>
      </c>
      <c r="AF561" s="7" t="str">
        <f t="shared" si="261"/>
        <v>160IV</v>
      </c>
      <c r="AG561" s="106" t="b">
        <f t="shared" si="262"/>
        <v>0</v>
      </c>
      <c r="AH561" s="7">
        <f>VLOOKUP('Grundgerüst Konfigurator'!AE561,Hilfstabelle!$B$14:$M$25,12,FALSE)</f>
        <v>4.9632240000000003</v>
      </c>
      <c r="AI561" s="7">
        <f>VLOOKUP(AE561,Hilfstabelle!$B$14:$J$25,9,FALSE)</f>
        <v>92.5</v>
      </c>
      <c r="AJ561" s="7">
        <f>VLOOKUP(AE561,Hilfstabelle!$B$14:$K$25,10,FALSE)</f>
        <v>64</v>
      </c>
      <c r="AK561" s="7">
        <f>VLOOKUP(AE561,Hilfstabelle!$B$14:$I$25,8,FALSE)</f>
        <v>14</v>
      </c>
      <c r="AL561" s="7" t="str">
        <f>IF(AP561="50I","I",VLOOKUP(D561,Hilfstabelle!$A$3:$B$6,2))</f>
        <v>IV</v>
      </c>
      <c r="AM561" s="7" t="str">
        <f>IF(U561="I","I",VLOOKUP(D561,Hilfstabelle!$A$3:$B$6,2))</f>
        <v>IV</v>
      </c>
      <c r="AN561" s="7" t="str">
        <f t="shared" si="273"/>
        <v>125IV</v>
      </c>
      <c r="AO561" s="7" t="str">
        <f t="shared" si="263"/>
        <v>125IV</v>
      </c>
      <c r="AP561" s="106" t="b">
        <f t="shared" si="264"/>
        <v>0</v>
      </c>
      <c r="AQ561" s="7">
        <f>VLOOKUP('Grundgerüst Konfigurator'!AN561,Hilfstabelle!$B$14:$M$25,12,FALSE)</f>
        <v>3.7998072000000001</v>
      </c>
      <c r="AR561" s="7">
        <f>VLOOKUP(AN561,Hilfstabelle!$B$14:$J$25,9,FALSE)</f>
        <v>72.5</v>
      </c>
      <c r="AS561" s="7">
        <f>VLOOKUP(AN561,Hilfstabelle!$B$14:$K$25,10,FALSE)</f>
        <v>87.3</v>
      </c>
      <c r="AT561" s="7">
        <f>VLOOKUP(AN561,Hilfstabelle!$B$14:$I$25,8,FALSE)</f>
        <v>37.299999999999997</v>
      </c>
      <c r="AU561" s="7" t="str">
        <f>IF(AY561="50I","I",VLOOKUP(E561,Hilfstabelle!$A$3:$B$6,2))</f>
        <v>I</v>
      </c>
      <c r="AV561" s="7" t="str">
        <f>IF(U561="I","I",VLOOKUP(E561,Hilfstabelle!$A$3:$B$6,2))</f>
        <v>I</v>
      </c>
      <c r="AW561" s="7" t="str">
        <f t="shared" si="274"/>
        <v>40I</v>
      </c>
      <c r="AX561" s="7" t="str">
        <f t="shared" si="265"/>
        <v>40I</v>
      </c>
      <c r="AY561" s="106" t="b">
        <f t="shared" si="281"/>
        <v>0</v>
      </c>
      <c r="AZ561" s="7">
        <f>VLOOKUP('Grundgerüst Konfigurator'!AW561,Hilfstabelle!$B$14:$M$25,12,FALSE)</f>
        <v>0.33348840000000002</v>
      </c>
      <c r="BA561" s="7">
        <f>VLOOKUP(AW561,Hilfstabelle!$B$14:$J$25,9,FALSE)</f>
        <v>24.5</v>
      </c>
      <c r="BB561" s="7">
        <f>VLOOKUP(AW561,Hilfstabelle!$B$14:$K$25,10,FALSE)</f>
        <v>54</v>
      </c>
      <c r="BC561" s="7">
        <f>VLOOKUP(AW561,Hilfstabelle!$B$14:$I$25,8,FALSE)</f>
        <v>22</v>
      </c>
      <c r="BD561" s="7" t="str">
        <f t="shared" si="266"/>
        <v/>
      </c>
      <c r="BE561" s="7" t="str">
        <f t="shared" si="275"/>
        <v/>
      </c>
      <c r="BF561" s="7">
        <f>IFERROR(VLOOKUP(BD561,Hilfstabelle!$B$26:$M$31,12,FALSE),0)</f>
        <v>0</v>
      </c>
      <c r="BG561" s="7">
        <f>IFERROR(VLOOKUP(BD561,Hilfstabelle!$B$26:$H$31,7,FALSE),0)</f>
        <v>0</v>
      </c>
      <c r="BH561" s="7" t="str">
        <f t="shared" si="267"/>
        <v/>
      </c>
      <c r="BI561" s="7" t="str">
        <f t="shared" si="276"/>
        <v/>
      </c>
      <c r="BJ561" s="7">
        <f>IFERROR(VLOOKUP(BH561,Hilfstabelle!$B$26:$M$31,12,FALSE),0)</f>
        <v>0</v>
      </c>
      <c r="BK561" s="7">
        <f>IFERROR(VLOOKUP(BH561,Hilfstabelle!$B$26:$H$31,7,FALSE),0)</f>
        <v>0</v>
      </c>
      <c r="BL561" s="7" t="str">
        <f t="shared" si="268"/>
        <v>IV-I</v>
      </c>
      <c r="BM561" s="7" t="str">
        <f t="shared" si="277"/>
        <v>IV-I</v>
      </c>
      <c r="BN561" s="7">
        <f>IFERROR(VLOOKUP(BL561,Hilfstabelle!$B$26:$M$31,12,FALSE),0)</f>
        <v>2.205924</v>
      </c>
      <c r="BO561" s="7">
        <f>IFERROR(VLOOKUP(BL561,Hilfstabelle!$B$26:$H$31,7,FALSE),0)</f>
        <v>5</v>
      </c>
      <c r="BP561" s="162" t="s">
        <v>3902</v>
      </c>
    </row>
    <row r="562" spans="1:68" ht="15" thickBot="1" x14ac:dyDescent="0.25">
      <c r="A562" s="7">
        <v>16864441313</v>
      </c>
      <c r="B562" s="160" t="s">
        <v>98</v>
      </c>
      <c r="C562" s="8">
        <v>160</v>
      </c>
      <c r="D562" s="8">
        <v>125</v>
      </c>
      <c r="E562" s="8">
        <v>50</v>
      </c>
      <c r="F562" s="8" t="str">
        <f t="shared" si="278"/>
        <v>160 - 125 - 50</v>
      </c>
      <c r="G562" s="8" t="str">
        <f t="shared" si="279"/>
        <v>160-125-50</v>
      </c>
      <c r="H562" s="8">
        <f t="shared" si="280"/>
        <v>16864441313</v>
      </c>
      <c r="I562" s="6">
        <f t="shared" si="256"/>
        <v>21.828298800000002</v>
      </c>
      <c r="J562" s="6">
        <f>VLOOKUP(LEFT(A562,8)*1,Hilfstabelle!$A$35:$E$38,5,FALSE)</f>
        <v>0</v>
      </c>
      <c r="K562" s="6">
        <f t="shared" si="257"/>
        <v>351</v>
      </c>
      <c r="L562" s="6">
        <f t="shared" si="258"/>
        <v>290.3</v>
      </c>
      <c r="M562" s="6">
        <f t="shared" si="259"/>
        <v>185</v>
      </c>
      <c r="N562" s="19">
        <f t="shared" si="269"/>
        <v>124.5</v>
      </c>
      <c r="O562" s="19">
        <f t="shared" si="270"/>
        <v>147.80000000000001</v>
      </c>
      <c r="P562" s="19">
        <f t="shared" si="271"/>
        <v>137.5</v>
      </c>
      <c r="Q562" s="6" t="str">
        <f>VLOOKUP(LEFT(A562,8)*1,Hilfstabelle!$A$35:$E$38,2,FALSE)</f>
        <v>N.A.</v>
      </c>
      <c r="R562" s="6" t="str">
        <f>VLOOKUP(LEFT(A562,8)*1,Hilfstabelle!$A$35:$E$38,3,FALSE)</f>
        <v>N.A.</v>
      </c>
      <c r="S562" s="6" t="str">
        <f>VLOOKUP(LEFT(A562,8)*1,Hilfstabelle!$A$35:$E$38,4,FALSE)</f>
        <v>N.A.</v>
      </c>
      <c r="T562" s="94" t="e">
        <f>VLOOKUP(H562,Preise!A:E,4,FALSE)</f>
        <v>#N/A</v>
      </c>
      <c r="U562" s="7" t="str">
        <f>IF(V562=50,"I",VLOOKUP(V562,Hilfstabelle!$A$3:$B$6,2))</f>
        <v>IV</v>
      </c>
      <c r="V562" s="7">
        <f t="shared" si="260"/>
        <v>160</v>
      </c>
      <c r="W562" s="7" t="str">
        <f>IF(U562="I","I",VLOOKUP(V562,Hilfstabelle!$A$3:$B$6,2))</f>
        <v>IV</v>
      </c>
      <c r="X562" s="7">
        <f>VLOOKUP(W562,Hilfstabelle!$B$10:$M$13,12,FALSE)</f>
        <v>10.408540800000001</v>
      </c>
      <c r="Y562" s="7">
        <f>VLOOKUP(W562,Hilfstabelle!$B$10:$D$13,3,FALSE)</f>
        <v>80</v>
      </c>
      <c r="Z562" s="7">
        <f>VLOOKUP(W562,Hilfstabelle!$B$10:$E$13,4,FALSE)</f>
        <v>110.5</v>
      </c>
      <c r="AA562" s="7">
        <f>VLOOKUP(W562,Hilfstabelle!$B$10:$F$13,5,FALSE)</f>
        <v>110.5</v>
      </c>
      <c r="AB562" s="7">
        <f>VLOOKUP(W562,Hilfstabelle!$B$10:$G$13,6,FALSE)</f>
        <v>110.5</v>
      </c>
      <c r="AC562" s="7" t="str">
        <f>IF(AG562="50I","I",VLOOKUP(C562,Hilfstabelle!$A$3:$B$6,2))</f>
        <v>IV</v>
      </c>
      <c r="AD562" s="7" t="str">
        <f>IF(U562="I","I",VLOOKUP(C562,Hilfstabelle!$A$3:$B$6,2))</f>
        <v>IV</v>
      </c>
      <c r="AE562" s="7" t="str">
        <f t="shared" si="272"/>
        <v>160IV</v>
      </c>
      <c r="AF562" s="7" t="str">
        <f t="shared" si="261"/>
        <v>160IV</v>
      </c>
      <c r="AG562" s="106" t="b">
        <f t="shared" si="262"/>
        <v>0</v>
      </c>
      <c r="AH562" s="7">
        <f>VLOOKUP('Grundgerüst Konfigurator'!AE562,Hilfstabelle!$B$14:$M$25,12,FALSE)</f>
        <v>4.9632240000000003</v>
      </c>
      <c r="AI562" s="7">
        <f>VLOOKUP(AE562,Hilfstabelle!$B$14:$J$25,9,FALSE)</f>
        <v>92.5</v>
      </c>
      <c r="AJ562" s="7">
        <f>VLOOKUP(AE562,Hilfstabelle!$B$14:$K$25,10,FALSE)</f>
        <v>64</v>
      </c>
      <c r="AK562" s="7">
        <f>VLOOKUP(AE562,Hilfstabelle!$B$14:$I$25,8,FALSE)</f>
        <v>14</v>
      </c>
      <c r="AL562" s="7" t="str">
        <f>IF(AP562="50I","I",VLOOKUP(D562,Hilfstabelle!$A$3:$B$6,2))</f>
        <v>IV</v>
      </c>
      <c r="AM562" s="7" t="str">
        <f>IF(U562="I","I",VLOOKUP(D562,Hilfstabelle!$A$3:$B$6,2))</f>
        <v>IV</v>
      </c>
      <c r="AN562" s="7" t="str">
        <f t="shared" si="273"/>
        <v>125IV</v>
      </c>
      <c r="AO562" s="7" t="str">
        <f t="shared" si="263"/>
        <v>125IV</v>
      </c>
      <c r="AP562" s="106" t="b">
        <f t="shared" si="264"/>
        <v>0</v>
      </c>
      <c r="AQ562" s="7">
        <f>VLOOKUP('Grundgerüst Konfigurator'!AN562,Hilfstabelle!$B$14:$M$25,12,FALSE)</f>
        <v>3.7998072000000001</v>
      </c>
      <c r="AR562" s="7">
        <f>VLOOKUP(AN562,Hilfstabelle!$B$14:$J$25,9,FALSE)</f>
        <v>72.5</v>
      </c>
      <c r="AS562" s="7">
        <f>VLOOKUP(AN562,Hilfstabelle!$B$14:$K$25,10,FALSE)</f>
        <v>87.3</v>
      </c>
      <c r="AT562" s="7">
        <f>VLOOKUP(AN562,Hilfstabelle!$B$14:$I$25,8,FALSE)</f>
        <v>37.299999999999997</v>
      </c>
      <c r="AU562" s="7" t="str">
        <f>IF(AY562="50I","I",VLOOKUP(E562,Hilfstabelle!$A$3:$B$6,2))</f>
        <v>I</v>
      </c>
      <c r="AV562" s="7" t="str">
        <f>IF(U562="I","I",VLOOKUP(E562,Hilfstabelle!$A$3:$B$6,2))</f>
        <v>II</v>
      </c>
      <c r="AW562" s="7" t="str">
        <f t="shared" si="274"/>
        <v>50I</v>
      </c>
      <c r="AX562" s="7" t="str">
        <f t="shared" si="265"/>
        <v>50II</v>
      </c>
      <c r="AY562" s="106" t="str">
        <f t="shared" si="281"/>
        <v>50I</v>
      </c>
      <c r="AZ562" s="7">
        <f>VLOOKUP('Grundgerüst Konfigurator'!AW562,Hilfstabelle!$B$14:$M$25,12,FALSE)</f>
        <v>0.45080280000000006</v>
      </c>
      <c r="BA562" s="7">
        <f>VLOOKUP(AW562,Hilfstabelle!$B$14:$J$25,9,FALSE)</f>
        <v>30.5</v>
      </c>
      <c r="BB562" s="7">
        <f>VLOOKUP(AW562,Hilfstabelle!$B$14:$K$25,10,FALSE)</f>
        <v>61</v>
      </c>
      <c r="BC562" s="7">
        <f>VLOOKUP(AW562,Hilfstabelle!$B$14:$I$25,8,FALSE)</f>
        <v>22</v>
      </c>
      <c r="BD562" s="7" t="str">
        <f t="shared" si="266"/>
        <v/>
      </c>
      <c r="BE562" s="7" t="str">
        <f t="shared" si="275"/>
        <v/>
      </c>
      <c r="BF562" s="7">
        <f>IFERROR(VLOOKUP(BD562,Hilfstabelle!$B$26:$M$31,12,FALSE),0)</f>
        <v>0</v>
      </c>
      <c r="BG562" s="7">
        <f>IFERROR(VLOOKUP(BD562,Hilfstabelle!$B$26:$H$31,7,FALSE),0)</f>
        <v>0</v>
      </c>
      <c r="BH562" s="7" t="str">
        <f t="shared" si="267"/>
        <v/>
      </c>
      <c r="BI562" s="7" t="str">
        <f t="shared" si="276"/>
        <v/>
      </c>
      <c r="BJ562" s="7">
        <f>IFERROR(VLOOKUP(BH562,Hilfstabelle!$B$26:$M$31,12,FALSE),0)</f>
        <v>0</v>
      </c>
      <c r="BK562" s="7">
        <f>IFERROR(VLOOKUP(BH562,Hilfstabelle!$B$26:$H$31,7,FALSE),0)</f>
        <v>0</v>
      </c>
      <c r="BL562" s="7" t="str">
        <f t="shared" si="268"/>
        <v>IV-I</v>
      </c>
      <c r="BM562" s="7" t="str">
        <f t="shared" si="277"/>
        <v>IV-I</v>
      </c>
      <c r="BN562" s="7">
        <f>IFERROR(VLOOKUP(BL562,Hilfstabelle!$B$26:$M$31,12,FALSE),0)</f>
        <v>2.205924</v>
      </c>
      <c r="BO562" s="7">
        <f>IFERROR(VLOOKUP(BL562,Hilfstabelle!$B$26:$H$31,7,FALSE),0)</f>
        <v>5</v>
      </c>
      <c r="BP562" s="162" t="s">
        <v>3902</v>
      </c>
    </row>
    <row r="563" spans="1:68" ht="15" thickBot="1" x14ac:dyDescent="0.25">
      <c r="A563" s="7">
        <v>16864441314</v>
      </c>
      <c r="B563" s="160" t="s">
        <v>98</v>
      </c>
      <c r="C563" s="8">
        <v>160</v>
      </c>
      <c r="D563" s="8">
        <v>125</v>
      </c>
      <c r="E563" s="8">
        <v>63</v>
      </c>
      <c r="F563" s="8" t="str">
        <f t="shared" si="278"/>
        <v>160 - 125 - 63</v>
      </c>
      <c r="G563" s="8" t="str">
        <f t="shared" si="279"/>
        <v>160-125-63</v>
      </c>
      <c r="H563" s="8">
        <f t="shared" si="280"/>
        <v>16864441314</v>
      </c>
      <c r="I563" s="6">
        <f t="shared" si="256"/>
        <v>22.409494800000001</v>
      </c>
      <c r="J563" s="6">
        <f>VLOOKUP(LEFT(A563,8)*1,Hilfstabelle!$A$35:$E$38,5,FALSE)</f>
        <v>0</v>
      </c>
      <c r="K563" s="6">
        <f t="shared" si="257"/>
        <v>383.5</v>
      </c>
      <c r="L563" s="6">
        <f t="shared" si="258"/>
        <v>290.3</v>
      </c>
      <c r="M563" s="6">
        <f t="shared" si="259"/>
        <v>185</v>
      </c>
      <c r="N563" s="19">
        <f t="shared" si="269"/>
        <v>124.5</v>
      </c>
      <c r="O563" s="19">
        <f t="shared" si="270"/>
        <v>147.80000000000001</v>
      </c>
      <c r="P563" s="19">
        <f t="shared" si="271"/>
        <v>163</v>
      </c>
      <c r="Q563" s="6" t="str">
        <f>VLOOKUP(LEFT(A563,8)*1,Hilfstabelle!$A$35:$E$38,2,FALSE)</f>
        <v>N.A.</v>
      </c>
      <c r="R563" s="6" t="str">
        <f>VLOOKUP(LEFT(A563,8)*1,Hilfstabelle!$A$35:$E$38,3,FALSE)</f>
        <v>N.A.</v>
      </c>
      <c r="S563" s="6" t="str">
        <f>VLOOKUP(LEFT(A563,8)*1,Hilfstabelle!$A$35:$E$38,4,FALSE)</f>
        <v>N.A.</v>
      </c>
      <c r="T563" s="94" t="e">
        <f>VLOOKUP(H563,Preise!A:E,4,FALSE)</f>
        <v>#N/A</v>
      </c>
      <c r="U563" s="7" t="str">
        <f>IF(V563=50,"I",VLOOKUP(V563,Hilfstabelle!$A$3:$B$6,2))</f>
        <v>IV</v>
      </c>
      <c r="V563" s="7">
        <f t="shared" si="260"/>
        <v>160</v>
      </c>
      <c r="W563" s="7" t="str">
        <f>IF(U563="I","I",VLOOKUP(V563,Hilfstabelle!$A$3:$B$6,2))</f>
        <v>IV</v>
      </c>
      <c r="X563" s="7">
        <f>VLOOKUP(W563,Hilfstabelle!$B$10:$M$13,12,FALSE)</f>
        <v>10.408540800000001</v>
      </c>
      <c r="Y563" s="7">
        <f>VLOOKUP(W563,Hilfstabelle!$B$10:$D$13,3,FALSE)</f>
        <v>80</v>
      </c>
      <c r="Z563" s="7">
        <f>VLOOKUP(W563,Hilfstabelle!$B$10:$E$13,4,FALSE)</f>
        <v>110.5</v>
      </c>
      <c r="AA563" s="7">
        <f>VLOOKUP(W563,Hilfstabelle!$B$10:$F$13,5,FALSE)</f>
        <v>110.5</v>
      </c>
      <c r="AB563" s="7">
        <f>VLOOKUP(W563,Hilfstabelle!$B$10:$G$13,6,FALSE)</f>
        <v>110.5</v>
      </c>
      <c r="AC563" s="7" t="str">
        <f>IF(AG563="50I","I",VLOOKUP(C563,Hilfstabelle!$A$3:$B$6,2))</f>
        <v>IV</v>
      </c>
      <c r="AD563" s="7" t="str">
        <f>IF(U563="I","I",VLOOKUP(C563,Hilfstabelle!$A$3:$B$6,2))</f>
        <v>IV</v>
      </c>
      <c r="AE563" s="7" t="str">
        <f t="shared" si="272"/>
        <v>160IV</v>
      </c>
      <c r="AF563" s="7" t="str">
        <f t="shared" si="261"/>
        <v>160IV</v>
      </c>
      <c r="AG563" s="106" t="b">
        <f t="shared" si="262"/>
        <v>0</v>
      </c>
      <c r="AH563" s="7">
        <f>VLOOKUP('Grundgerüst Konfigurator'!AE563,Hilfstabelle!$B$14:$M$25,12,FALSE)</f>
        <v>4.9632240000000003</v>
      </c>
      <c r="AI563" s="7">
        <f>VLOOKUP(AE563,Hilfstabelle!$B$14:$J$25,9,FALSE)</f>
        <v>92.5</v>
      </c>
      <c r="AJ563" s="7">
        <f>VLOOKUP(AE563,Hilfstabelle!$B$14:$K$25,10,FALSE)</f>
        <v>64</v>
      </c>
      <c r="AK563" s="7">
        <f>VLOOKUP(AE563,Hilfstabelle!$B$14:$I$25,8,FALSE)</f>
        <v>14</v>
      </c>
      <c r="AL563" s="7" t="str">
        <f>IF(AP563="50I","I",VLOOKUP(D563,Hilfstabelle!$A$3:$B$6,2))</f>
        <v>IV</v>
      </c>
      <c r="AM563" s="7" t="str">
        <f>IF(U563="I","I",VLOOKUP(D563,Hilfstabelle!$A$3:$B$6,2))</f>
        <v>IV</v>
      </c>
      <c r="AN563" s="7" t="str">
        <f t="shared" si="273"/>
        <v>125IV</v>
      </c>
      <c r="AO563" s="7" t="str">
        <f t="shared" si="263"/>
        <v>125IV</v>
      </c>
      <c r="AP563" s="106" t="b">
        <f t="shared" si="264"/>
        <v>0</v>
      </c>
      <c r="AQ563" s="7">
        <f>VLOOKUP('Grundgerüst Konfigurator'!AN563,Hilfstabelle!$B$14:$M$25,12,FALSE)</f>
        <v>3.7998072000000001</v>
      </c>
      <c r="AR563" s="7">
        <f>VLOOKUP(AN563,Hilfstabelle!$B$14:$J$25,9,FALSE)</f>
        <v>72.5</v>
      </c>
      <c r="AS563" s="7">
        <f>VLOOKUP(AN563,Hilfstabelle!$B$14:$K$25,10,FALSE)</f>
        <v>87.3</v>
      </c>
      <c r="AT563" s="7">
        <f>VLOOKUP(AN563,Hilfstabelle!$B$14:$I$25,8,FALSE)</f>
        <v>37.299999999999997</v>
      </c>
      <c r="AU563" s="7" t="str">
        <f>IF(AY563="50I","I",VLOOKUP(E563,Hilfstabelle!$A$3:$B$6,2))</f>
        <v>II</v>
      </c>
      <c r="AV563" s="7" t="str">
        <f>IF(U563="I","I",VLOOKUP(E563,Hilfstabelle!$A$3:$B$6,2))</f>
        <v>II</v>
      </c>
      <c r="AW563" s="7" t="str">
        <f t="shared" si="274"/>
        <v>63II</v>
      </c>
      <c r="AX563" s="7" t="str">
        <f t="shared" si="265"/>
        <v>63II</v>
      </c>
      <c r="AY563" s="106" t="b">
        <f t="shared" si="281"/>
        <v>0</v>
      </c>
      <c r="AZ563" s="7">
        <f>VLOOKUP('Grundgerüst Konfigurator'!AW563,Hilfstabelle!$B$14:$M$25,12,FALSE)</f>
        <v>0.84948360000000012</v>
      </c>
      <c r="BA563" s="7">
        <f>VLOOKUP(AW563,Hilfstabelle!$B$14:$J$25,9,FALSE)</f>
        <v>37</v>
      </c>
      <c r="BB563" s="7">
        <f>VLOOKUP(AW563,Hilfstabelle!$B$14:$K$25,10,FALSE)</f>
        <v>68.5</v>
      </c>
      <c r="BC563" s="7">
        <f>VLOOKUP(AW563,Hilfstabelle!$B$14:$I$25,8,FALSE)</f>
        <v>22.5</v>
      </c>
      <c r="BD563" s="7" t="str">
        <f t="shared" si="266"/>
        <v/>
      </c>
      <c r="BE563" s="7" t="str">
        <f t="shared" si="275"/>
        <v/>
      </c>
      <c r="BF563" s="7">
        <f>IFERROR(VLOOKUP(BD563,Hilfstabelle!$B$26:$M$31,12,FALSE),0)</f>
        <v>0</v>
      </c>
      <c r="BG563" s="7">
        <f>IFERROR(VLOOKUP(BD563,Hilfstabelle!$B$26:$H$31,7,FALSE),0)</f>
        <v>0</v>
      </c>
      <c r="BH563" s="7" t="str">
        <f t="shared" si="267"/>
        <v/>
      </c>
      <c r="BI563" s="7" t="str">
        <f t="shared" si="276"/>
        <v/>
      </c>
      <c r="BJ563" s="7">
        <f>IFERROR(VLOOKUP(BH563,Hilfstabelle!$B$26:$M$31,12,FALSE),0)</f>
        <v>0</v>
      </c>
      <c r="BK563" s="7">
        <f>IFERROR(VLOOKUP(BH563,Hilfstabelle!$B$26:$H$31,7,FALSE),0)</f>
        <v>0</v>
      </c>
      <c r="BL563" s="7" t="str">
        <f t="shared" si="268"/>
        <v>IV-II</v>
      </c>
      <c r="BM563" s="7" t="str">
        <f t="shared" si="277"/>
        <v>IV-II</v>
      </c>
      <c r="BN563" s="7">
        <f>IFERROR(VLOOKUP(BL563,Hilfstabelle!$B$26:$M$31,12,FALSE),0)</f>
        <v>2.3884392000000001</v>
      </c>
      <c r="BO563" s="7">
        <f>IFERROR(VLOOKUP(BL563,Hilfstabelle!$B$26:$H$31,7,FALSE),0)</f>
        <v>30</v>
      </c>
      <c r="BP563" s="162" t="s">
        <v>3902</v>
      </c>
    </row>
    <row r="564" spans="1:68" ht="15" thickBot="1" x14ac:dyDescent="0.25">
      <c r="A564" s="7">
        <v>16864441315</v>
      </c>
      <c r="B564" s="160" t="s">
        <v>98</v>
      </c>
      <c r="C564" s="8">
        <v>160</v>
      </c>
      <c r="D564" s="8">
        <v>125</v>
      </c>
      <c r="E564" s="8">
        <v>75</v>
      </c>
      <c r="F564" s="8" t="str">
        <f t="shared" si="278"/>
        <v>160 - 125 - 75</v>
      </c>
      <c r="G564" s="8" t="str">
        <f t="shared" si="279"/>
        <v>160-125-75</v>
      </c>
      <c r="H564" s="8">
        <f t="shared" si="280"/>
        <v>16864441315</v>
      </c>
      <c r="I564" s="6">
        <f t="shared" si="256"/>
        <v>22.628877600000003</v>
      </c>
      <c r="J564" s="6">
        <f>VLOOKUP(LEFT(A564,8)*1,Hilfstabelle!$A$35:$E$38,5,FALSE)</f>
        <v>0</v>
      </c>
      <c r="K564" s="6">
        <f t="shared" si="257"/>
        <v>387</v>
      </c>
      <c r="L564" s="6">
        <f t="shared" si="258"/>
        <v>290.3</v>
      </c>
      <c r="M564" s="6">
        <f t="shared" si="259"/>
        <v>185</v>
      </c>
      <c r="N564" s="19">
        <f t="shared" si="269"/>
        <v>124.5</v>
      </c>
      <c r="O564" s="19">
        <f t="shared" si="270"/>
        <v>147.80000000000001</v>
      </c>
      <c r="P564" s="19">
        <f t="shared" si="271"/>
        <v>162.5</v>
      </c>
      <c r="Q564" s="6" t="str">
        <f>VLOOKUP(LEFT(A564,8)*1,Hilfstabelle!$A$35:$E$38,2,FALSE)</f>
        <v>N.A.</v>
      </c>
      <c r="R564" s="6" t="str">
        <f>VLOOKUP(LEFT(A564,8)*1,Hilfstabelle!$A$35:$E$38,3,FALSE)</f>
        <v>N.A.</v>
      </c>
      <c r="S564" s="6" t="str">
        <f>VLOOKUP(LEFT(A564,8)*1,Hilfstabelle!$A$35:$E$38,4,FALSE)</f>
        <v>N.A.</v>
      </c>
      <c r="T564" s="94" t="e">
        <f>VLOOKUP(H564,Preise!A:E,4,FALSE)</f>
        <v>#N/A</v>
      </c>
      <c r="U564" s="7" t="str">
        <f>IF(V564=50,"I",VLOOKUP(V564,Hilfstabelle!$A$3:$B$6,2))</f>
        <v>IV</v>
      </c>
      <c r="V564" s="7">
        <f t="shared" si="260"/>
        <v>160</v>
      </c>
      <c r="W564" s="7" t="str">
        <f>IF(U564="I","I",VLOOKUP(V564,Hilfstabelle!$A$3:$B$6,2))</f>
        <v>IV</v>
      </c>
      <c r="X564" s="7">
        <f>VLOOKUP(W564,Hilfstabelle!$B$10:$M$13,12,FALSE)</f>
        <v>10.408540800000001</v>
      </c>
      <c r="Y564" s="7">
        <f>VLOOKUP(W564,Hilfstabelle!$B$10:$D$13,3,FALSE)</f>
        <v>80</v>
      </c>
      <c r="Z564" s="7">
        <f>VLOOKUP(W564,Hilfstabelle!$B$10:$E$13,4,FALSE)</f>
        <v>110.5</v>
      </c>
      <c r="AA564" s="7">
        <f>VLOOKUP(W564,Hilfstabelle!$B$10:$F$13,5,FALSE)</f>
        <v>110.5</v>
      </c>
      <c r="AB564" s="7">
        <f>VLOOKUP(W564,Hilfstabelle!$B$10:$G$13,6,FALSE)</f>
        <v>110.5</v>
      </c>
      <c r="AC564" s="7" t="str">
        <f>IF(AG564="50I","I",VLOOKUP(C564,Hilfstabelle!$A$3:$B$6,2))</f>
        <v>IV</v>
      </c>
      <c r="AD564" s="7" t="str">
        <f>IF(U564="I","I",VLOOKUP(C564,Hilfstabelle!$A$3:$B$6,2))</f>
        <v>IV</v>
      </c>
      <c r="AE564" s="7" t="str">
        <f t="shared" si="272"/>
        <v>160IV</v>
      </c>
      <c r="AF564" s="7" t="str">
        <f t="shared" si="261"/>
        <v>160IV</v>
      </c>
      <c r="AG564" s="106" t="b">
        <f t="shared" si="262"/>
        <v>0</v>
      </c>
      <c r="AH564" s="7">
        <f>VLOOKUP('Grundgerüst Konfigurator'!AE564,Hilfstabelle!$B$14:$M$25,12,FALSE)</f>
        <v>4.9632240000000003</v>
      </c>
      <c r="AI564" s="7">
        <f>VLOOKUP(AE564,Hilfstabelle!$B$14:$J$25,9,FALSE)</f>
        <v>92.5</v>
      </c>
      <c r="AJ564" s="7">
        <f>VLOOKUP(AE564,Hilfstabelle!$B$14:$K$25,10,FALSE)</f>
        <v>64</v>
      </c>
      <c r="AK564" s="7">
        <f>VLOOKUP(AE564,Hilfstabelle!$B$14:$I$25,8,FALSE)</f>
        <v>14</v>
      </c>
      <c r="AL564" s="7" t="str">
        <f>IF(AP564="50I","I",VLOOKUP(D564,Hilfstabelle!$A$3:$B$6,2))</f>
        <v>IV</v>
      </c>
      <c r="AM564" s="7" t="str">
        <f>IF(U564="I","I",VLOOKUP(D564,Hilfstabelle!$A$3:$B$6,2))</f>
        <v>IV</v>
      </c>
      <c r="AN564" s="7" t="str">
        <f t="shared" si="273"/>
        <v>125IV</v>
      </c>
      <c r="AO564" s="7" t="str">
        <f t="shared" si="263"/>
        <v>125IV</v>
      </c>
      <c r="AP564" s="106" t="b">
        <f t="shared" si="264"/>
        <v>0</v>
      </c>
      <c r="AQ564" s="7">
        <f>VLOOKUP('Grundgerüst Konfigurator'!AN564,Hilfstabelle!$B$14:$M$25,12,FALSE)</f>
        <v>3.7998072000000001</v>
      </c>
      <c r="AR564" s="7">
        <f>VLOOKUP(AN564,Hilfstabelle!$B$14:$J$25,9,FALSE)</f>
        <v>72.5</v>
      </c>
      <c r="AS564" s="7">
        <f>VLOOKUP(AN564,Hilfstabelle!$B$14:$K$25,10,FALSE)</f>
        <v>87.3</v>
      </c>
      <c r="AT564" s="7">
        <f>VLOOKUP(AN564,Hilfstabelle!$B$14:$I$25,8,FALSE)</f>
        <v>37.299999999999997</v>
      </c>
      <c r="AU564" s="7" t="str">
        <f>IF(AY564="50I","I",VLOOKUP(E564,Hilfstabelle!$A$3:$B$6,2))</f>
        <v>II</v>
      </c>
      <c r="AV564" s="7" t="str">
        <f>IF(U564="I","I",VLOOKUP(E564,Hilfstabelle!$A$3:$B$6,2))</f>
        <v>II</v>
      </c>
      <c r="AW564" s="7" t="str">
        <f t="shared" si="274"/>
        <v>75II</v>
      </c>
      <c r="AX564" s="7" t="str">
        <f t="shared" si="265"/>
        <v>75II</v>
      </c>
      <c r="AY564" s="106" t="b">
        <f t="shared" si="281"/>
        <v>0</v>
      </c>
      <c r="AZ564" s="7">
        <f>VLOOKUP('Grundgerüst Konfigurator'!AW564,Hilfstabelle!$B$14:$M$25,12,FALSE)</f>
        <v>1.0688664000000001</v>
      </c>
      <c r="BA564" s="7">
        <f>VLOOKUP(AW564,Hilfstabelle!$B$14:$J$25,9,FALSE)</f>
        <v>45</v>
      </c>
      <c r="BB564" s="7">
        <f>VLOOKUP(AW564,Hilfstabelle!$B$14:$K$25,10,FALSE)</f>
        <v>72</v>
      </c>
      <c r="BC564" s="7">
        <f>VLOOKUP(AW564,Hilfstabelle!$B$14:$I$25,8,FALSE)</f>
        <v>22</v>
      </c>
      <c r="BD564" s="7" t="str">
        <f t="shared" si="266"/>
        <v/>
      </c>
      <c r="BE564" s="7" t="str">
        <f t="shared" si="275"/>
        <v/>
      </c>
      <c r="BF564" s="7">
        <f>IFERROR(VLOOKUP(BD564,Hilfstabelle!$B$26:$M$31,12,FALSE),0)</f>
        <v>0</v>
      </c>
      <c r="BG564" s="7">
        <f>IFERROR(VLOOKUP(BD564,Hilfstabelle!$B$26:$H$31,7,FALSE),0)</f>
        <v>0</v>
      </c>
      <c r="BH564" s="7" t="str">
        <f t="shared" si="267"/>
        <v/>
      </c>
      <c r="BI564" s="7" t="str">
        <f t="shared" si="276"/>
        <v/>
      </c>
      <c r="BJ564" s="7">
        <f>IFERROR(VLOOKUP(BH564,Hilfstabelle!$B$26:$M$31,12,FALSE),0)</f>
        <v>0</v>
      </c>
      <c r="BK564" s="7">
        <f>IFERROR(VLOOKUP(BH564,Hilfstabelle!$B$26:$H$31,7,FALSE),0)</f>
        <v>0</v>
      </c>
      <c r="BL564" s="7" t="str">
        <f t="shared" si="268"/>
        <v>IV-II</v>
      </c>
      <c r="BM564" s="7" t="str">
        <f t="shared" si="277"/>
        <v>IV-II</v>
      </c>
      <c r="BN564" s="7">
        <f>IFERROR(VLOOKUP(BL564,Hilfstabelle!$B$26:$M$31,12,FALSE),0)</f>
        <v>2.3884392000000001</v>
      </c>
      <c r="BO564" s="7">
        <f>IFERROR(VLOOKUP(BL564,Hilfstabelle!$B$26:$H$31,7,FALSE),0)</f>
        <v>30</v>
      </c>
      <c r="BP564" s="162" t="s">
        <v>3902</v>
      </c>
    </row>
    <row r="565" spans="1:68" ht="15" thickBot="1" x14ac:dyDescent="0.25">
      <c r="A565" s="7">
        <v>16864441316</v>
      </c>
      <c r="B565" s="160" t="s">
        <v>98</v>
      </c>
      <c r="C565" s="8">
        <v>160</v>
      </c>
      <c r="D565" s="8">
        <v>125</v>
      </c>
      <c r="E565" s="8">
        <v>90</v>
      </c>
      <c r="F565" s="8" t="str">
        <f t="shared" si="278"/>
        <v>160 - 125 - 90</v>
      </c>
      <c r="G565" s="8" t="str">
        <f t="shared" si="279"/>
        <v>160-125-90</v>
      </c>
      <c r="H565" s="8">
        <f t="shared" si="280"/>
        <v>16864441316</v>
      </c>
      <c r="I565" s="6">
        <f t="shared" si="256"/>
        <v>22.555436400000001</v>
      </c>
      <c r="J565" s="6">
        <f>VLOOKUP(LEFT(A565,8)*1,Hilfstabelle!$A$35:$E$38,5,FALSE)</f>
        <v>0</v>
      </c>
      <c r="K565" s="6">
        <f t="shared" si="257"/>
        <v>362</v>
      </c>
      <c r="L565" s="6">
        <f t="shared" si="258"/>
        <v>290.3</v>
      </c>
      <c r="M565" s="6">
        <f t="shared" si="259"/>
        <v>185</v>
      </c>
      <c r="N565" s="19">
        <f t="shared" si="269"/>
        <v>124.5</v>
      </c>
      <c r="O565" s="19">
        <f t="shared" si="270"/>
        <v>147.80000000000001</v>
      </c>
      <c r="P565" s="19">
        <f t="shared" si="271"/>
        <v>137.5</v>
      </c>
      <c r="Q565" s="6" t="str">
        <f>VLOOKUP(LEFT(A565,8)*1,Hilfstabelle!$A$35:$E$38,2,FALSE)</f>
        <v>N.A.</v>
      </c>
      <c r="R565" s="6" t="str">
        <f>VLOOKUP(LEFT(A565,8)*1,Hilfstabelle!$A$35:$E$38,3,FALSE)</f>
        <v>N.A.</v>
      </c>
      <c r="S565" s="6" t="str">
        <f>VLOOKUP(LEFT(A565,8)*1,Hilfstabelle!$A$35:$E$38,4,FALSE)</f>
        <v>N.A.</v>
      </c>
      <c r="T565" s="94" t="e">
        <f>VLOOKUP(H565,Preise!A:E,4,FALSE)</f>
        <v>#N/A</v>
      </c>
      <c r="U565" s="7" t="str">
        <f>IF(V565=50,"I",VLOOKUP(V565,Hilfstabelle!$A$3:$B$6,2))</f>
        <v>IV</v>
      </c>
      <c r="V565" s="7">
        <f t="shared" si="260"/>
        <v>160</v>
      </c>
      <c r="W565" s="7" t="str">
        <f>IF(U565="I","I",VLOOKUP(V565,Hilfstabelle!$A$3:$B$6,2))</f>
        <v>IV</v>
      </c>
      <c r="X565" s="7">
        <f>VLOOKUP(W565,Hilfstabelle!$B$10:$M$13,12,FALSE)</f>
        <v>10.408540800000001</v>
      </c>
      <c r="Y565" s="7">
        <f>VLOOKUP(W565,Hilfstabelle!$B$10:$D$13,3,FALSE)</f>
        <v>80</v>
      </c>
      <c r="Z565" s="7">
        <f>VLOOKUP(W565,Hilfstabelle!$B$10:$E$13,4,FALSE)</f>
        <v>110.5</v>
      </c>
      <c r="AA565" s="7">
        <f>VLOOKUP(W565,Hilfstabelle!$B$10:$F$13,5,FALSE)</f>
        <v>110.5</v>
      </c>
      <c r="AB565" s="7">
        <f>VLOOKUP(W565,Hilfstabelle!$B$10:$G$13,6,FALSE)</f>
        <v>110.5</v>
      </c>
      <c r="AC565" s="7" t="str">
        <f>IF(AG565="50I","I",VLOOKUP(C565,Hilfstabelle!$A$3:$B$6,2))</f>
        <v>IV</v>
      </c>
      <c r="AD565" s="7" t="str">
        <f>IF(U565="I","I",VLOOKUP(C565,Hilfstabelle!$A$3:$B$6,2))</f>
        <v>IV</v>
      </c>
      <c r="AE565" s="7" t="str">
        <f t="shared" si="272"/>
        <v>160IV</v>
      </c>
      <c r="AF565" s="7" t="str">
        <f t="shared" si="261"/>
        <v>160IV</v>
      </c>
      <c r="AG565" s="106" t="b">
        <f t="shared" si="262"/>
        <v>0</v>
      </c>
      <c r="AH565" s="7">
        <f>VLOOKUP('Grundgerüst Konfigurator'!AE565,Hilfstabelle!$B$14:$M$25,12,FALSE)</f>
        <v>4.9632240000000003</v>
      </c>
      <c r="AI565" s="7">
        <f>VLOOKUP(AE565,Hilfstabelle!$B$14:$J$25,9,FALSE)</f>
        <v>92.5</v>
      </c>
      <c r="AJ565" s="7">
        <f>VLOOKUP(AE565,Hilfstabelle!$B$14:$K$25,10,FALSE)</f>
        <v>64</v>
      </c>
      <c r="AK565" s="7">
        <f>VLOOKUP(AE565,Hilfstabelle!$B$14:$I$25,8,FALSE)</f>
        <v>14</v>
      </c>
      <c r="AL565" s="7" t="str">
        <f>IF(AP565="50I","I",VLOOKUP(D565,Hilfstabelle!$A$3:$B$6,2))</f>
        <v>IV</v>
      </c>
      <c r="AM565" s="7" t="str">
        <f>IF(U565="I","I",VLOOKUP(D565,Hilfstabelle!$A$3:$B$6,2))</f>
        <v>IV</v>
      </c>
      <c r="AN565" s="7" t="str">
        <f t="shared" si="273"/>
        <v>125IV</v>
      </c>
      <c r="AO565" s="7" t="str">
        <f t="shared" si="263"/>
        <v>125IV</v>
      </c>
      <c r="AP565" s="106" t="b">
        <f t="shared" si="264"/>
        <v>0</v>
      </c>
      <c r="AQ565" s="7">
        <f>VLOOKUP('Grundgerüst Konfigurator'!AN565,Hilfstabelle!$B$14:$M$25,12,FALSE)</f>
        <v>3.7998072000000001</v>
      </c>
      <c r="AR565" s="7">
        <f>VLOOKUP(AN565,Hilfstabelle!$B$14:$J$25,9,FALSE)</f>
        <v>72.5</v>
      </c>
      <c r="AS565" s="7">
        <f>VLOOKUP(AN565,Hilfstabelle!$B$14:$K$25,10,FALSE)</f>
        <v>87.3</v>
      </c>
      <c r="AT565" s="7">
        <f>VLOOKUP(AN565,Hilfstabelle!$B$14:$I$25,8,FALSE)</f>
        <v>37.299999999999997</v>
      </c>
      <c r="AU565" s="7" t="str">
        <f>IF(AY565="50I","I",VLOOKUP(E565,Hilfstabelle!$A$3:$B$6,2))</f>
        <v>III</v>
      </c>
      <c r="AV565" s="7" t="str">
        <f>IF(U565="I","I",VLOOKUP(E565,Hilfstabelle!$A$3:$B$6,2))</f>
        <v>III</v>
      </c>
      <c r="AW565" s="7" t="str">
        <f t="shared" si="274"/>
        <v>90III</v>
      </c>
      <c r="AX565" s="7" t="str">
        <f t="shared" si="265"/>
        <v>90III</v>
      </c>
      <c r="AY565" s="106" t="b">
        <f t="shared" si="281"/>
        <v>0</v>
      </c>
      <c r="AZ565" s="7">
        <f>VLOOKUP('Grundgerüst Konfigurator'!AW565,Hilfstabelle!$B$14:$M$25,12,FALSE)</f>
        <v>1.6001664000000002</v>
      </c>
      <c r="BA565" s="7">
        <f>VLOOKUP(AW565,Hilfstabelle!$B$14:$J$25,9,FALSE)</f>
        <v>54</v>
      </c>
      <c r="BB565" s="7">
        <f>VLOOKUP(AW565,Hilfstabelle!$B$14:$K$25,10,FALSE)</f>
        <v>72</v>
      </c>
      <c r="BC565" s="7">
        <f>VLOOKUP(AW565,Hilfstabelle!$B$14:$I$25,8,FALSE)</f>
        <v>22</v>
      </c>
      <c r="BD565" s="7" t="str">
        <f t="shared" si="266"/>
        <v/>
      </c>
      <c r="BE565" s="7" t="str">
        <f t="shared" si="275"/>
        <v/>
      </c>
      <c r="BF565" s="7">
        <f>IFERROR(VLOOKUP(BD565,Hilfstabelle!$B$26:$M$31,12,FALSE),0)</f>
        <v>0</v>
      </c>
      <c r="BG565" s="7">
        <f>IFERROR(VLOOKUP(BD565,Hilfstabelle!$B$26:$H$31,7,FALSE),0)</f>
        <v>0</v>
      </c>
      <c r="BH565" s="7" t="str">
        <f t="shared" si="267"/>
        <v/>
      </c>
      <c r="BI565" s="7" t="str">
        <f t="shared" si="276"/>
        <v/>
      </c>
      <c r="BJ565" s="7">
        <f>IFERROR(VLOOKUP(BH565,Hilfstabelle!$B$26:$M$31,12,FALSE),0)</f>
        <v>0</v>
      </c>
      <c r="BK565" s="7">
        <f>IFERROR(VLOOKUP(BH565,Hilfstabelle!$B$26:$H$31,7,FALSE),0)</f>
        <v>0</v>
      </c>
      <c r="BL565" s="7" t="str">
        <f t="shared" si="268"/>
        <v>IV-III</v>
      </c>
      <c r="BM565" s="7" t="str">
        <f t="shared" si="277"/>
        <v>IV-III</v>
      </c>
      <c r="BN565" s="7">
        <f>IFERROR(VLOOKUP(BL565,Hilfstabelle!$B$26:$M$31,12,FALSE),0)</f>
        <v>1.783698</v>
      </c>
      <c r="BO565" s="7">
        <f>IFERROR(VLOOKUP(BL565,Hilfstabelle!$B$26:$H$31,7,FALSE),0)</f>
        <v>5</v>
      </c>
      <c r="BP565" s="162" t="s">
        <v>3902</v>
      </c>
    </row>
    <row r="566" spans="1:68" ht="15" thickBot="1" x14ac:dyDescent="0.25">
      <c r="A566" s="7">
        <v>16864441317</v>
      </c>
      <c r="B566" s="160" t="s">
        <v>98</v>
      </c>
      <c r="C566" s="8">
        <v>160</v>
      </c>
      <c r="D566" s="8">
        <v>125</v>
      </c>
      <c r="E566" s="8">
        <v>110</v>
      </c>
      <c r="F566" s="8" t="str">
        <f t="shared" si="278"/>
        <v>160 - 125 - 110</v>
      </c>
      <c r="G566" s="8" t="str">
        <f t="shared" si="279"/>
        <v>160-125-110</v>
      </c>
      <c r="H566" s="8">
        <f t="shared" si="280"/>
        <v>16864441317</v>
      </c>
      <c r="I566" s="6">
        <f t="shared" si="256"/>
        <v>23.067979200000003</v>
      </c>
      <c r="J566" s="6">
        <f>VLOOKUP(LEFT(A566,8)*1,Hilfstabelle!$A$35:$E$38,5,FALSE)</f>
        <v>0</v>
      </c>
      <c r="K566" s="6">
        <f t="shared" si="257"/>
        <v>362</v>
      </c>
      <c r="L566" s="6">
        <f t="shared" si="258"/>
        <v>290.3</v>
      </c>
      <c r="M566" s="6">
        <f t="shared" si="259"/>
        <v>185</v>
      </c>
      <c r="N566" s="19">
        <f t="shared" si="269"/>
        <v>124.5</v>
      </c>
      <c r="O566" s="19">
        <f t="shared" si="270"/>
        <v>147.80000000000001</v>
      </c>
      <c r="P566" s="19">
        <f t="shared" si="271"/>
        <v>137.5</v>
      </c>
      <c r="Q566" s="6" t="str">
        <f>VLOOKUP(LEFT(A566,8)*1,Hilfstabelle!$A$35:$E$38,2,FALSE)</f>
        <v>N.A.</v>
      </c>
      <c r="R566" s="6" t="str">
        <f>VLOOKUP(LEFT(A566,8)*1,Hilfstabelle!$A$35:$E$38,3,FALSE)</f>
        <v>N.A.</v>
      </c>
      <c r="S566" s="6" t="str">
        <f>VLOOKUP(LEFT(A566,8)*1,Hilfstabelle!$A$35:$E$38,4,FALSE)</f>
        <v>N.A.</v>
      </c>
      <c r="T566" s="94" t="e">
        <f>VLOOKUP(H566,Preise!A:E,4,FALSE)</f>
        <v>#N/A</v>
      </c>
      <c r="U566" s="7" t="str">
        <f>IF(V566=50,"I",VLOOKUP(V566,Hilfstabelle!$A$3:$B$6,2))</f>
        <v>IV</v>
      </c>
      <c r="V566" s="7">
        <f t="shared" si="260"/>
        <v>160</v>
      </c>
      <c r="W566" s="7" t="str">
        <f>IF(U566="I","I",VLOOKUP(V566,Hilfstabelle!$A$3:$B$6,2))</f>
        <v>IV</v>
      </c>
      <c r="X566" s="7">
        <f>VLOOKUP(W566,Hilfstabelle!$B$10:$M$13,12,FALSE)</f>
        <v>10.408540800000001</v>
      </c>
      <c r="Y566" s="7">
        <f>VLOOKUP(W566,Hilfstabelle!$B$10:$D$13,3,FALSE)</f>
        <v>80</v>
      </c>
      <c r="Z566" s="7">
        <f>VLOOKUP(W566,Hilfstabelle!$B$10:$E$13,4,FALSE)</f>
        <v>110.5</v>
      </c>
      <c r="AA566" s="7">
        <f>VLOOKUP(W566,Hilfstabelle!$B$10:$F$13,5,FALSE)</f>
        <v>110.5</v>
      </c>
      <c r="AB566" s="7">
        <f>VLOOKUP(W566,Hilfstabelle!$B$10:$G$13,6,FALSE)</f>
        <v>110.5</v>
      </c>
      <c r="AC566" s="7" t="str">
        <f>IF(AG566="50I","I",VLOOKUP(C566,Hilfstabelle!$A$3:$B$6,2))</f>
        <v>IV</v>
      </c>
      <c r="AD566" s="7" t="str">
        <f>IF(U566="I","I",VLOOKUP(C566,Hilfstabelle!$A$3:$B$6,2))</f>
        <v>IV</v>
      </c>
      <c r="AE566" s="7" t="str">
        <f t="shared" si="272"/>
        <v>160IV</v>
      </c>
      <c r="AF566" s="7" t="str">
        <f t="shared" si="261"/>
        <v>160IV</v>
      </c>
      <c r="AG566" s="106" t="b">
        <f t="shared" si="262"/>
        <v>0</v>
      </c>
      <c r="AH566" s="7">
        <f>VLOOKUP('Grundgerüst Konfigurator'!AE566,Hilfstabelle!$B$14:$M$25,12,FALSE)</f>
        <v>4.9632240000000003</v>
      </c>
      <c r="AI566" s="7">
        <f>VLOOKUP(AE566,Hilfstabelle!$B$14:$J$25,9,FALSE)</f>
        <v>92.5</v>
      </c>
      <c r="AJ566" s="7">
        <f>VLOOKUP(AE566,Hilfstabelle!$B$14:$K$25,10,FALSE)</f>
        <v>64</v>
      </c>
      <c r="AK566" s="7">
        <f>VLOOKUP(AE566,Hilfstabelle!$B$14:$I$25,8,FALSE)</f>
        <v>14</v>
      </c>
      <c r="AL566" s="7" t="str">
        <f>IF(AP566="50I","I",VLOOKUP(D566,Hilfstabelle!$A$3:$B$6,2))</f>
        <v>IV</v>
      </c>
      <c r="AM566" s="7" t="str">
        <f>IF(U566="I","I",VLOOKUP(D566,Hilfstabelle!$A$3:$B$6,2))</f>
        <v>IV</v>
      </c>
      <c r="AN566" s="7" t="str">
        <f t="shared" si="273"/>
        <v>125IV</v>
      </c>
      <c r="AO566" s="7" t="str">
        <f t="shared" si="263"/>
        <v>125IV</v>
      </c>
      <c r="AP566" s="106" t="b">
        <f t="shared" si="264"/>
        <v>0</v>
      </c>
      <c r="AQ566" s="7">
        <f>VLOOKUP('Grundgerüst Konfigurator'!AN566,Hilfstabelle!$B$14:$M$25,12,FALSE)</f>
        <v>3.7998072000000001</v>
      </c>
      <c r="AR566" s="7">
        <f>VLOOKUP(AN566,Hilfstabelle!$B$14:$J$25,9,FALSE)</f>
        <v>72.5</v>
      </c>
      <c r="AS566" s="7">
        <f>VLOOKUP(AN566,Hilfstabelle!$B$14:$K$25,10,FALSE)</f>
        <v>87.3</v>
      </c>
      <c r="AT566" s="7">
        <f>VLOOKUP(AN566,Hilfstabelle!$B$14:$I$25,8,FALSE)</f>
        <v>37.299999999999997</v>
      </c>
      <c r="AU566" s="7" t="str">
        <f>IF(AY566="50I","I",VLOOKUP(E566,Hilfstabelle!$A$3:$B$6,2))</f>
        <v>III</v>
      </c>
      <c r="AV566" s="7" t="str">
        <f>IF(U566="I","I",VLOOKUP(E566,Hilfstabelle!$A$3:$B$6,2))</f>
        <v>III</v>
      </c>
      <c r="AW566" s="7" t="str">
        <f t="shared" si="274"/>
        <v>110III</v>
      </c>
      <c r="AX566" s="7" t="str">
        <f t="shared" si="265"/>
        <v>110III</v>
      </c>
      <c r="AY566" s="106" t="b">
        <f t="shared" si="281"/>
        <v>0</v>
      </c>
      <c r="AZ566" s="7">
        <f>VLOOKUP('Grundgerüst Konfigurator'!AW566,Hilfstabelle!$B$14:$M$25,12,FALSE)</f>
        <v>2.1127092000000003</v>
      </c>
      <c r="BA566" s="7">
        <f>VLOOKUP(AW566,Hilfstabelle!$B$14:$J$25,9,FALSE)</f>
        <v>65</v>
      </c>
      <c r="BB566" s="7">
        <f>VLOOKUP(AW566,Hilfstabelle!$B$14:$K$25,10,FALSE)</f>
        <v>72</v>
      </c>
      <c r="BC566" s="7">
        <f>VLOOKUP(AW566,Hilfstabelle!$B$14:$I$25,8,FALSE)</f>
        <v>22</v>
      </c>
      <c r="BD566" s="7" t="str">
        <f t="shared" si="266"/>
        <v/>
      </c>
      <c r="BE566" s="7" t="str">
        <f t="shared" si="275"/>
        <v/>
      </c>
      <c r="BF566" s="7">
        <f>IFERROR(VLOOKUP(BD566,Hilfstabelle!$B$26:$M$31,12,FALSE),0)</f>
        <v>0</v>
      </c>
      <c r="BG566" s="7">
        <f>IFERROR(VLOOKUP(BD566,Hilfstabelle!$B$26:$H$31,7,FALSE),0)</f>
        <v>0</v>
      </c>
      <c r="BH566" s="7" t="str">
        <f t="shared" si="267"/>
        <v/>
      </c>
      <c r="BI566" s="7" t="str">
        <f t="shared" si="276"/>
        <v/>
      </c>
      <c r="BJ566" s="7">
        <f>IFERROR(VLOOKUP(BH566,Hilfstabelle!$B$26:$M$31,12,FALSE),0)</f>
        <v>0</v>
      </c>
      <c r="BK566" s="7">
        <f>IFERROR(VLOOKUP(BH566,Hilfstabelle!$B$26:$H$31,7,FALSE),0)</f>
        <v>0</v>
      </c>
      <c r="BL566" s="7" t="str">
        <f t="shared" si="268"/>
        <v>IV-III</v>
      </c>
      <c r="BM566" s="7" t="str">
        <f t="shared" si="277"/>
        <v>IV-III</v>
      </c>
      <c r="BN566" s="7">
        <f>IFERROR(VLOOKUP(BL566,Hilfstabelle!$B$26:$M$31,12,FALSE),0)</f>
        <v>1.783698</v>
      </c>
      <c r="BO566" s="7">
        <f>IFERROR(VLOOKUP(BL566,Hilfstabelle!$B$26:$H$31,7,FALSE),0)</f>
        <v>5</v>
      </c>
      <c r="BP566" s="162" t="s">
        <v>3902</v>
      </c>
    </row>
    <row r="567" spans="1:68" ht="15" thickBot="1" x14ac:dyDescent="0.25">
      <c r="A567" s="7">
        <v>16864441318</v>
      </c>
      <c r="B567" s="160" t="s">
        <v>98</v>
      </c>
      <c r="C567" s="8">
        <v>160</v>
      </c>
      <c r="D567" s="8">
        <v>125</v>
      </c>
      <c r="E567" s="8">
        <v>125</v>
      </c>
      <c r="F567" s="8" t="str">
        <f t="shared" si="278"/>
        <v>160 - 125 - 125</v>
      </c>
      <c r="G567" s="8" t="str">
        <f t="shared" si="279"/>
        <v>160-125-125</v>
      </c>
      <c r="H567" s="8">
        <f t="shared" si="280"/>
        <v>16864441318</v>
      </c>
      <c r="I567" s="6">
        <f t="shared" si="256"/>
        <v>22.971379200000001</v>
      </c>
      <c r="J567" s="6">
        <f>VLOOKUP(LEFT(A567,8)*1,Hilfstabelle!$A$35:$E$38,5,FALSE)</f>
        <v>0</v>
      </c>
      <c r="K567" s="6">
        <f t="shared" si="257"/>
        <v>372.3</v>
      </c>
      <c r="L567" s="6">
        <f t="shared" si="258"/>
        <v>290.3</v>
      </c>
      <c r="M567" s="6">
        <f t="shared" si="259"/>
        <v>185</v>
      </c>
      <c r="N567" s="19">
        <f t="shared" si="269"/>
        <v>124.5</v>
      </c>
      <c r="O567" s="19">
        <f t="shared" si="270"/>
        <v>147.80000000000001</v>
      </c>
      <c r="P567" s="19">
        <f t="shared" si="271"/>
        <v>147.80000000000001</v>
      </c>
      <c r="Q567" s="6" t="str">
        <f>VLOOKUP(LEFT(A567,8)*1,Hilfstabelle!$A$35:$E$38,2,FALSE)</f>
        <v>N.A.</v>
      </c>
      <c r="R567" s="6" t="str">
        <f>VLOOKUP(LEFT(A567,8)*1,Hilfstabelle!$A$35:$E$38,3,FALSE)</f>
        <v>N.A.</v>
      </c>
      <c r="S567" s="6" t="str">
        <f>VLOOKUP(LEFT(A567,8)*1,Hilfstabelle!$A$35:$E$38,4,FALSE)</f>
        <v>N.A.</v>
      </c>
      <c r="T567" s="94" t="e">
        <f>VLOOKUP(H567,Preise!A:E,4,FALSE)</f>
        <v>#N/A</v>
      </c>
      <c r="U567" s="7" t="str">
        <f>IF(V567=50,"I",VLOOKUP(V567,Hilfstabelle!$A$3:$B$6,2))</f>
        <v>IV</v>
      </c>
      <c r="V567" s="7">
        <f t="shared" si="260"/>
        <v>160</v>
      </c>
      <c r="W567" s="7" t="str">
        <f>IF(U567="I","I",VLOOKUP(V567,Hilfstabelle!$A$3:$B$6,2))</f>
        <v>IV</v>
      </c>
      <c r="X567" s="7">
        <f>VLOOKUP(W567,Hilfstabelle!$B$10:$M$13,12,FALSE)</f>
        <v>10.408540800000001</v>
      </c>
      <c r="Y567" s="7">
        <f>VLOOKUP(W567,Hilfstabelle!$B$10:$D$13,3,FALSE)</f>
        <v>80</v>
      </c>
      <c r="Z567" s="7">
        <f>VLOOKUP(W567,Hilfstabelle!$B$10:$E$13,4,FALSE)</f>
        <v>110.5</v>
      </c>
      <c r="AA567" s="7">
        <f>VLOOKUP(W567,Hilfstabelle!$B$10:$F$13,5,FALSE)</f>
        <v>110.5</v>
      </c>
      <c r="AB567" s="7">
        <f>VLOOKUP(W567,Hilfstabelle!$B$10:$G$13,6,FALSE)</f>
        <v>110.5</v>
      </c>
      <c r="AC567" s="7" t="str">
        <f>IF(AG567="50I","I",VLOOKUP(C567,Hilfstabelle!$A$3:$B$6,2))</f>
        <v>IV</v>
      </c>
      <c r="AD567" s="7" t="str">
        <f>IF(U567="I","I",VLOOKUP(C567,Hilfstabelle!$A$3:$B$6,2))</f>
        <v>IV</v>
      </c>
      <c r="AE567" s="7" t="str">
        <f t="shared" si="272"/>
        <v>160IV</v>
      </c>
      <c r="AF567" s="7" t="str">
        <f t="shared" si="261"/>
        <v>160IV</v>
      </c>
      <c r="AG567" s="106" t="b">
        <f t="shared" si="262"/>
        <v>0</v>
      </c>
      <c r="AH567" s="7">
        <f>VLOOKUP('Grundgerüst Konfigurator'!AE567,Hilfstabelle!$B$14:$M$25,12,FALSE)</f>
        <v>4.9632240000000003</v>
      </c>
      <c r="AI567" s="7">
        <f>VLOOKUP(AE567,Hilfstabelle!$B$14:$J$25,9,FALSE)</f>
        <v>92.5</v>
      </c>
      <c r="AJ567" s="7">
        <f>VLOOKUP(AE567,Hilfstabelle!$B$14:$K$25,10,FALSE)</f>
        <v>64</v>
      </c>
      <c r="AK567" s="7">
        <f>VLOOKUP(AE567,Hilfstabelle!$B$14:$I$25,8,FALSE)</f>
        <v>14</v>
      </c>
      <c r="AL567" s="7" t="str">
        <f>IF(AP567="50I","I",VLOOKUP(D567,Hilfstabelle!$A$3:$B$6,2))</f>
        <v>IV</v>
      </c>
      <c r="AM567" s="7" t="str">
        <f>IF(U567="I","I",VLOOKUP(D567,Hilfstabelle!$A$3:$B$6,2))</f>
        <v>IV</v>
      </c>
      <c r="AN567" s="7" t="str">
        <f t="shared" si="273"/>
        <v>125IV</v>
      </c>
      <c r="AO567" s="7" t="str">
        <f t="shared" si="263"/>
        <v>125IV</v>
      </c>
      <c r="AP567" s="106" t="b">
        <f t="shared" si="264"/>
        <v>0</v>
      </c>
      <c r="AQ567" s="7">
        <f>VLOOKUP('Grundgerüst Konfigurator'!AN567,Hilfstabelle!$B$14:$M$25,12,FALSE)</f>
        <v>3.7998072000000001</v>
      </c>
      <c r="AR567" s="7">
        <f>VLOOKUP(AN567,Hilfstabelle!$B$14:$J$25,9,FALSE)</f>
        <v>72.5</v>
      </c>
      <c r="AS567" s="7">
        <f>VLOOKUP(AN567,Hilfstabelle!$B$14:$K$25,10,FALSE)</f>
        <v>87.3</v>
      </c>
      <c r="AT567" s="7">
        <f>VLOOKUP(AN567,Hilfstabelle!$B$14:$I$25,8,FALSE)</f>
        <v>37.299999999999997</v>
      </c>
      <c r="AU567" s="7" t="str">
        <f>IF(AY567="50I","I",VLOOKUP(E567,Hilfstabelle!$A$3:$B$6,2))</f>
        <v>IV</v>
      </c>
      <c r="AV567" s="7" t="str">
        <f>IF(U567="I","I",VLOOKUP(E567,Hilfstabelle!$A$3:$B$6,2))</f>
        <v>IV</v>
      </c>
      <c r="AW567" s="7" t="str">
        <f t="shared" si="274"/>
        <v>125IV</v>
      </c>
      <c r="AX567" s="7" t="str">
        <f t="shared" si="265"/>
        <v>125IV</v>
      </c>
      <c r="AY567" s="106" t="b">
        <f t="shared" si="281"/>
        <v>0</v>
      </c>
      <c r="AZ567" s="7">
        <f>VLOOKUP('Grundgerüst Konfigurator'!AW567,Hilfstabelle!$B$14:$M$25,12,FALSE)</f>
        <v>3.7998072000000001</v>
      </c>
      <c r="BA567" s="7">
        <f>VLOOKUP(AW567,Hilfstabelle!$B$14:$J$25,9,FALSE)</f>
        <v>72.5</v>
      </c>
      <c r="BB567" s="7">
        <f>VLOOKUP(AW567,Hilfstabelle!$B$14:$K$25,10,FALSE)</f>
        <v>87.3</v>
      </c>
      <c r="BC567" s="7">
        <f>VLOOKUP(AW567,Hilfstabelle!$B$14:$I$25,8,FALSE)</f>
        <v>37.299999999999997</v>
      </c>
      <c r="BD567" s="7" t="str">
        <f t="shared" si="266"/>
        <v/>
      </c>
      <c r="BE567" s="7" t="str">
        <f t="shared" si="275"/>
        <v/>
      </c>
      <c r="BF567" s="7">
        <f>IFERROR(VLOOKUP(BD567,Hilfstabelle!$B$26:$M$31,12,FALSE),0)</f>
        <v>0</v>
      </c>
      <c r="BG567" s="7">
        <f>IFERROR(VLOOKUP(BD567,Hilfstabelle!$B$26:$H$31,7,FALSE),0)</f>
        <v>0</v>
      </c>
      <c r="BH567" s="7" t="str">
        <f t="shared" si="267"/>
        <v/>
      </c>
      <c r="BI567" s="7" t="str">
        <f t="shared" si="276"/>
        <v/>
      </c>
      <c r="BJ567" s="7">
        <f>IFERROR(VLOOKUP(BH567,Hilfstabelle!$B$26:$M$31,12,FALSE),0)</f>
        <v>0</v>
      </c>
      <c r="BK567" s="7">
        <f>IFERROR(VLOOKUP(BH567,Hilfstabelle!$B$26:$H$31,7,FALSE),0)</f>
        <v>0</v>
      </c>
      <c r="BL567" s="7" t="str">
        <f t="shared" si="268"/>
        <v/>
      </c>
      <c r="BM567" s="7" t="str">
        <f t="shared" si="277"/>
        <v/>
      </c>
      <c r="BN567" s="7">
        <f>IFERROR(VLOOKUP(BL567,Hilfstabelle!$B$26:$M$31,12,FALSE),0)</f>
        <v>0</v>
      </c>
      <c r="BO567" s="7">
        <f>IFERROR(VLOOKUP(BL567,Hilfstabelle!$B$26:$H$31,7,FALSE),0)</f>
        <v>0</v>
      </c>
      <c r="BP567" s="162" t="s">
        <v>3902</v>
      </c>
    </row>
    <row r="568" spans="1:68" ht="15" thickBot="1" x14ac:dyDescent="0.25">
      <c r="A568" s="7">
        <v>16864441319</v>
      </c>
      <c r="B568" s="160" t="s">
        <v>98</v>
      </c>
      <c r="C568" s="8">
        <v>160</v>
      </c>
      <c r="D568" s="8">
        <v>125</v>
      </c>
      <c r="E568" s="8">
        <v>140</v>
      </c>
      <c r="F568" s="8" t="str">
        <f t="shared" si="278"/>
        <v>160 - 125 - 140</v>
      </c>
      <c r="G568" s="8" t="str">
        <f t="shared" si="279"/>
        <v>160-125-140</v>
      </c>
      <c r="H568" s="8">
        <f t="shared" si="280"/>
        <v>16864441319</v>
      </c>
      <c r="I568" s="6">
        <f t="shared" si="256"/>
        <v>23.618809200000001</v>
      </c>
      <c r="J568" s="6">
        <f>VLOOKUP(LEFT(A568,8)*1,Hilfstabelle!$A$35:$E$38,5,FALSE)</f>
        <v>0</v>
      </c>
      <c r="K568" s="6">
        <f t="shared" si="257"/>
        <v>360.6</v>
      </c>
      <c r="L568" s="6">
        <f t="shared" si="258"/>
        <v>290.3</v>
      </c>
      <c r="M568" s="6">
        <f t="shared" si="259"/>
        <v>185</v>
      </c>
      <c r="N568" s="19">
        <f t="shared" si="269"/>
        <v>124.5</v>
      </c>
      <c r="O568" s="19">
        <f t="shared" si="270"/>
        <v>147.80000000000001</v>
      </c>
      <c r="P568" s="19">
        <f t="shared" si="271"/>
        <v>136.1</v>
      </c>
      <c r="Q568" s="6" t="str">
        <f>VLOOKUP(LEFT(A568,8)*1,Hilfstabelle!$A$35:$E$38,2,FALSE)</f>
        <v>N.A.</v>
      </c>
      <c r="R568" s="6" t="str">
        <f>VLOOKUP(LEFT(A568,8)*1,Hilfstabelle!$A$35:$E$38,3,FALSE)</f>
        <v>N.A.</v>
      </c>
      <c r="S568" s="6" t="str">
        <f>VLOOKUP(LEFT(A568,8)*1,Hilfstabelle!$A$35:$E$38,4,FALSE)</f>
        <v>N.A.</v>
      </c>
      <c r="T568" s="94" t="e">
        <f>VLOOKUP(H568,Preise!A:E,4,FALSE)</f>
        <v>#N/A</v>
      </c>
      <c r="U568" s="7" t="str">
        <f>IF(V568=50,"I",VLOOKUP(V568,Hilfstabelle!$A$3:$B$6,2))</f>
        <v>IV</v>
      </c>
      <c r="V568" s="7">
        <f t="shared" si="260"/>
        <v>160</v>
      </c>
      <c r="W568" s="7" t="str">
        <f>IF(U568="I","I",VLOOKUP(V568,Hilfstabelle!$A$3:$B$6,2))</f>
        <v>IV</v>
      </c>
      <c r="X568" s="7">
        <f>VLOOKUP(W568,Hilfstabelle!$B$10:$M$13,12,FALSE)</f>
        <v>10.408540800000001</v>
      </c>
      <c r="Y568" s="7">
        <f>VLOOKUP(W568,Hilfstabelle!$B$10:$D$13,3,FALSE)</f>
        <v>80</v>
      </c>
      <c r="Z568" s="7">
        <f>VLOOKUP(W568,Hilfstabelle!$B$10:$E$13,4,FALSE)</f>
        <v>110.5</v>
      </c>
      <c r="AA568" s="7">
        <f>VLOOKUP(W568,Hilfstabelle!$B$10:$F$13,5,FALSE)</f>
        <v>110.5</v>
      </c>
      <c r="AB568" s="7">
        <f>VLOOKUP(W568,Hilfstabelle!$B$10:$G$13,6,FALSE)</f>
        <v>110.5</v>
      </c>
      <c r="AC568" s="7" t="str">
        <f>IF(AG568="50I","I",VLOOKUP(C568,Hilfstabelle!$A$3:$B$6,2))</f>
        <v>IV</v>
      </c>
      <c r="AD568" s="7" t="str">
        <f>IF(U568="I","I",VLOOKUP(C568,Hilfstabelle!$A$3:$B$6,2))</f>
        <v>IV</v>
      </c>
      <c r="AE568" s="7" t="str">
        <f t="shared" si="272"/>
        <v>160IV</v>
      </c>
      <c r="AF568" s="7" t="str">
        <f t="shared" si="261"/>
        <v>160IV</v>
      </c>
      <c r="AG568" s="106" t="b">
        <f t="shared" si="262"/>
        <v>0</v>
      </c>
      <c r="AH568" s="7">
        <f>VLOOKUP('Grundgerüst Konfigurator'!AE568,Hilfstabelle!$B$14:$M$25,12,FALSE)</f>
        <v>4.9632240000000003</v>
      </c>
      <c r="AI568" s="7">
        <f>VLOOKUP(AE568,Hilfstabelle!$B$14:$J$25,9,FALSE)</f>
        <v>92.5</v>
      </c>
      <c r="AJ568" s="7">
        <f>VLOOKUP(AE568,Hilfstabelle!$B$14:$K$25,10,FALSE)</f>
        <v>64</v>
      </c>
      <c r="AK568" s="7">
        <f>VLOOKUP(AE568,Hilfstabelle!$B$14:$I$25,8,FALSE)</f>
        <v>14</v>
      </c>
      <c r="AL568" s="7" t="str">
        <f>IF(AP568="50I","I",VLOOKUP(D568,Hilfstabelle!$A$3:$B$6,2))</f>
        <v>IV</v>
      </c>
      <c r="AM568" s="7" t="str">
        <f>IF(U568="I","I",VLOOKUP(D568,Hilfstabelle!$A$3:$B$6,2))</f>
        <v>IV</v>
      </c>
      <c r="AN568" s="7" t="str">
        <f t="shared" si="273"/>
        <v>125IV</v>
      </c>
      <c r="AO568" s="7" t="str">
        <f t="shared" si="263"/>
        <v>125IV</v>
      </c>
      <c r="AP568" s="106" t="b">
        <f t="shared" si="264"/>
        <v>0</v>
      </c>
      <c r="AQ568" s="7">
        <f>VLOOKUP('Grundgerüst Konfigurator'!AN568,Hilfstabelle!$B$14:$M$25,12,FALSE)</f>
        <v>3.7998072000000001</v>
      </c>
      <c r="AR568" s="7">
        <f>VLOOKUP(AN568,Hilfstabelle!$B$14:$J$25,9,FALSE)</f>
        <v>72.5</v>
      </c>
      <c r="AS568" s="7">
        <f>VLOOKUP(AN568,Hilfstabelle!$B$14:$K$25,10,FALSE)</f>
        <v>87.3</v>
      </c>
      <c r="AT568" s="7">
        <f>VLOOKUP(AN568,Hilfstabelle!$B$14:$I$25,8,FALSE)</f>
        <v>37.299999999999997</v>
      </c>
      <c r="AU568" s="7" t="str">
        <f>IF(AY568="50I","I",VLOOKUP(E568,Hilfstabelle!$A$3:$B$6,2))</f>
        <v>IV</v>
      </c>
      <c r="AV568" s="7" t="str">
        <f>IF(U568="I","I",VLOOKUP(E568,Hilfstabelle!$A$3:$B$6,2))</f>
        <v>IV</v>
      </c>
      <c r="AW568" s="7" t="str">
        <f t="shared" si="274"/>
        <v>140IV</v>
      </c>
      <c r="AX568" s="7" t="str">
        <f t="shared" si="265"/>
        <v>140IV</v>
      </c>
      <c r="AY568" s="106" t="b">
        <f t="shared" si="281"/>
        <v>0</v>
      </c>
      <c r="AZ568" s="7">
        <f>VLOOKUP('Grundgerüst Konfigurator'!AW568,Hilfstabelle!$B$14:$M$25,12,FALSE)</f>
        <v>4.4472372</v>
      </c>
      <c r="BA568" s="7">
        <f>VLOOKUP(AW568,Hilfstabelle!$B$14:$J$25,9,FALSE)</f>
        <v>81.5</v>
      </c>
      <c r="BB568" s="7">
        <f>VLOOKUP(AW568,Hilfstabelle!$B$14:$K$25,10,FALSE)</f>
        <v>75.599999999999994</v>
      </c>
      <c r="BC568" s="7">
        <f>VLOOKUP(AW568,Hilfstabelle!$B$14:$I$25,8,FALSE)</f>
        <v>25.6</v>
      </c>
      <c r="BD568" s="7" t="str">
        <f t="shared" si="266"/>
        <v/>
      </c>
      <c r="BE568" s="7" t="str">
        <f t="shared" si="275"/>
        <v/>
      </c>
      <c r="BF568" s="7">
        <f>IFERROR(VLOOKUP(BD568,Hilfstabelle!$B$26:$M$31,12,FALSE),0)</f>
        <v>0</v>
      </c>
      <c r="BG568" s="7">
        <f>IFERROR(VLOOKUP(BD568,Hilfstabelle!$B$26:$H$31,7,FALSE),0)</f>
        <v>0</v>
      </c>
      <c r="BH568" s="7" t="str">
        <f t="shared" si="267"/>
        <v/>
      </c>
      <c r="BI568" s="7" t="str">
        <f t="shared" si="276"/>
        <v/>
      </c>
      <c r="BJ568" s="7">
        <f>IFERROR(VLOOKUP(BH568,Hilfstabelle!$B$26:$M$31,12,FALSE),0)</f>
        <v>0</v>
      </c>
      <c r="BK568" s="7">
        <f>IFERROR(VLOOKUP(BH568,Hilfstabelle!$B$26:$H$31,7,FALSE),0)</f>
        <v>0</v>
      </c>
      <c r="BL568" s="7" t="str">
        <f t="shared" si="268"/>
        <v/>
      </c>
      <c r="BM568" s="7" t="str">
        <f t="shared" si="277"/>
        <v/>
      </c>
      <c r="BN568" s="7">
        <f>IFERROR(VLOOKUP(BL568,Hilfstabelle!$B$26:$M$31,12,FALSE),0)</f>
        <v>0</v>
      </c>
      <c r="BO568" s="7">
        <f>IFERROR(VLOOKUP(BL568,Hilfstabelle!$B$26:$H$31,7,FALSE),0)</f>
        <v>0</v>
      </c>
      <c r="BP568" s="162" t="s">
        <v>3902</v>
      </c>
    </row>
    <row r="569" spans="1:68" ht="15" thickBot="1" x14ac:dyDescent="0.25">
      <c r="A569" s="7">
        <v>16864441320</v>
      </c>
      <c r="B569" s="160" t="s">
        <v>98</v>
      </c>
      <c r="C569" s="8">
        <v>160</v>
      </c>
      <c r="D569" s="8">
        <v>140</v>
      </c>
      <c r="E569" s="8">
        <v>25</v>
      </c>
      <c r="F569" s="8" t="str">
        <f t="shared" si="278"/>
        <v>160 - 140 - 25</v>
      </c>
      <c r="G569" s="8" t="str">
        <f t="shared" si="279"/>
        <v>160-140-25</v>
      </c>
      <c r="H569" s="8">
        <f t="shared" si="280"/>
        <v>16864441320</v>
      </c>
      <c r="I569" s="6">
        <f t="shared" si="256"/>
        <v>22.196412000000002</v>
      </c>
      <c r="J569" s="6">
        <f>VLOOKUP(LEFT(A569,8)*1,Hilfstabelle!$A$35:$E$38,5,FALSE)</f>
        <v>0</v>
      </c>
      <c r="K569" s="6">
        <f t="shared" si="257"/>
        <v>330.5</v>
      </c>
      <c r="L569" s="6">
        <f t="shared" si="258"/>
        <v>278.60000000000002</v>
      </c>
      <c r="M569" s="6">
        <f t="shared" si="259"/>
        <v>185</v>
      </c>
      <c r="N569" s="19">
        <f t="shared" si="269"/>
        <v>124.5</v>
      </c>
      <c r="O569" s="19">
        <f t="shared" si="270"/>
        <v>136.1</v>
      </c>
      <c r="P569" s="19">
        <f t="shared" si="271"/>
        <v>134.5</v>
      </c>
      <c r="Q569" s="6" t="str">
        <f>VLOOKUP(LEFT(A569,8)*1,Hilfstabelle!$A$35:$E$38,2,FALSE)</f>
        <v>N.A.</v>
      </c>
      <c r="R569" s="6" t="str">
        <f>VLOOKUP(LEFT(A569,8)*1,Hilfstabelle!$A$35:$E$38,3,FALSE)</f>
        <v>N.A.</v>
      </c>
      <c r="S569" s="6" t="str">
        <f>VLOOKUP(LEFT(A569,8)*1,Hilfstabelle!$A$35:$E$38,4,FALSE)</f>
        <v>N.A.</v>
      </c>
      <c r="T569" s="94" t="e">
        <f>VLOOKUP(H569,Preise!A:E,4,FALSE)</f>
        <v>#N/A</v>
      </c>
      <c r="U569" s="7" t="str">
        <f>IF(V569=50,"I",VLOOKUP(V569,Hilfstabelle!$A$3:$B$6,2))</f>
        <v>IV</v>
      </c>
      <c r="V569" s="7">
        <f t="shared" si="260"/>
        <v>160</v>
      </c>
      <c r="W569" s="7" t="str">
        <f>IF(U569="I","I",VLOOKUP(V569,Hilfstabelle!$A$3:$B$6,2))</f>
        <v>IV</v>
      </c>
      <c r="X569" s="7">
        <f>VLOOKUP(W569,Hilfstabelle!$B$10:$M$13,12,FALSE)</f>
        <v>10.408540800000001</v>
      </c>
      <c r="Y569" s="7">
        <f>VLOOKUP(W569,Hilfstabelle!$B$10:$D$13,3,FALSE)</f>
        <v>80</v>
      </c>
      <c r="Z569" s="7">
        <f>VLOOKUP(W569,Hilfstabelle!$B$10:$E$13,4,FALSE)</f>
        <v>110.5</v>
      </c>
      <c r="AA569" s="7">
        <f>VLOOKUP(W569,Hilfstabelle!$B$10:$F$13,5,FALSE)</f>
        <v>110.5</v>
      </c>
      <c r="AB569" s="7">
        <f>VLOOKUP(W569,Hilfstabelle!$B$10:$G$13,6,FALSE)</f>
        <v>110.5</v>
      </c>
      <c r="AC569" s="7" t="str">
        <f>IF(AG569="50I","I",VLOOKUP(C569,Hilfstabelle!$A$3:$B$6,2))</f>
        <v>IV</v>
      </c>
      <c r="AD569" s="7" t="str">
        <f>IF(U569="I","I",VLOOKUP(C569,Hilfstabelle!$A$3:$B$6,2))</f>
        <v>IV</v>
      </c>
      <c r="AE569" s="7" t="str">
        <f t="shared" si="272"/>
        <v>160IV</v>
      </c>
      <c r="AF569" s="7" t="str">
        <f t="shared" si="261"/>
        <v>160IV</v>
      </c>
      <c r="AG569" s="106" t="b">
        <f t="shared" si="262"/>
        <v>0</v>
      </c>
      <c r="AH569" s="7">
        <f>VLOOKUP('Grundgerüst Konfigurator'!AE569,Hilfstabelle!$B$14:$M$25,12,FALSE)</f>
        <v>4.9632240000000003</v>
      </c>
      <c r="AI569" s="7">
        <f>VLOOKUP(AE569,Hilfstabelle!$B$14:$J$25,9,FALSE)</f>
        <v>92.5</v>
      </c>
      <c r="AJ569" s="7">
        <f>VLOOKUP(AE569,Hilfstabelle!$B$14:$K$25,10,FALSE)</f>
        <v>64</v>
      </c>
      <c r="AK569" s="7">
        <f>VLOOKUP(AE569,Hilfstabelle!$B$14:$I$25,8,FALSE)</f>
        <v>14</v>
      </c>
      <c r="AL569" s="7" t="str">
        <f>IF(AP569="50I","I",VLOOKUP(D569,Hilfstabelle!$A$3:$B$6,2))</f>
        <v>IV</v>
      </c>
      <c r="AM569" s="7" t="str">
        <f>IF(U569="I","I",VLOOKUP(D569,Hilfstabelle!$A$3:$B$6,2))</f>
        <v>IV</v>
      </c>
      <c r="AN569" s="7" t="str">
        <f t="shared" si="273"/>
        <v>140IV</v>
      </c>
      <c r="AO569" s="7" t="str">
        <f t="shared" si="263"/>
        <v>140IV</v>
      </c>
      <c r="AP569" s="106" t="b">
        <f t="shared" si="264"/>
        <v>0</v>
      </c>
      <c r="AQ569" s="7">
        <f>VLOOKUP('Grundgerüst Konfigurator'!AN569,Hilfstabelle!$B$14:$M$25,12,FALSE)</f>
        <v>4.4472372</v>
      </c>
      <c r="AR569" s="7">
        <f>VLOOKUP(AN569,Hilfstabelle!$B$14:$J$25,9,FALSE)</f>
        <v>81.5</v>
      </c>
      <c r="AS569" s="7">
        <f>VLOOKUP(AN569,Hilfstabelle!$B$14:$K$25,10,FALSE)</f>
        <v>75.599999999999994</v>
      </c>
      <c r="AT569" s="7">
        <f>VLOOKUP(AN569,Hilfstabelle!$B$14:$I$25,8,FALSE)</f>
        <v>25.6</v>
      </c>
      <c r="AU569" s="7" t="str">
        <f>IF(AY569="50I","I",VLOOKUP(E569,Hilfstabelle!$A$3:$B$6,2))</f>
        <v>I</v>
      </c>
      <c r="AV569" s="7" t="str">
        <f>IF(U569="I","I",VLOOKUP(E569,Hilfstabelle!$A$3:$B$6,2))</f>
        <v>I</v>
      </c>
      <c r="AW569" s="7" t="str">
        <f t="shared" si="274"/>
        <v>25I</v>
      </c>
      <c r="AX569" s="7" t="str">
        <f t="shared" si="265"/>
        <v>25I</v>
      </c>
      <c r="AY569" s="106" t="b">
        <f t="shared" si="281"/>
        <v>0</v>
      </c>
      <c r="AZ569" s="7">
        <f>VLOOKUP('Grundgerüst Konfigurator'!AW569,Hilfstabelle!$B$14:$M$25,12,FALSE)</f>
        <v>0.171486</v>
      </c>
      <c r="BA569" s="7">
        <f>VLOOKUP(AW569,Hilfstabelle!$B$14:$J$25,9,FALSE)</f>
        <v>15.25</v>
      </c>
      <c r="BB569" s="7">
        <f>VLOOKUP(AW569,Hilfstabelle!$B$14:$K$25,10,FALSE)</f>
        <v>40.5</v>
      </c>
      <c r="BC569" s="7">
        <f>VLOOKUP(AW569,Hilfstabelle!$B$14:$I$25,8,FALSE)</f>
        <v>19</v>
      </c>
      <c r="BD569" s="7" t="str">
        <f t="shared" si="266"/>
        <v/>
      </c>
      <c r="BE569" s="7" t="str">
        <f t="shared" si="275"/>
        <v/>
      </c>
      <c r="BF569" s="7">
        <f>IFERROR(VLOOKUP(BD569,Hilfstabelle!$B$26:$M$31,12,FALSE),0)</f>
        <v>0</v>
      </c>
      <c r="BG569" s="7">
        <f>IFERROR(VLOOKUP(BD569,Hilfstabelle!$B$26:$H$31,7,FALSE),0)</f>
        <v>0</v>
      </c>
      <c r="BH569" s="7" t="str">
        <f t="shared" si="267"/>
        <v/>
      </c>
      <c r="BI569" s="7" t="str">
        <f t="shared" si="276"/>
        <v/>
      </c>
      <c r="BJ569" s="7">
        <f>IFERROR(VLOOKUP(BH569,Hilfstabelle!$B$26:$M$31,12,FALSE),0)</f>
        <v>0</v>
      </c>
      <c r="BK569" s="7">
        <f>IFERROR(VLOOKUP(BH569,Hilfstabelle!$B$26:$H$31,7,FALSE),0)</f>
        <v>0</v>
      </c>
      <c r="BL569" s="7" t="str">
        <f t="shared" si="268"/>
        <v>IV-I</v>
      </c>
      <c r="BM569" s="7" t="str">
        <f t="shared" si="277"/>
        <v>IV-I</v>
      </c>
      <c r="BN569" s="7">
        <f>IFERROR(VLOOKUP(BL569,Hilfstabelle!$B$26:$M$31,12,FALSE),0)</f>
        <v>2.205924</v>
      </c>
      <c r="BO569" s="7">
        <f>IFERROR(VLOOKUP(BL569,Hilfstabelle!$B$26:$H$31,7,FALSE),0)</f>
        <v>5</v>
      </c>
      <c r="BP569" s="162" t="s">
        <v>3902</v>
      </c>
    </row>
    <row r="570" spans="1:68" ht="15" thickBot="1" x14ac:dyDescent="0.25">
      <c r="A570" s="7">
        <v>16864441321</v>
      </c>
      <c r="B570" s="160" t="s">
        <v>98</v>
      </c>
      <c r="C570" s="8">
        <v>160</v>
      </c>
      <c r="D570" s="8">
        <v>140</v>
      </c>
      <c r="E570" s="8">
        <v>32</v>
      </c>
      <c r="F570" s="8" t="str">
        <f t="shared" si="278"/>
        <v>160 - 140 - 32</v>
      </c>
      <c r="G570" s="8" t="str">
        <f t="shared" si="279"/>
        <v>160-140-32</v>
      </c>
      <c r="H570" s="8">
        <f t="shared" si="280"/>
        <v>16864441321</v>
      </c>
      <c r="I570" s="6">
        <f t="shared" si="256"/>
        <v>22.248811200000002</v>
      </c>
      <c r="J570" s="6">
        <f>VLOOKUP(LEFT(A570,8)*1,Hilfstabelle!$A$35:$E$38,5,FALSE)</f>
        <v>0</v>
      </c>
      <c r="K570" s="6">
        <f t="shared" si="257"/>
        <v>337</v>
      </c>
      <c r="L570" s="6">
        <f t="shared" si="258"/>
        <v>278.60000000000002</v>
      </c>
      <c r="M570" s="6">
        <f t="shared" si="259"/>
        <v>185</v>
      </c>
      <c r="N570" s="19">
        <f t="shared" si="269"/>
        <v>124.5</v>
      </c>
      <c r="O570" s="19">
        <f t="shared" si="270"/>
        <v>136.1</v>
      </c>
      <c r="P570" s="19">
        <f t="shared" si="271"/>
        <v>135.5</v>
      </c>
      <c r="Q570" s="6" t="str">
        <f>VLOOKUP(LEFT(A570,8)*1,Hilfstabelle!$A$35:$E$38,2,FALSE)</f>
        <v>N.A.</v>
      </c>
      <c r="R570" s="6" t="str">
        <f>VLOOKUP(LEFT(A570,8)*1,Hilfstabelle!$A$35:$E$38,3,FALSE)</f>
        <v>N.A.</v>
      </c>
      <c r="S570" s="6" t="str">
        <f>VLOOKUP(LEFT(A570,8)*1,Hilfstabelle!$A$35:$E$38,4,FALSE)</f>
        <v>N.A.</v>
      </c>
      <c r="T570" s="94" t="e">
        <f>VLOOKUP(H570,Preise!A:E,4,FALSE)</f>
        <v>#N/A</v>
      </c>
      <c r="U570" s="7" t="str">
        <f>IF(V570=50,"I",VLOOKUP(V570,Hilfstabelle!$A$3:$B$6,2))</f>
        <v>IV</v>
      </c>
      <c r="V570" s="7">
        <f t="shared" si="260"/>
        <v>160</v>
      </c>
      <c r="W570" s="7" t="str">
        <f>IF(U570="I","I",VLOOKUP(V570,Hilfstabelle!$A$3:$B$6,2))</f>
        <v>IV</v>
      </c>
      <c r="X570" s="7">
        <f>VLOOKUP(W570,Hilfstabelle!$B$10:$M$13,12,FALSE)</f>
        <v>10.408540800000001</v>
      </c>
      <c r="Y570" s="7">
        <f>VLOOKUP(W570,Hilfstabelle!$B$10:$D$13,3,FALSE)</f>
        <v>80</v>
      </c>
      <c r="Z570" s="7">
        <f>VLOOKUP(W570,Hilfstabelle!$B$10:$E$13,4,FALSE)</f>
        <v>110.5</v>
      </c>
      <c r="AA570" s="7">
        <f>VLOOKUP(W570,Hilfstabelle!$B$10:$F$13,5,FALSE)</f>
        <v>110.5</v>
      </c>
      <c r="AB570" s="7">
        <f>VLOOKUP(W570,Hilfstabelle!$B$10:$G$13,6,FALSE)</f>
        <v>110.5</v>
      </c>
      <c r="AC570" s="7" t="str">
        <f>IF(AG570="50I","I",VLOOKUP(C570,Hilfstabelle!$A$3:$B$6,2))</f>
        <v>IV</v>
      </c>
      <c r="AD570" s="7" t="str">
        <f>IF(U570="I","I",VLOOKUP(C570,Hilfstabelle!$A$3:$B$6,2))</f>
        <v>IV</v>
      </c>
      <c r="AE570" s="7" t="str">
        <f t="shared" si="272"/>
        <v>160IV</v>
      </c>
      <c r="AF570" s="7" t="str">
        <f t="shared" si="261"/>
        <v>160IV</v>
      </c>
      <c r="AG570" s="106" t="b">
        <f t="shared" si="262"/>
        <v>0</v>
      </c>
      <c r="AH570" s="7">
        <f>VLOOKUP('Grundgerüst Konfigurator'!AE570,Hilfstabelle!$B$14:$M$25,12,FALSE)</f>
        <v>4.9632240000000003</v>
      </c>
      <c r="AI570" s="7">
        <f>VLOOKUP(AE570,Hilfstabelle!$B$14:$J$25,9,FALSE)</f>
        <v>92.5</v>
      </c>
      <c r="AJ570" s="7">
        <f>VLOOKUP(AE570,Hilfstabelle!$B$14:$K$25,10,FALSE)</f>
        <v>64</v>
      </c>
      <c r="AK570" s="7">
        <f>VLOOKUP(AE570,Hilfstabelle!$B$14:$I$25,8,FALSE)</f>
        <v>14</v>
      </c>
      <c r="AL570" s="7" t="str">
        <f>IF(AP570="50I","I",VLOOKUP(D570,Hilfstabelle!$A$3:$B$6,2))</f>
        <v>IV</v>
      </c>
      <c r="AM570" s="7" t="str">
        <f>IF(U570="I","I",VLOOKUP(D570,Hilfstabelle!$A$3:$B$6,2))</f>
        <v>IV</v>
      </c>
      <c r="AN570" s="7" t="str">
        <f t="shared" si="273"/>
        <v>140IV</v>
      </c>
      <c r="AO570" s="7" t="str">
        <f t="shared" si="263"/>
        <v>140IV</v>
      </c>
      <c r="AP570" s="106" t="b">
        <f t="shared" si="264"/>
        <v>0</v>
      </c>
      <c r="AQ570" s="7">
        <f>VLOOKUP('Grundgerüst Konfigurator'!AN570,Hilfstabelle!$B$14:$M$25,12,FALSE)</f>
        <v>4.4472372</v>
      </c>
      <c r="AR570" s="7">
        <f>VLOOKUP(AN570,Hilfstabelle!$B$14:$J$25,9,FALSE)</f>
        <v>81.5</v>
      </c>
      <c r="AS570" s="7">
        <f>VLOOKUP(AN570,Hilfstabelle!$B$14:$K$25,10,FALSE)</f>
        <v>75.599999999999994</v>
      </c>
      <c r="AT570" s="7">
        <f>VLOOKUP(AN570,Hilfstabelle!$B$14:$I$25,8,FALSE)</f>
        <v>25.6</v>
      </c>
      <c r="AU570" s="7" t="str">
        <f>IF(AY570="50I","I",VLOOKUP(E570,Hilfstabelle!$A$3:$B$6,2))</f>
        <v>I</v>
      </c>
      <c r="AV570" s="7" t="str">
        <f>IF(U570="I","I",VLOOKUP(E570,Hilfstabelle!$A$3:$B$6,2))</f>
        <v>I</v>
      </c>
      <c r="AW570" s="7" t="str">
        <f t="shared" si="274"/>
        <v>32I</v>
      </c>
      <c r="AX570" s="7" t="str">
        <f t="shared" si="265"/>
        <v>32I</v>
      </c>
      <c r="AY570" s="106" t="b">
        <f t="shared" si="281"/>
        <v>0</v>
      </c>
      <c r="AZ570" s="7">
        <f>VLOOKUP('Grundgerüst Konfigurator'!AW570,Hilfstabelle!$B$14:$M$25,12,FALSE)</f>
        <v>0.22388520000000001</v>
      </c>
      <c r="BA570" s="7">
        <f>VLOOKUP(AW570,Hilfstabelle!$B$14:$J$25,9,FALSE)</f>
        <v>20</v>
      </c>
      <c r="BB570" s="7">
        <f>VLOOKUP(AW570,Hilfstabelle!$B$14:$K$25,10,FALSE)</f>
        <v>47</v>
      </c>
      <c r="BC570" s="7">
        <f>VLOOKUP(AW570,Hilfstabelle!$B$14:$I$25,8,FALSE)</f>
        <v>20</v>
      </c>
      <c r="BD570" s="7" t="str">
        <f t="shared" si="266"/>
        <v/>
      </c>
      <c r="BE570" s="7" t="str">
        <f t="shared" si="275"/>
        <v/>
      </c>
      <c r="BF570" s="7">
        <f>IFERROR(VLOOKUP(BD570,Hilfstabelle!$B$26:$M$31,12,FALSE),0)</f>
        <v>0</v>
      </c>
      <c r="BG570" s="7">
        <f>IFERROR(VLOOKUP(BD570,Hilfstabelle!$B$26:$H$31,7,FALSE),0)</f>
        <v>0</v>
      </c>
      <c r="BH570" s="7" t="str">
        <f t="shared" si="267"/>
        <v/>
      </c>
      <c r="BI570" s="7" t="str">
        <f t="shared" si="276"/>
        <v/>
      </c>
      <c r="BJ570" s="7">
        <f>IFERROR(VLOOKUP(BH570,Hilfstabelle!$B$26:$M$31,12,FALSE),0)</f>
        <v>0</v>
      </c>
      <c r="BK570" s="7">
        <f>IFERROR(VLOOKUP(BH570,Hilfstabelle!$B$26:$H$31,7,FALSE),0)</f>
        <v>0</v>
      </c>
      <c r="BL570" s="7" t="str">
        <f t="shared" si="268"/>
        <v>IV-I</v>
      </c>
      <c r="BM570" s="7" t="str">
        <f t="shared" si="277"/>
        <v>IV-I</v>
      </c>
      <c r="BN570" s="7">
        <f>IFERROR(VLOOKUP(BL570,Hilfstabelle!$B$26:$M$31,12,FALSE),0)</f>
        <v>2.205924</v>
      </c>
      <c r="BO570" s="7">
        <f>IFERROR(VLOOKUP(BL570,Hilfstabelle!$B$26:$H$31,7,FALSE),0)</f>
        <v>5</v>
      </c>
      <c r="BP570" s="162" t="s">
        <v>3902</v>
      </c>
    </row>
    <row r="571" spans="1:68" ht="15" thickBot="1" x14ac:dyDescent="0.25">
      <c r="A571" s="7">
        <v>16864441322</v>
      </c>
      <c r="B571" s="160" t="s">
        <v>98</v>
      </c>
      <c r="C571" s="8">
        <v>160</v>
      </c>
      <c r="D571" s="8">
        <v>140</v>
      </c>
      <c r="E571" s="8">
        <v>40</v>
      </c>
      <c r="F571" s="8" t="str">
        <f t="shared" si="278"/>
        <v>160 - 140 - 40</v>
      </c>
      <c r="G571" s="8" t="str">
        <f t="shared" si="279"/>
        <v>160-140-40</v>
      </c>
      <c r="H571" s="8">
        <f t="shared" si="280"/>
        <v>16864441322</v>
      </c>
      <c r="I571" s="6">
        <f t="shared" si="256"/>
        <v>22.358414400000001</v>
      </c>
      <c r="J571" s="6">
        <f>VLOOKUP(LEFT(A571,8)*1,Hilfstabelle!$A$35:$E$38,5,FALSE)</f>
        <v>0</v>
      </c>
      <c r="K571" s="6">
        <f t="shared" si="257"/>
        <v>344</v>
      </c>
      <c r="L571" s="6">
        <f t="shared" si="258"/>
        <v>278.60000000000002</v>
      </c>
      <c r="M571" s="6">
        <f t="shared" si="259"/>
        <v>185</v>
      </c>
      <c r="N571" s="19">
        <f t="shared" si="269"/>
        <v>124.5</v>
      </c>
      <c r="O571" s="19">
        <f t="shared" si="270"/>
        <v>136.1</v>
      </c>
      <c r="P571" s="19">
        <f t="shared" si="271"/>
        <v>137.5</v>
      </c>
      <c r="Q571" s="6" t="str">
        <f>VLOOKUP(LEFT(A571,8)*1,Hilfstabelle!$A$35:$E$38,2,FALSE)</f>
        <v>N.A.</v>
      </c>
      <c r="R571" s="6" t="str">
        <f>VLOOKUP(LEFT(A571,8)*1,Hilfstabelle!$A$35:$E$38,3,FALSE)</f>
        <v>N.A.</v>
      </c>
      <c r="S571" s="6" t="str">
        <f>VLOOKUP(LEFT(A571,8)*1,Hilfstabelle!$A$35:$E$38,4,FALSE)</f>
        <v>N.A.</v>
      </c>
      <c r="T571" s="94" t="e">
        <f>VLOOKUP(H571,Preise!A:E,4,FALSE)</f>
        <v>#N/A</v>
      </c>
      <c r="U571" s="7" t="str">
        <f>IF(V571=50,"I",VLOOKUP(V571,Hilfstabelle!$A$3:$B$6,2))</f>
        <v>IV</v>
      </c>
      <c r="V571" s="7">
        <f t="shared" si="260"/>
        <v>160</v>
      </c>
      <c r="W571" s="7" t="str">
        <f>IF(U571="I","I",VLOOKUP(V571,Hilfstabelle!$A$3:$B$6,2))</f>
        <v>IV</v>
      </c>
      <c r="X571" s="7">
        <f>VLOOKUP(W571,Hilfstabelle!$B$10:$M$13,12,FALSE)</f>
        <v>10.408540800000001</v>
      </c>
      <c r="Y571" s="7">
        <f>VLOOKUP(W571,Hilfstabelle!$B$10:$D$13,3,FALSE)</f>
        <v>80</v>
      </c>
      <c r="Z571" s="7">
        <f>VLOOKUP(W571,Hilfstabelle!$B$10:$E$13,4,FALSE)</f>
        <v>110.5</v>
      </c>
      <c r="AA571" s="7">
        <f>VLOOKUP(W571,Hilfstabelle!$B$10:$F$13,5,FALSE)</f>
        <v>110.5</v>
      </c>
      <c r="AB571" s="7">
        <f>VLOOKUP(W571,Hilfstabelle!$B$10:$G$13,6,FALSE)</f>
        <v>110.5</v>
      </c>
      <c r="AC571" s="7" t="str">
        <f>IF(AG571="50I","I",VLOOKUP(C571,Hilfstabelle!$A$3:$B$6,2))</f>
        <v>IV</v>
      </c>
      <c r="AD571" s="7" t="str">
        <f>IF(U571="I","I",VLOOKUP(C571,Hilfstabelle!$A$3:$B$6,2))</f>
        <v>IV</v>
      </c>
      <c r="AE571" s="7" t="str">
        <f t="shared" si="272"/>
        <v>160IV</v>
      </c>
      <c r="AF571" s="7" t="str">
        <f t="shared" si="261"/>
        <v>160IV</v>
      </c>
      <c r="AG571" s="106" t="b">
        <f t="shared" si="262"/>
        <v>0</v>
      </c>
      <c r="AH571" s="7">
        <f>VLOOKUP('Grundgerüst Konfigurator'!AE571,Hilfstabelle!$B$14:$M$25,12,FALSE)</f>
        <v>4.9632240000000003</v>
      </c>
      <c r="AI571" s="7">
        <f>VLOOKUP(AE571,Hilfstabelle!$B$14:$J$25,9,FALSE)</f>
        <v>92.5</v>
      </c>
      <c r="AJ571" s="7">
        <f>VLOOKUP(AE571,Hilfstabelle!$B$14:$K$25,10,FALSE)</f>
        <v>64</v>
      </c>
      <c r="AK571" s="7">
        <f>VLOOKUP(AE571,Hilfstabelle!$B$14:$I$25,8,FALSE)</f>
        <v>14</v>
      </c>
      <c r="AL571" s="7" t="str">
        <f>IF(AP571="50I","I",VLOOKUP(D571,Hilfstabelle!$A$3:$B$6,2))</f>
        <v>IV</v>
      </c>
      <c r="AM571" s="7" t="str">
        <f>IF(U571="I","I",VLOOKUP(D571,Hilfstabelle!$A$3:$B$6,2))</f>
        <v>IV</v>
      </c>
      <c r="AN571" s="7" t="str">
        <f t="shared" si="273"/>
        <v>140IV</v>
      </c>
      <c r="AO571" s="7" t="str">
        <f t="shared" si="263"/>
        <v>140IV</v>
      </c>
      <c r="AP571" s="106" t="b">
        <f t="shared" si="264"/>
        <v>0</v>
      </c>
      <c r="AQ571" s="7">
        <f>VLOOKUP('Grundgerüst Konfigurator'!AN571,Hilfstabelle!$B$14:$M$25,12,FALSE)</f>
        <v>4.4472372</v>
      </c>
      <c r="AR571" s="7">
        <f>VLOOKUP(AN571,Hilfstabelle!$B$14:$J$25,9,FALSE)</f>
        <v>81.5</v>
      </c>
      <c r="AS571" s="7">
        <f>VLOOKUP(AN571,Hilfstabelle!$B$14:$K$25,10,FALSE)</f>
        <v>75.599999999999994</v>
      </c>
      <c r="AT571" s="7">
        <f>VLOOKUP(AN571,Hilfstabelle!$B$14:$I$25,8,FALSE)</f>
        <v>25.6</v>
      </c>
      <c r="AU571" s="7" t="str">
        <f>IF(AY571="50I","I",VLOOKUP(E571,Hilfstabelle!$A$3:$B$6,2))</f>
        <v>I</v>
      </c>
      <c r="AV571" s="7" t="str">
        <f>IF(U571="I","I",VLOOKUP(E571,Hilfstabelle!$A$3:$B$6,2))</f>
        <v>I</v>
      </c>
      <c r="AW571" s="7" t="str">
        <f t="shared" si="274"/>
        <v>40I</v>
      </c>
      <c r="AX571" s="7" t="str">
        <f t="shared" si="265"/>
        <v>40I</v>
      </c>
      <c r="AY571" s="106" t="b">
        <f t="shared" si="281"/>
        <v>0</v>
      </c>
      <c r="AZ571" s="7">
        <f>VLOOKUP('Grundgerüst Konfigurator'!AW571,Hilfstabelle!$B$14:$M$25,12,FALSE)</f>
        <v>0.33348840000000002</v>
      </c>
      <c r="BA571" s="7">
        <f>VLOOKUP(AW571,Hilfstabelle!$B$14:$J$25,9,FALSE)</f>
        <v>24.5</v>
      </c>
      <c r="BB571" s="7">
        <f>VLOOKUP(AW571,Hilfstabelle!$B$14:$K$25,10,FALSE)</f>
        <v>54</v>
      </c>
      <c r="BC571" s="7">
        <f>VLOOKUP(AW571,Hilfstabelle!$B$14:$I$25,8,FALSE)</f>
        <v>22</v>
      </c>
      <c r="BD571" s="7" t="str">
        <f t="shared" si="266"/>
        <v/>
      </c>
      <c r="BE571" s="7" t="str">
        <f t="shared" si="275"/>
        <v/>
      </c>
      <c r="BF571" s="7">
        <f>IFERROR(VLOOKUP(BD571,Hilfstabelle!$B$26:$M$31,12,FALSE),0)</f>
        <v>0</v>
      </c>
      <c r="BG571" s="7">
        <f>IFERROR(VLOOKUP(BD571,Hilfstabelle!$B$26:$H$31,7,FALSE),0)</f>
        <v>0</v>
      </c>
      <c r="BH571" s="7" t="str">
        <f t="shared" si="267"/>
        <v/>
      </c>
      <c r="BI571" s="7" t="str">
        <f t="shared" si="276"/>
        <v/>
      </c>
      <c r="BJ571" s="7">
        <f>IFERROR(VLOOKUP(BH571,Hilfstabelle!$B$26:$M$31,12,FALSE),0)</f>
        <v>0</v>
      </c>
      <c r="BK571" s="7">
        <f>IFERROR(VLOOKUP(BH571,Hilfstabelle!$B$26:$H$31,7,FALSE),0)</f>
        <v>0</v>
      </c>
      <c r="BL571" s="7" t="str">
        <f t="shared" si="268"/>
        <v>IV-I</v>
      </c>
      <c r="BM571" s="7" t="str">
        <f t="shared" si="277"/>
        <v>IV-I</v>
      </c>
      <c r="BN571" s="7">
        <f>IFERROR(VLOOKUP(BL571,Hilfstabelle!$B$26:$M$31,12,FALSE),0)</f>
        <v>2.205924</v>
      </c>
      <c r="BO571" s="7">
        <f>IFERROR(VLOOKUP(BL571,Hilfstabelle!$B$26:$H$31,7,FALSE),0)</f>
        <v>5</v>
      </c>
      <c r="BP571" s="162" t="s">
        <v>3902</v>
      </c>
    </row>
    <row r="572" spans="1:68" ht="15" thickBot="1" x14ac:dyDescent="0.25">
      <c r="A572" s="7">
        <v>16864441323</v>
      </c>
      <c r="B572" s="160" t="s">
        <v>98</v>
      </c>
      <c r="C572" s="8">
        <v>160</v>
      </c>
      <c r="D572" s="8">
        <v>140</v>
      </c>
      <c r="E572" s="8">
        <v>50</v>
      </c>
      <c r="F572" s="8" t="str">
        <f t="shared" si="278"/>
        <v>160 - 140 - 50</v>
      </c>
      <c r="G572" s="8" t="str">
        <f t="shared" si="279"/>
        <v>160-140-50</v>
      </c>
      <c r="H572" s="8">
        <f t="shared" si="280"/>
        <v>16864441323</v>
      </c>
      <c r="I572" s="6">
        <f t="shared" si="256"/>
        <v>22.475728800000002</v>
      </c>
      <c r="J572" s="6">
        <f>VLOOKUP(LEFT(A572,8)*1,Hilfstabelle!$A$35:$E$38,5,FALSE)</f>
        <v>0</v>
      </c>
      <c r="K572" s="6">
        <f t="shared" si="257"/>
        <v>351</v>
      </c>
      <c r="L572" s="6">
        <f t="shared" si="258"/>
        <v>278.60000000000002</v>
      </c>
      <c r="M572" s="6">
        <f t="shared" si="259"/>
        <v>185</v>
      </c>
      <c r="N572" s="19">
        <f t="shared" si="269"/>
        <v>124.5</v>
      </c>
      <c r="O572" s="19">
        <f t="shared" si="270"/>
        <v>136.1</v>
      </c>
      <c r="P572" s="19">
        <f t="shared" si="271"/>
        <v>137.5</v>
      </c>
      <c r="Q572" s="6" t="str">
        <f>VLOOKUP(LEFT(A572,8)*1,Hilfstabelle!$A$35:$E$38,2,FALSE)</f>
        <v>N.A.</v>
      </c>
      <c r="R572" s="6" t="str">
        <f>VLOOKUP(LEFT(A572,8)*1,Hilfstabelle!$A$35:$E$38,3,FALSE)</f>
        <v>N.A.</v>
      </c>
      <c r="S572" s="6" t="str">
        <f>VLOOKUP(LEFT(A572,8)*1,Hilfstabelle!$A$35:$E$38,4,FALSE)</f>
        <v>N.A.</v>
      </c>
      <c r="T572" s="94" t="e">
        <f>VLOOKUP(H572,Preise!A:E,4,FALSE)</f>
        <v>#N/A</v>
      </c>
      <c r="U572" s="7" t="str">
        <f>IF(V572=50,"I",VLOOKUP(V572,Hilfstabelle!$A$3:$B$6,2))</f>
        <v>IV</v>
      </c>
      <c r="V572" s="7">
        <f t="shared" si="260"/>
        <v>160</v>
      </c>
      <c r="W572" s="7" t="str">
        <f>IF(U572="I","I",VLOOKUP(V572,Hilfstabelle!$A$3:$B$6,2))</f>
        <v>IV</v>
      </c>
      <c r="X572" s="7">
        <f>VLOOKUP(W572,Hilfstabelle!$B$10:$M$13,12,FALSE)</f>
        <v>10.408540800000001</v>
      </c>
      <c r="Y572" s="7">
        <f>VLOOKUP(W572,Hilfstabelle!$B$10:$D$13,3,FALSE)</f>
        <v>80</v>
      </c>
      <c r="Z572" s="7">
        <f>VLOOKUP(W572,Hilfstabelle!$B$10:$E$13,4,FALSE)</f>
        <v>110.5</v>
      </c>
      <c r="AA572" s="7">
        <f>VLOOKUP(W572,Hilfstabelle!$B$10:$F$13,5,FALSE)</f>
        <v>110.5</v>
      </c>
      <c r="AB572" s="7">
        <f>VLOOKUP(W572,Hilfstabelle!$B$10:$G$13,6,FALSE)</f>
        <v>110.5</v>
      </c>
      <c r="AC572" s="7" t="str">
        <f>IF(AG572="50I","I",VLOOKUP(C572,Hilfstabelle!$A$3:$B$6,2))</f>
        <v>IV</v>
      </c>
      <c r="AD572" s="7" t="str">
        <f>IF(U572="I","I",VLOOKUP(C572,Hilfstabelle!$A$3:$B$6,2))</f>
        <v>IV</v>
      </c>
      <c r="AE572" s="7" t="str">
        <f t="shared" si="272"/>
        <v>160IV</v>
      </c>
      <c r="AF572" s="7" t="str">
        <f t="shared" si="261"/>
        <v>160IV</v>
      </c>
      <c r="AG572" s="106" t="b">
        <f t="shared" si="262"/>
        <v>0</v>
      </c>
      <c r="AH572" s="7">
        <f>VLOOKUP('Grundgerüst Konfigurator'!AE572,Hilfstabelle!$B$14:$M$25,12,FALSE)</f>
        <v>4.9632240000000003</v>
      </c>
      <c r="AI572" s="7">
        <f>VLOOKUP(AE572,Hilfstabelle!$B$14:$J$25,9,FALSE)</f>
        <v>92.5</v>
      </c>
      <c r="AJ572" s="7">
        <f>VLOOKUP(AE572,Hilfstabelle!$B$14:$K$25,10,FALSE)</f>
        <v>64</v>
      </c>
      <c r="AK572" s="7">
        <f>VLOOKUP(AE572,Hilfstabelle!$B$14:$I$25,8,FALSE)</f>
        <v>14</v>
      </c>
      <c r="AL572" s="7" t="str">
        <f>IF(AP572="50I","I",VLOOKUP(D572,Hilfstabelle!$A$3:$B$6,2))</f>
        <v>IV</v>
      </c>
      <c r="AM572" s="7" t="str">
        <f>IF(U572="I","I",VLOOKUP(D572,Hilfstabelle!$A$3:$B$6,2))</f>
        <v>IV</v>
      </c>
      <c r="AN572" s="7" t="str">
        <f t="shared" si="273"/>
        <v>140IV</v>
      </c>
      <c r="AO572" s="7" t="str">
        <f t="shared" si="263"/>
        <v>140IV</v>
      </c>
      <c r="AP572" s="106" t="b">
        <f t="shared" si="264"/>
        <v>0</v>
      </c>
      <c r="AQ572" s="7">
        <f>VLOOKUP('Grundgerüst Konfigurator'!AN572,Hilfstabelle!$B$14:$M$25,12,FALSE)</f>
        <v>4.4472372</v>
      </c>
      <c r="AR572" s="7">
        <f>VLOOKUP(AN572,Hilfstabelle!$B$14:$J$25,9,FALSE)</f>
        <v>81.5</v>
      </c>
      <c r="AS572" s="7">
        <f>VLOOKUP(AN572,Hilfstabelle!$B$14:$K$25,10,FALSE)</f>
        <v>75.599999999999994</v>
      </c>
      <c r="AT572" s="7">
        <f>VLOOKUP(AN572,Hilfstabelle!$B$14:$I$25,8,FALSE)</f>
        <v>25.6</v>
      </c>
      <c r="AU572" s="7" t="str">
        <f>IF(AY572="50I","I",VLOOKUP(E572,Hilfstabelle!$A$3:$B$6,2))</f>
        <v>I</v>
      </c>
      <c r="AV572" s="7" t="str">
        <f>IF(U572="I","I",VLOOKUP(E572,Hilfstabelle!$A$3:$B$6,2))</f>
        <v>II</v>
      </c>
      <c r="AW572" s="7" t="str">
        <f t="shared" si="274"/>
        <v>50I</v>
      </c>
      <c r="AX572" s="7" t="str">
        <f t="shared" si="265"/>
        <v>50II</v>
      </c>
      <c r="AY572" s="106" t="str">
        <f t="shared" si="281"/>
        <v>50I</v>
      </c>
      <c r="AZ572" s="7">
        <f>VLOOKUP('Grundgerüst Konfigurator'!AW572,Hilfstabelle!$B$14:$M$25,12,FALSE)</f>
        <v>0.45080280000000006</v>
      </c>
      <c r="BA572" s="7">
        <f>VLOOKUP(AW572,Hilfstabelle!$B$14:$J$25,9,FALSE)</f>
        <v>30.5</v>
      </c>
      <c r="BB572" s="7">
        <f>VLOOKUP(AW572,Hilfstabelle!$B$14:$K$25,10,FALSE)</f>
        <v>61</v>
      </c>
      <c r="BC572" s="7">
        <f>VLOOKUP(AW572,Hilfstabelle!$B$14:$I$25,8,FALSE)</f>
        <v>22</v>
      </c>
      <c r="BD572" s="7" t="str">
        <f t="shared" si="266"/>
        <v/>
      </c>
      <c r="BE572" s="7" t="str">
        <f t="shared" si="275"/>
        <v/>
      </c>
      <c r="BF572" s="7">
        <f>IFERROR(VLOOKUP(BD572,Hilfstabelle!$B$26:$M$31,12,FALSE),0)</f>
        <v>0</v>
      </c>
      <c r="BG572" s="7">
        <f>IFERROR(VLOOKUP(BD572,Hilfstabelle!$B$26:$H$31,7,FALSE),0)</f>
        <v>0</v>
      </c>
      <c r="BH572" s="7" t="str">
        <f t="shared" si="267"/>
        <v/>
      </c>
      <c r="BI572" s="7" t="str">
        <f t="shared" si="276"/>
        <v/>
      </c>
      <c r="BJ572" s="7">
        <f>IFERROR(VLOOKUP(BH572,Hilfstabelle!$B$26:$M$31,12,FALSE),0)</f>
        <v>0</v>
      </c>
      <c r="BK572" s="7">
        <f>IFERROR(VLOOKUP(BH572,Hilfstabelle!$B$26:$H$31,7,FALSE),0)</f>
        <v>0</v>
      </c>
      <c r="BL572" s="7" t="str">
        <f t="shared" si="268"/>
        <v>IV-I</v>
      </c>
      <c r="BM572" s="7" t="str">
        <f t="shared" si="277"/>
        <v>IV-I</v>
      </c>
      <c r="BN572" s="7">
        <f>IFERROR(VLOOKUP(BL572,Hilfstabelle!$B$26:$M$31,12,FALSE),0)</f>
        <v>2.205924</v>
      </c>
      <c r="BO572" s="7">
        <f>IFERROR(VLOOKUP(BL572,Hilfstabelle!$B$26:$H$31,7,FALSE),0)</f>
        <v>5</v>
      </c>
      <c r="BP572" s="162" t="s">
        <v>3902</v>
      </c>
    </row>
    <row r="573" spans="1:68" ht="15" thickBot="1" x14ac:dyDescent="0.25">
      <c r="A573" s="7">
        <v>16864441324</v>
      </c>
      <c r="B573" s="160" t="s">
        <v>98</v>
      </c>
      <c r="C573" s="8">
        <v>160</v>
      </c>
      <c r="D573" s="8">
        <v>140</v>
      </c>
      <c r="E573" s="8">
        <v>63</v>
      </c>
      <c r="F573" s="8" t="str">
        <f t="shared" si="278"/>
        <v>160 - 140 - 63</v>
      </c>
      <c r="G573" s="8" t="str">
        <f t="shared" si="279"/>
        <v>160-140-63</v>
      </c>
      <c r="H573" s="8">
        <f t="shared" si="280"/>
        <v>16864441324</v>
      </c>
      <c r="I573" s="6">
        <f t="shared" si="256"/>
        <v>23.056924800000001</v>
      </c>
      <c r="J573" s="6">
        <f>VLOOKUP(LEFT(A573,8)*1,Hilfstabelle!$A$35:$E$38,5,FALSE)</f>
        <v>0</v>
      </c>
      <c r="K573" s="6">
        <f t="shared" si="257"/>
        <v>383.5</v>
      </c>
      <c r="L573" s="6">
        <f t="shared" si="258"/>
        <v>278.60000000000002</v>
      </c>
      <c r="M573" s="6">
        <f t="shared" si="259"/>
        <v>185</v>
      </c>
      <c r="N573" s="19">
        <f t="shared" si="269"/>
        <v>124.5</v>
      </c>
      <c r="O573" s="19">
        <f t="shared" si="270"/>
        <v>136.1</v>
      </c>
      <c r="P573" s="19">
        <f t="shared" si="271"/>
        <v>163</v>
      </c>
      <c r="Q573" s="6" t="str">
        <f>VLOOKUP(LEFT(A573,8)*1,Hilfstabelle!$A$35:$E$38,2,FALSE)</f>
        <v>N.A.</v>
      </c>
      <c r="R573" s="6" t="str">
        <f>VLOOKUP(LEFT(A573,8)*1,Hilfstabelle!$A$35:$E$38,3,FALSE)</f>
        <v>N.A.</v>
      </c>
      <c r="S573" s="6" t="str">
        <f>VLOOKUP(LEFT(A573,8)*1,Hilfstabelle!$A$35:$E$38,4,FALSE)</f>
        <v>N.A.</v>
      </c>
      <c r="T573" s="94" t="e">
        <f>VLOOKUP(H573,Preise!A:E,4,FALSE)</f>
        <v>#N/A</v>
      </c>
      <c r="U573" s="7" t="str">
        <f>IF(V573=50,"I",VLOOKUP(V573,Hilfstabelle!$A$3:$B$6,2))</f>
        <v>IV</v>
      </c>
      <c r="V573" s="7">
        <f t="shared" si="260"/>
        <v>160</v>
      </c>
      <c r="W573" s="7" t="str">
        <f>IF(U573="I","I",VLOOKUP(V573,Hilfstabelle!$A$3:$B$6,2))</f>
        <v>IV</v>
      </c>
      <c r="X573" s="7">
        <f>VLOOKUP(W573,Hilfstabelle!$B$10:$M$13,12,FALSE)</f>
        <v>10.408540800000001</v>
      </c>
      <c r="Y573" s="7">
        <f>VLOOKUP(W573,Hilfstabelle!$B$10:$D$13,3,FALSE)</f>
        <v>80</v>
      </c>
      <c r="Z573" s="7">
        <f>VLOOKUP(W573,Hilfstabelle!$B$10:$E$13,4,FALSE)</f>
        <v>110.5</v>
      </c>
      <c r="AA573" s="7">
        <f>VLOOKUP(W573,Hilfstabelle!$B$10:$F$13,5,FALSE)</f>
        <v>110.5</v>
      </c>
      <c r="AB573" s="7">
        <f>VLOOKUP(W573,Hilfstabelle!$B$10:$G$13,6,FALSE)</f>
        <v>110.5</v>
      </c>
      <c r="AC573" s="7" t="str">
        <f>IF(AG573="50I","I",VLOOKUP(C573,Hilfstabelle!$A$3:$B$6,2))</f>
        <v>IV</v>
      </c>
      <c r="AD573" s="7" t="str">
        <f>IF(U573="I","I",VLOOKUP(C573,Hilfstabelle!$A$3:$B$6,2))</f>
        <v>IV</v>
      </c>
      <c r="AE573" s="7" t="str">
        <f t="shared" si="272"/>
        <v>160IV</v>
      </c>
      <c r="AF573" s="7" t="str">
        <f t="shared" si="261"/>
        <v>160IV</v>
      </c>
      <c r="AG573" s="106" t="b">
        <f t="shared" si="262"/>
        <v>0</v>
      </c>
      <c r="AH573" s="7">
        <f>VLOOKUP('Grundgerüst Konfigurator'!AE573,Hilfstabelle!$B$14:$M$25,12,FALSE)</f>
        <v>4.9632240000000003</v>
      </c>
      <c r="AI573" s="7">
        <f>VLOOKUP(AE573,Hilfstabelle!$B$14:$J$25,9,FALSE)</f>
        <v>92.5</v>
      </c>
      <c r="AJ573" s="7">
        <f>VLOOKUP(AE573,Hilfstabelle!$B$14:$K$25,10,FALSE)</f>
        <v>64</v>
      </c>
      <c r="AK573" s="7">
        <f>VLOOKUP(AE573,Hilfstabelle!$B$14:$I$25,8,FALSE)</f>
        <v>14</v>
      </c>
      <c r="AL573" s="7" t="str">
        <f>IF(AP573="50I","I",VLOOKUP(D573,Hilfstabelle!$A$3:$B$6,2))</f>
        <v>IV</v>
      </c>
      <c r="AM573" s="7" t="str">
        <f>IF(U573="I","I",VLOOKUP(D573,Hilfstabelle!$A$3:$B$6,2))</f>
        <v>IV</v>
      </c>
      <c r="AN573" s="7" t="str">
        <f t="shared" si="273"/>
        <v>140IV</v>
      </c>
      <c r="AO573" s="7" t="str">
        <f t="shared" si="263"/>
        <v>140IV</v>
      </c>
      <c r="AP573" s="106" t="b">
        <f t="shared" si="264"/>
        <v>0</v>
      </c>
      <c r="AQ573" s="7">
        <f>VLOOKUP('Grundgerüst Konfigurator'!AN573,Hilfstabelle!$B$14:$M$25,12,FALSE)</f>
        <v>4.4472372</v>
      </c>
      <c r="AR573" s="7">
        <f>VLOOKUP(AN573,Hilfstabelle!$B$14:$J$25,9,FALSE)</f>
        <v>81.5</v>
      </c>
      <c r="AS573" s="7">
        <f>VLOOKUP(AN573,Hilfstabelle!$B$14:$K$25,10,FALSE)</f>
        <v>75.599999999999994</v>
      </c>
      <c r="AT573" s="7">
        <f>VLOOKUP(AN573,Hilfstabelle!$B$14:$I$25,8,FALSE)</f>
        <v>25.6</v>
      </c>
      <c r="AU573" s="7" t="str">
        <f>IF(AY573="50I","I",VLOOKUP(E573,Hilfstabelle!$A$3:$B$6,2))</f>
        <v>II</v>
      </c>
      <c r="AV573" s="7" t="str">
        <f>IF(U573="I","I",VLOOKUP(E573,Hilfstabelle!$A$3:$B$6,2))</f>
        <v>II</v>
      </c>
      <c r="AW573" s="7" t="str">
        <f t="shared" si="274"/>
        <v>63II</v>
      </c>
      <c r="AX573" s="7" t="str">
        <f t="shared" si="265"/>
        <v>63II</v>
      </c>
      <c r="AY573" s="106" t="b">
        <f t="shared" si="281"/>
        <v>0</v>
      </c>
      <c r="AZ573" s="7">
        <f>VLOOKUP('Grundgerüst Konfigurator'!AW573,Hilfstabelle!$B$14:$M$25,12,FALSE)</f>
        <v>0.84948360000000012</v>
      </c>
      <c r="BA573" s="7">
        <f>VLOOKUP(AW573,Hilfstabelle!$B$14:$J$25,9,FALSE)</f>
        <v>37</v>
      </c>
      <c r="BB573" s="7">
        <f>VLOOKUP(AW573,Hilfstabelle!$B$14:$K$25,10,FALSE)</f>
        <v>68.5</v>
      </c>
      <c r="BC573" s="7">
        <f>VLOOKUP(AW573,Hilfstabelle!$B$14:$I$25,8,FALSE)</f>
        <v>22.5</v>
      </c>
      <c r="BD573" s="7" t="str">
        <f t="shared" si="266"/>
        <v/>
      </c>
      <c r="BE573" s="7" t="str">
        <f t="shared" si="275"/>
        <v/>
      </c>
      <c r="BF573" s="7">
        <f>IFERROR(VLOOKUP(BD573,Hilfstabelle!$B$26:$M$31,12,FALSE),0)</f>
        <v>0</v>
      </c>
      <c r="BG573" s="7">
        <f>IFERROR(VLOOKUP(BD573,Hilfstabelle!$B$26:$H$31,7,FALSE),0)</f>
        <v>0</v>
      </c>
      <c r="BH573" s="7" t="str">
        <f t="shared" si="267"/>
        <v/>
      </c>
      <c r="BI573" s="7" t="str">
        <f t="shared" si="276"/>
        <v/>
      </c>
      <c r="BJ573" s="7">
        <f>IFERROR(VLOOKUP(BH573,Hilfstabelle!$B$26:$M$31,12,FALSE),0)</f>
        <v>0</v>
      </c>
      <c r="BK573" s="7">
        <f>IFERROR(VLOOKUP(BH573,Hilfstabelle!$B$26:$H$31,7,FALSE),0)</f>
        <v>0</v>
      </c>
      <c r="BL573" s="7" t="str">
        <f t="shared" si="268"/>
        <v>IV-II</v>
      </c>
      <c r="BM573" s="7" t="str">
        <f t="shared" si="277"/>
        <v>IV-II</v>
      </c>
      <c r="BN573" s="7">
        <f>IFERROR(VLOOKUP(BL573,Hilfstabelle!$B$26:$M$31,12,FALSE),0)</f>
        <v>2.3884392000000001</v>
      </c>
      <c r="BO573" s="7">
        <f>IFERROR(VLOOKUP(BL573,Hilfstabelle!$B$26:$H$31,7,FALSE),0)</f>
        <v>30</v>
      </c>
      <c r="BP573" s="162" t="s">
        <v>3902</v>
      </c>
    </row>
    <row r="574" spans="1:68" ht="15" thickBot="1" x14ac:dyDescent="0.25">
      <c r="A574" s="7">
        <v>16864441325</v>
      </c>
      <c r="B574" s="160" t="s">
        <v>98</v>
      </c>
      <c r="C574" s="8">
        <v>160</v>
      </c>
      <c r="D574" s="8">
        <v>140</v>
      </c>
      <c r="E574" s="8">
        <v>75</v>
      </c>
      <c r="F574" s="8" t="str">
        <f t="shared" si="278"/>
        <v>160 - 140 - 75</v>
      </c>
      <c r="G574" s="8" t="str">
        <f t="shared" si="279"/>
        <v>160-140-75</v>
      </c>
      <c r="H574" s="8">
        <f t="shared" si="280"/>
        <v>16864441325</v>
      </c>
      <c r="I574" s="6">
        <f t="shared" si="256"/>
        <v>23.276307600000003</v>
      </c>
      <c r="J574" s="6">
        <f>VLOOKUP(LEFT(A574,8)*1,Hilfstabelle!$A$35:$E$38,5,FALSE)</f>
        <v>0</v>
      </c>
      <c r="K574" s="6">
        <f t="shared" si="257"/>
        <v>387</v>
      </c>
      <c r="L574" s="6">
        <f t="shared" si="258"/>
        <v>278.60000000000002</v>
      </c>
      <c r="M574" s="6">
        <f t="shared" si="259"/>
        <v>185</v>
      </c>
      <c r="N574" s="19">
        <f t="shared" si="269"/>
        <v>124.5</v>
      </c>
      <c r="O574" s="19">
        <f t="shared" si="270"/>
        <v>136.1</v>
      </c>
      <c r="P574" s="19">
        <f t="shared" si="271"/>
        <v>162.5</v>
      </c>
      <c r="Q574" s="6" t="str">
        <f>VLOOKUP(LEFT(A574,8)*1,Hilfstabelle!$A$35:$E$38,2,FALSE)</f>
        <v>N.A.</v>
      </c>
      <c r="R574" s="6" t="str">
        <f>VLOOKUP(LEFT(A574,8)*1,Hilfstabelle!$A$35:$E$38,3,FALSE)</f>
        <v>N.A.</v>
      </c>
      <c r="S574" s="6" t="str">
        <f>VLOOKUP(LEFT(A574,8)*1,Hilfstabelle!$A$35:$E$38,4,FALSE)</f>
        <v>N.A.</v>
      </c>
      <c r="T574" s="94" t="e">
        <f>VLOOKUP(H574,Preise!A:E,4,FALSE)</f>
        <v>#N/A</v>
      </c>
      <c r="U574" s="7" t="str">
        <f>IF(V574=50,"I",VLOOKUP(V574,Hilfstabelle!$A$3:$B$6,2))</f>
        <v>IV</v>
      </c>
      <c r="V574" s="7">
        <f t="shared" si="260"/>
        <v>160</v>
      </c>
      <c r="W574" s="7" t="str">
        <f>IF(U574="I","I",VLOOKUP(V574,Hilfstabelle!$A$3:$B$6,2))</f>
        <v>IV</v>
      </c>
      <c r="X574" s="7">
        <f>VLOOKUP(W574,Hilfstabelle!$B$10:$M$13,12,FALSE)</f>
        <v>10.408540800000001</v>
      </c>
      <c r="Y574" s="7">
        <f>VLOOKUP(W574,Hilfstabelle!$B$10:$D$13,3,FALSE)</f>
        <v>80</v>
      </c>
      <c r="Z574" s="7">
        <f>VLOOKUP(W574,Hilfstabelle!$B$10:$E$13,4,FALSE)</f>
        <v>110.5</v>
      </c>
      <c r="AA574" s="7">
        <f>VLOOKUP(W574,Hilfstabelle!$B$10:$F$13,5,FALSE)</f>
        <v>110.5</v>
      </c>
      <c r="AB574" s="7">
        <f>VLOOKUP(W574,Hilfstabelle!$B$10:$G$13,6,FALSE)</f>
        <v>110.5</v>
      </c>
      <c r="AC574" s="7" t="str">
        <f>IF(AG574="50I","I",VLOOKUP(C574,Hilfstabelle!$A$3:$B$6,2))</f>
        <v>IV</v>
      </c>
      <c r="AD574" s="7" t="str">
        <f>IF(U574="I","I",VLOOKUP(C574,Hilfstabelle!$A$3:$B$6,2))</f>
        <v>IV</v>
      </c>
      <c r="AE574" s="7" t="str">
        <f t="shared" si="272"/>
        <v>160IV</v>
      </c>
      <c r="AF574" s="7" t="str">
        <f t="shared" si="261"/>
        <v>160IV</v>
      </c>
      <c r="AG574" s="106" t="b">
        <f t="shared" si="262"/>
        <v>0</v>
      </c>
      <c r="AH574" s="7">
        <f>VLOOKUP('Grundgerüst Konfigurator'!AE574,Hilfstabelle!$B$14:$M$25,12,FALSE)</f>
        <v>4.9632240000000003</v>
      </c>
      <c r="AI574" s="7">
        <f>VLOOKUP(AE574,Hilfstabelle!$B$14:$J$25,9,FALSE)</f>
        <v>92.5</v>
      </c>
      <c r="AJ574" s="7">
        <f>VLOOKUP(AE574,Hilfstabelle!$B$14:$K$25,10,FALSE)</f>
        <v>64</v>
      </c>
      <c r="AK574" s="7">
        <f>VLOOKUP(AE574,Hilfstabelle!$B$14:$I$25,8,FALSE)</f>
        <v>14</v>
      </c>
      <c r="AL574" s="7" t="str">
        <f>IF(AP574="50I","I",VLOOKUP(D574,Hilfstabelle!$A$3:$B$6,2))</f>
        <v>IV</v>
      </c>
      <c r="AM574" s="7" t="str">
        <f>IF(U574="I","I",VLOOKUP(D574,Hilfstabelle!$A$3:$B$6,2))</f>
        <v>IV</v>
      </c>
      <c r="AN574" s="7" t="str">
        <f t="shared" si="273"/>
        <v>140IV</v>
      </c>
      <c r="AO574" s="7" t="str">
        <f t="shared" si="263"/>
        <v>140IV</v>
      </c>
      <c r="AP574" s="106" t="b">
        <f t="shared" si="264"/>
        <v>0</v>
      </c>
      <c r="AQ574" s="7">
        <f>VLOOKUP('Grundgerüst Konfigurator'!AN574,Hilfstabelle!$B$14:$M$25,12,FALSE)</f>
        <v>4.4472372</v>
      </c>
      <c r="AR574" s="7">
        <f>VLOOKUP(AN574,Hilfstabelle!$B$14:$J$25,9,FALSE)</f>
        <v>81.5</v>
      </c>
      <c r="AS574" s="7">
        <f>VLOOKUP(AN574,Hilfstabelle!$B$14:$K$25,10,FALSE)</f>
        <v>75.599999999999994</v>
      </c>
      <c r="AT574" s="7">
        <f>VLOOKUP(AN574,Hilfstabelle!$B$14:$I$25,8,FALSE)</f>
        <v>25.6</v>
      </c>
      <c r="AU574" s="7" t="str">
        <f>IF(AY574="50I","I",VLOOKUP(E574,Hilfstabelle!$A$3:$B$6,2))</f>
        <v>II</v>
      </c>
      <c r="AV574" s="7" t="str">
        <f>IF(U574="I","I",VLOOKUP(E574,Hilfstabelle!$A$3:$B$6,2))</f>
        <v>II</v>
      </c>
      <c r="AW574" s="7" t="str">
        <f t="shared" si="274"/>
        <v>75II</v>
      </c>
      <c r="AX574" s="7" t="str">
        <f t="shared" si="265"/>
        <v>75II</v>
      </c>
      <c r="AY574" s="106" t="b">
        <f t="shared" si="281"/>
        <v>0</v>
      </c>
      <c r="AZ574" s="7">
        <f>VLOOKUP('Grundgerüst Konfigurator'!AW574,Hilfstabelle!$B$14:$M$25,12,FALSE)</f>
        <v>1.0688664000000001</v>
      </c>
      <c r="BA574" s="7">
        <f>VLOOKUP(AW574,Hilfstabelle!$B$14:$J$25,9,FALSE)</f>
        <v>45</v>
      </c>
      <c r="BB574" s="7">
        <f>VLOOKUP(AW574,Hilfstabelle!$B$14:$K$25,10,FALSE)</f>
        <v>72</v>
      </c>
      <c r="BC574" s="7">
        <f>VLOOKUP(AW574,Hilfstabelle!$B$14:$I$25,8,FALSE)</f>
        <v>22</v>
      </c>
      <c r="BD574" s="7" t="str">
        <f t="shared" si="266"/>
        <v/>
      </c>
      <c r="BE574" s="7" t="str">
        <f t="shared" si="275"/>
        <v/>
      </c>
      <c r="BF574" s="7">
        <f>IFERROR(VLOOKUP(BD574,Hilfstabelle!$B$26:$M$31,12,FALSE),0)</f>
        <v>0</v>
      </c>
      <c r="BG574" s="7">
        <f>IFERROR(VLOOKUP(BD574,Hilfstabelle!$B$26:$H$31,7,FALSE),0)</f>
        <v>0</v>
      </c>
      <c r="BH574" s="7" t="str">
        <f t="shared" si="267"/>
        <v/>
      </c>
      <c r="BI574" s="7" t="str">
        <f t="shared" si="276"/>
        <v/>
      </c>
      <c r="BJ574" s="7">
        <f>IFERROR(VLOOKUP(BH574,Hilfstabelle!$B$26:$M$31,12,FALSE),0)</f>
        <v>0</v>
      </c>
      <c r="BK574" s="7">
        <f>IFERROR(VLOOKUP(BH574,Hilfstabelle!$B$26:$H$31,7,FALSE),0)</f>
        <v>0</v>
      </c>
      <c r="BL574" s="7" t="str">
        <f t="shared" si="268"/>
        <v>IV-II</v>
      </c>
      <c r="BM574" s="7" t="str">
        <f t="shared" si="277"/>
        <v>IV-II</v>
      </c>
      <c r="BN574" s="7">
        <f>IFERROR(VLOOKUP(BL574,Hilfstabelle!$B$26:$M$31,12,FALSE),0)</f>
        <v>2.3884392000000001</v>
      </c>
      <c r="BO574" s="7">
        <f>IFERROR(VLOOKUP(BL574,Hilfstabelle!$B$26:$H$31,7,FALSE),0)</f>
        <v>30</v>
      </c>
      <c r="BP574" s="162" t="s">
        <v>3902</v>
      </c>
    </row>
    <row r="575" spans="1:68" ht="15" thickBot="1" x14ac:dyDescent="0.25">
      <c r="A575" s="7">
        <v>16864441326</v>
      </c>
      <c r="B575" s="160" t="s">
        <v>98</v>
      </c>
      <c r="C575" s="8">
        <v>160</v>
      </c>
      <c r="D575" s="8">
        <v>140</v>
      </c>
      <c r="E575" s="8">
        <v>90</v>
      </c>
      <c r="F575" s="8" t="str">
        <f t="shared" si="278"/>
        <v>160 - 140 - 90</v>
      </c>
      <c r="G575" s="8" t="str">
        <f t="shared" si="279"/>
        <v>160-140-90</v>
      </c>
      <c r="H575" s="8">
        <f t="shared" si="280"/>
        <v>16864441326</v>
      </c>
      <c r="I575" s="6">
        <f t="shared" si="256"/>
        <v>23.202866400000001</v>
      </c>
      <c r="J575" s="6">
        <f>VLOOKUP(LEFT(A575,8)*1,Hilfstabelle!$A$35:$E$38,5,FALSE)</f>
        <v>0</v>
      </c>
      <c r="K575" s="6">
        <f t="shared" si="257"/>
        <v>362</v>
      </c>
      <c r="L575" s="6">
        <f t="shared" si="258"/>
        <v>278.60000000000002</v>
      </c>
      <c r="M575" s="6">
        <f t="shared" si="259"/>
        <v>185</v>
      </c>
      <c r="N575" s="19">
        <f t="shared" si="269"/>
        <v>124.5</v>
      </c>
      <c r="O575" s="19">
        <f t="shared" si="270"/>
        <v>136.1</v>
      </c>
      <c r="P575" s="19">
        <f t="shared" si="271"/>
        <v>137.5</v>
      </c>
      <c r="Q575" s="6" t="str">
        <f>VLOOKUP(LEFT(A575,8)*1,Hilfstabelle!$A$35:$E$38,2,FALSE)</f>
        <v>N.A.</v>
      </c>
      <c r="R575" s="6" t="str">
        <f>VLOOKUP(LEFT(A575,8)*1,Hilfstabelle!$A$35:$E$38,3,FALSE)</f>
        <v>N.A.</v>
      </c>
      <c r="S575" s="6" t="str">
        <f>VLOOKUP(LEFT(A575,8)*1,Hilfstabelle!$A$35:$E$38,4,FALSE)</f>
        <v>N.A.</v>
      </c>
      <c r="T575" s="94" t="e">
        <f>VLOOKUP(H575,Preise!A:E,4,FALSE)</f>
        <v>#N/A</v>
      </c>
      <c r="U575" s="7" t="str">
        <f>IF(V575=50,"I",VLOOKUP(V575,Hilfstabelle!$A$3:$B$6,2))</f>
        <v>IV</v>
      </c>
      <c r="V575" s="7">
        <f t="shared" si="260"/>
        <v>160</v>
      </c>
      <c r="W575" s="7" t="str">
        <f>IF(U575="I","I",VLOOKUP(V575,Hilfstabelle!$A$3:$B$6,2))</f>
        <v>IV</v>
      </c>
      <c r="X575" s="7">
        <f>VLOOKUP(W575,Hilfstabelle!$B$10:$M$13,12,FALSE)</f>
        <v>10.408540800000001</v>
      </c>
      <c r="Y575" s="7">
        <f>VLOOKUP(W575,Hilfstabelle!$B$10:$D$13,3,FALSE)</f>
        <v>80</v>
      </c>
      <c r="Z575" s="7">
        <f>VLOOKUP(W575,Hilfstabelle!$B$10:$E$13,4,FALSE)</f>
        <v>110.5</v>
      </c>
      <c r="AA575" s="7">
        <f>VLOOKUP(W575,Hilfstabelle!$B$10:$F$13,5,FALSE)</f>
        <v>110.5</v>
      </c>
      <c r="AB575" s="7">
        <f>VLOOKUP(W575,Hilfstabelle!$B$10:$G$13,6,FALSE)</f>
        <v>110.5</v>
      </c>
      <c r="AC575" s="7" t="str">
        <f>IF(AG575="50I","I",VLOOKUP(C575,Hilfstabelle!$A$3:$B$6,2))</f>
        <v>IV</v>
      </c>
      <c r="AD575" s="7" t="str">
        <f>IF(U575="I","I",VLOOKUP(C575,Hilfstabelle!$A$3:$B$6,2))</f>
        <v>IV</v>
      </c>
      <c r="AE575" s="7" t="str">
        <f t="shared" si="272"/>
        <v>160IV</v>
      </c>
      <c r="AF575" s="7" t="str">
        <f t="shared" si="261"/>
        <v>160IV</v>
      </c>
      <c r="AG575" s="106" t="b">
        <f t="shared" si="262"/>
        <v>0</v>
      </c>
      <c r="AH575" s="7">
        <f>VLOOKUP('Grundgerüst Konfigurator'!AE575,Hilfstabelle!$B$14:$M$25,12,FALSE)</f>
        <v>4.9632240000000003</v>
      </c>
      <c r="AI575" s="7">
        <f>VLOOKUP(AE575,Hilfstabelle!$B$14:$J$25,9,FALSE)</f>
        <v>92.5</v>
      </c>
      <c r="AJ575" s="7">
        <f>VLOOKUP(AE575,Hilfstabelle!$B$14:$K$25,10,FALSE)</f>
        <v>64</v>
      </c>
      <c r="AK575" s="7">
        <f>VLOOKUP(AE575,Hilfstabelle!$B$14:$I$25,8,FALSE)</f>
        <v>14</v>
      </c>
      <c r="AL575" s="7" t="str">
        <f>IF(AP575="50I","I",VLOOKUP(D575,Hilfstabelle!$A$3:$B$6,2))</f>
        <v>IV</v>
      </c>
      <c r="AM575" s="7" t="str">
        <f>IF(U575="I","I",VLOOKUP(D575,Hilfstabelle!$A$3:$B$6,2))</f>
        <v>IV</v>
      </c>
      <c r="AN575" s="7" t="str">
        <f t="shared" si="273"/>
        <v>140IV</v>
      </c>
      <c r="AO575" s="7" t="str">
        <f t="shared" si="263"/>
        <v>140IV</v>
      </c>
      <c r="AP575" s="106" t="b">
        <f t="shared" si="264"/>
        <v>0</v>
      </c>
      <c r="AQ575" s="7">
        <f>VLOOKUP('Grundgerüst Konfigurator'!AN575,Hilfstabelle!$B$14:$M$25,12,FALSE)</f>
        <v>4.4472372</v>
      </c>
      <c r="AR575" s="7">
        <f>VLOOKUP(AN575,Hilfstabelle!$B$14:$J$25,9,FALSE)</f>
        <v>81.5</v>
      </c>
      <c r="AS575" s="7">
        <f>VLOOKUP(AN575,Hilfstabelle!$B$14:$K$25,10,FALSE)</f>
        <v>75.599999999999994</v>
      </c>
      <c r="AT575" s="7">
        <f>VLOOKUP(AN575,Hilfstabelle!$B$14:$I$25,8,FALSE)</f>
        <v>25.6</v>
      </c>
      <c r="AU575" s="7" t="str">
        <f>IF(AY575="50I","I",VLOOKUP(E575,Hilfstabelle!$A$3:$B$6,2))</f>
        <v>III</v>
      </c>
      <c r="AV575" s="7" t="str">
        <f>IF(U575="I","I",VLOOKUP(E575,Hilfstabelle!$A$3:$B$6,2))</f>
        <v>III</v>
      </c>
      <c r="AW575" s="7" t="str">
        <f t="shared" si="274"/>
        <v>90III</v>
      </c>
      <c r="AX575" s="7" t="str">
        <f t="shared" si="265"/>
        <v>90III</v>
      </c>
      <c r="AY575" s="106" t="b">
        <f t="shared" si="281"/>
        <v>0</v>
      </c>
      <c r="AZ575" s="7">
        <f>VLOOKUP('Grundgerüst Konfigurator'!AW575,Hilfstabelle!$B$14:$M$25,12,FALSE)</f>
        <v>1.6001664000000002</v>
      </c>
      <c r="BA575" s="7">
        <f>VLOOKUP(AW575,Hilfstabelle!$B$14:$J$25,9,FALSE)</f>
        <v>54</v>
      </c>
      <c r="BB575" s="7">
        <f>VLOOKUP(AW575,Hilfstabelle!$B$14:$K$25,10,FALSE)</f>
        <v>72</v>
      </c>
      <c r="BC575" s="7">
        <f>VLOOKUP(AW575,Hilfstabelle!$B$14:$I$25,8,FALSE)</f>
        <v>22</v>
      </c>
      <c r="BD575" s="7" t="str">
        <f t="shared" si="266"/>
        <v/>
      </c>
      <c r="BE575" s="7" t="str">
        <f t="shared" si="275"/>
        <v/>
      </c>
      <c r="BF575" s="7">
        <f>IFERROR(VLOOKUP(BD575,Hilfstabelle!$B$26:$M$31,12,FALSE),0)</f>
        <v>0</v>
      </c>
      <c r="BG575" s="7">
        <f>IFERROR(VLOOKUP(BD575,Hilfstabelle!$B$26:$H$31,7,FALSE),0)</f>
        <v>0</v>
      </c>
      <c r="BH575" s="7" t="str">
        <f t="shared" si="267"/>
        <v/>
      </c>
      <c r="BI575" s="7" t="str">
        <f t="shared" si="276"/>
        <v/>
      </c>
      <c r="BJ575" s="7">
        <f>IFERROR(VLOOKUP(BH575,Hilfstabelle!$B$26:$M$31,12,FALSE),0)</f>
        <v>0</v>
      </c>
      <c r="BK575" s="7">
        <f>IFERROR(VLOOKUP(BH575,Hilfstabelle!$B$26:$H$31,7,FALSE),0)</f>
        <v>0</v>
      </c>
      <c r="BL575" s="7" t="str">
        <f t="shared" si="268"/>
        <v>IV-III</v>
      </c>
      <c r="BM575" s="7" t="str">
        <f t="shared" si="277"/>
        <v>IV-III</v>
      </c>
      <c r="BN575" s="7">
        <f>IFERROR(VLOOKUP(BL575,Hilfstabelle!$B$26:$M$31,12,FALSE),0)</f>
        <v>1.783698</v>
      </c>
      <c r="BO575" s="7">
        <f>IFERROR(VLOOKUP(BL575,Hilfstabelle!$B$26:$H$31,7,FALSE),0)</f>
        <v>5</v>
      </c>
      <c r="BP575" s="162" t="s">
        <v>3902</v>
      </c>
    </row>
    <row r="576" spans="1:68" ht="15" thickBot="1" x14ac:dyDescent="0.25">
      <c r="A576" s="7">
        <v>16864441327</v>
      </c>
      <c r="B576" s="160" t="s">
        <v>98</v>
      </c>
      <c r="C576" s="8">
        <v>160</v>
      </c>
      <c r="D576" s="8">
        <v>140</v>
      </c>
      <c r="E576" s="8">
        <v>110</v>
      </c>
      <c r="F576" s="8" t="str">
        <f t="shared" si="278"/>
        <v>160 - 140 - 110</v>
      </c>
      <c r="G576" s="8" t="str">
        <f t="shared" si="279"/>
        <v>160-140-110</v>
      </c>
      <c r="H576" s="8">
        <f t="shared" si="280"/>
        <v>16864441327</v>
      </c>
      <c r="I576" s="6">
        <f t="shared" si="256"/>
        <v>23.715409200000003</v>
      </c>
      <c r="J576" s="6">
        <f>VLOOKUP(LEFT(A576,8)*1,Hilfstabelle!$A$35:$E$38,5,FALSE)</f>
        <v>0</v>
      </c>
      <c r="K576" s="6">
        <f t="shared" si="257"/>
        <v>362</v>
      </c>
      <c r="L576" s="6">
        <f t="shared" si="258"/>
        <v>278.60000000000002</v>
      </c>
      <c r="M576" s="6">
        <f t="shared" si="259"/>
        <v>185</v>
      </c>
      <c r="N576" s="19">
        <f t="shared" si="269"/>
        <v>124.5</v>
      </c>
      <c r="O576" s="19">
        <f t="shared" si="270"/>
        <v>136.1</v>
      </c>
      <c r="P576" s="19">
        <f t="shared" si="271"/>
        <v>137.5</v>
      </c>
      <c r="Q576" s="6" t="str">
        <f>VLOOKUP(LEFT(A576,8)*1,Hilfstabelle!$A$35:$E$38,2,FALSE)</f>
        <v>N.A.</v>
      </c>
      <c r="R576" s="6" t="str">
        <f>VLOOKUP(LEFT(A576,8)*1,Hilfstabelle!$A$35:$E$38,3,FALSE)</f>
        <v>N.A.</v>
      </c>
      <c r="S576" s="6" t="str">
        <f>VLOOKUP(LEFT(A576,8)*1,Hilfstabelle!$A$35:$E$38,4,FALSE)</f>
        <v>N.A.</v>
      </c>
      <c r="T576" s="94" t="e">
        <f>VLOOKUP(H576,Preise!A:E,4,FALSE)</f>
        <v>#N/A</v>
      </c>
      <c r="U576" s="7" t="str">
        <f>IF(V576=50,"I",VLOOKUP(V576,Hilfstabelle!$A$3:$B$6,2))</f>
        <v>IV</v>
      </c>
      <c r="V576" s="7">
        <f t="shared" si="260"/>
        <v>160</v>
      </c>
      <c r="W576" s="7" t="str">
        <f>IF(U576="I","I",VLOOKUP(V576,Hilfstabelle!$A$3:$B$6,2))</f>
        <v>IV</v>
      </c>
      <c r="X576" s="7">
        <f>VLOOKUP(W576,Hilfstabelle!$B$10:$M$13,12,FALSE)</f>
        <v>10.408540800000001</v>
      </c>
      <c r="Y576" s="7">
        <f>VLOOKUP(W576,Hilfstabelle!$B$10:$D$13,3,FALSE)</f>
        <v>80</v>
      </c>
      <c r="Z576" s="7">
        <f>VLOOKUP(W576,Hilfstabelle!$B$10:$E$13,4,FALSE)</f>
        <v>110.5</v>
      </c>
      <c r="AA576" s="7">
        <f>VLOOKUP(W576,Hilfstabelle!$B$10:$F$13,5,FALSE)</f>
        <v>110.5</v>
      </c>
      <c r="AB576" s="7">
        <f>VLOOKUP(W576,Hilfstabelle!$B$10:$G$13,6,FALSE)</f>
        <v>110.5</v>
      </c>
      <c r="AC576" s="7" t="str">
        <f>IF(AG576="50I","I",VLOOKUP(C576,Hilfstabelle!$A$3:$B$6,2))</f>
        <v>IV</v>
      </c>
      <c r="AD576" s="7" t="str">
        <f>IF(U576="I","I",VLOOKUP(C576,Hilfstabelle!$A$3:$B$6,2))</f>
        <v>IV</v>
      </c>
      <c r="AE576" s="7" t="str">
        <f t="shared" si="272"/>
        <v>160IV</v>
      </c>
      <c r="AF576" s="7" t="str">
        <f t="shared" si="261"/>
        <v>160IV</v>
      </c>
      <c r="AG576" s="106" t="b">
        <f t="shared" si="262"/>
        <v>0</v>
      </c>
      <c r="AH576" s="7">
        <f>VLOOKUP('Grundgerüst Konfigurator'!AE576,Hilfstabelle!$B$14:$M$25,12,FALSE)</f>
        <v>4.9632240000000003</v>
      </c>
      <c r="AI576" s="7">
        <f>VLOOKUP(AE576,Hilfstabelle!$B$14:$J$25,9,FALSE)</f>
        <v>92.5</v>
      </c>
      <c r="AJ576" s="7">
        <f>VLOOKUP(AE576,Hilfstabelle!$B$14:$K$25,10,FALSE)</f>
        <v>64</v>
      </c>
      <c r="AK576" s="7">
        <f>VLOOKUP(AE576,Hilfstabelle!$B$14:$I$25,8,FALSE)</f>
        <v>14</v>
      </c>
      <c r="AL576" s="7" t="str">
        <f>IF(AP576="50I","I",VLOOKUP(D576,Hilfstabelle!$A$3:$B$6,2))</f>
        <v>IV</v>
      </c>
      <c r="AM576" s="7" t="str">
        <f>IF(U576="I","I",VLOOKUP(D576,Hilfstabelle!$A$3:$B$6,2))</f>
        <v>IV</v>
      </c>
      <c r="AN576" s="7" t="str">
        <f t="shared" si="273"/>
        <v>140IV</v>
      </c>
      <c r="AO576" s="7" t="str">
        <f t="shared" si="263"/>
        <v>140IV</v>
      </c>
      <c r="AP576" s="106" t="b">
        <f t="shared" si="264"/>
        <v>0</v>
      </c>
      <c r="AQ576" s="7">
        <f>VLOOKUP('Grundgerüst Konfigurator'!AN576,Hilfstabelle!$B$14:$M$25,12,FALSE)</f>
        <v>4.4472372</v>
      </c>
      <c r="AR576" s="7">
        <f>VLOOKUP(AN576,Hilfstabelle!$B$14:$J$25,9,FALSE)</f>
        <v>81.5</v>
      </c>
      <c r="AS576" s="7">
        <f>VLOOKUP(AN576,Hilfstabelle!$B$14:$K$25,10,FALSE)</f>
        <v>75.599999999999994</v>
      </c>
      <c r="AT576" s="7">
        <f>VLOOKUP(AN576,Hilfstabelle!$B$14:$I$25,8,FALSE)</f>
        <v>25.6</v>
      </c>
      <c r="AU576" s="7" t="str">
        <f>IF(AY576="50I","I",VLOOKUP(E576,Hilfstabelle!$A$3:$B$6,2))</f>
        <v>III</v>
      </c>
      <c r="AV576" s="7" t="str">
        <f>IF(U576="I","I",VLOOKUP(E576,Hilfstabelle!$A$3:$B$6,2))</f>
        <v>III</v>
      </c>
      <c r="AW576" s="7" t="str">
        <f t="shared" si="274"/>
        <v>110III</v>
      </c>
      <c r="AX576" s="7" t="str">
        <f t="shared" si="265"/>
        <v>110III</v>
      </c>
      <c r="AY576" s="106" t="b">
        <f t="shared" si="281"/>
        <v>0</v>
      </c>
      <c r="AZ576" s="7">
        <f>VLOOKUP('Grundgerüst Konfigurator'!AW576,Hilfstabelle!$B$14:$M$25,12,FALSE)</f>
        <v>2.1127092000000003</v>
      </c>
      <c r="BA576" s="7">
        <f>VLOOKUP(AW576,Hilfstabelle!$B$14:$J$25,9,FALSE)</f>
        <v>65</v>
      </c>
      <c r="BB576" s="7">
        <f>VLOOKUP(AW576,Hilfstabelle!$B$14:$K$25,10,FALSE)</f>
        <v>72</v>
      </c>
      <c r="BC576" s="7">
        <f>VLOOKUP(AW576,Hilfstabelle!$B$14:$I$25,8,FALSE)</f>
        <v>22</v>
      </c>
      <c r="BD576" s="7" t="str">
        <f t="shared" si="266"/>
        <v/>
      </c>
      <c r="BE576" s="7" t="str">
        <f t="shared" si="275"/>
        <v/>
      </c>
      <c r="BF576" s="7">
        <f>IFERROR(VLOOKUP(BD576,Hilfstabelle!$B$26:$M$31,12,FALSE),0)</f>
        <v>0</v>
      </c>
      <c r="BG576" s="7">
        <f>IFERROR(VLOOKUP(BD576,Hilfstabelle!$B$26:$H$31,7,FALSE),0)</f>
        <v>0</v>
      </c>
      <c r="BH576" s="7" t="str">
        <f t="shared" si="267"/>
        <v/>
      </c>
      <c r="BI576" s="7" t="str">
        <f t="shared" si="276"/>
        <v/>
      </c>
      <c r="BJ576" s="7">
        <f>IFERROR(VLOOKUP(BH576,Hilfstabelle!$B$26:$M$31,12,FALSE),0)</f>
        <v>0</v>
      </c>
      <c r="BK576" s="7">
        <f>IFERROR(VLOOKUP(BH576,Hilfstabelle!$B$26:$H$31,7,FALSE),0)</f>
        <v>0</v>
      </c>
      <c r="BL576" s="7" t="str">
        <f t="shared" si="268"/>
        <v>IV-III</v>
      </c>
      <c r="BM576" s="7" t="str">
        <f t="shared" si="277"/>
        <v>IV-III</v>
      </c>
      <c r="BN576" s="7">
        <f>IFERROR(VLOOKUP(BL576,Hilfstabelle!$B$26:$M$31,12,FALSE),0)</f>
        <v>1.783698</v>
      </c>
      <c r="BO576" s="7">
        <f>IFERROR(VLOOKUP(BL576,Hilfstabelle!$B$26:$H$31,7,FALSE),0)</f>
        <v>5</v>
      </c>
      <c r="BP576" s="162" t="s">
        <v>3902</v>
      </c>
    </row>
    <row r="577" spans="1:68" ht="15" thickBot="1" x14ac:dyDescent="0.25">
      <c r="A577" s="7">
        <v>16864441328</v>
      </c>
      <c r="B577" s="160" t="s">
        <v>98</v>
      </c>
      <c r="C577" s="8">
        <v>160</v>
      </c>
      <c r="D577" s="8">
        <v>140</v>
      </c>
      <c r="E577" s="8">
        <v>125</v>
      </c>
      <c r="F577" s="8" t="str">
        <f t="shared" si="278"/>
        <v>160 - 140 - 125</v>
      </c>
      <c r="G577" s="8" t="str">
        <f t="shared" si="279"/>
        <v>160-140-125</v>
      </c>
      <c r="H577" s="8">
        <f t="shared" si="280"/>
        <v>16864441328</v>
      </c>
      <c r="I577" s="6">
        <f t="shared" si="256"/>
        <v>23.618809200000001</v>
      </c>
      <c r="J577" s="6">
        <f>VLOOKUP(LEFT(A577,8)*1,Hilfstabelle!$A$35:$E$38,5,FALSE)</f>
        <v>0</v>
      </c>
      <c r="K577" s="6">
        <f t="shared" si="257"/>
        <v>372.3</v>
      </c>
      <c r="L577" s="6">
        <f t="shared" si="258"/>
        <v>278.60000000000002</v>
      </c>
      <c r="M577" s="6">
        <f t="shared" si="259"/>
        <v>185</v>
      </c>
      <c r="N577" s="19">
        <f t="shared" si="269"/>
        <v>124.5</v>
      </c>
      <c r="O577" s="19">
        <f t="shared" si="270"/>
        <v>136.1</v>
      </c>
      <c r="P577" s="19">
        <f t="shared" si="271"/>
        <v>147.80000000000001</v>
      </c>
      <c r="Q577" s="6" t="str">
        <f>VLOOKUP(LEFT(A577,8)*1,Hilfstabelle!$A$35:$E$38,2,FALSE)</f>
        <v>N.A.</v>
      </c>
      <c r="R577" s="6" t="str">
        <f>VLOOKUP(LEFT(A577,8)*1,Hilfstabelle!$A$35:$E$38,3,FALSE)</f>
        <v>N.A.</v>
      </c>
      <c r="S577" s="6" t="str">
        <f>VLOOKUP(LEFT(A577,8)*1,Hilfstabelle!$A$35:$E$38,4,FALSE)</f>
        <v>N.A.</v>
      </c>
      <c r="T577" s="94" t="e">
        <f>VLOOKUP(H577,Preise!A:E,4,FALSE)</f>
        <v>#N/A</v>
      </c>
      <c r="U577" s="7" t="str">
        <f>IF(V577=50,"I",VLOOKUP(V577,Hilfstabelle!$A$3:$B$6,2))</f>
        <v>IV</v>
      </c>
      <c r="V577" s="7">
        <f t="shared" si="260"/>
        <v>160</v>
      </c>
      <c r="W577" s="7" t="str">
        <f>IF(U577="I","I",VLOOKUP(V577,Hilfstabelle!$A$3:$B$6,2))</f>
        <v>IV</v>
      </c>
      <c r="X577" s="7">
        <f>VLOOKUP(W577,Hilfstabelle!$B$10:$M$13,12,FALSE)</f>
        <v>10.408540800000001</v>
      </c>
      <c r="Y577" s="7">
        <f>VLOOKUP(W577,Hilfstabelle!$B$10:$D$13,3,FALSE)</f>
        <v>80</v>
      </c>
      <c r="Z577" s="7">
        <f>VLOOKUP(W577,Hilfstabelle!$B$10:$E$13,4,FALSE)</f>
        <v>110.5</v>
      </c>
      <c r="AA577" s="7">
        <f>VLOOKUP(W577,Hilfstabelle!$B$10:$F$13,5,FALSE)</f>
        <v>110.5</v>
      </c>
      <c r="AB577" s="7">
        <f>VLOOKUP(W577,Hilfstabelle!$B$10:$G$13,6,FALSE)</f>
        <v>110.5</v>
      </c>
      <c r="AC577" s="7" t="str">
        <f>IF(AG577="50I","I",VLOOKUP(C577,Hilfstabelle!$A$3:$B$6,2))</f>
        <v>IV</v>
      </c>
      <c r="AD577" s="7" t="str">
        <f>IF(U577="I","I",VLOOKUP(C577,Hilfstabelle!$A$3:$B$6,2))</f>
        <v>IV</v>
      </c>
      <c r="AE577" s="7" t="str">
        <f t="shared" si="272"/>
        <v>160IV</v>
      </c>
      <c r="AF577" s="7" t="str">
        <f t="shared" si="261"/>
        <v>160IV</v>
      </c>
      <c r="AG577" s="106" t="b">
        <f t="shared" si="262"/>
        <v>0</v>
      </c>
      <c r="AH577" s="7">
        <f>VLOOKUP('Grundgerüst Konfigurator'!AE577,Hilfstabelle!$B$14:$M$25,12,FALSE)</f>
        <v>4.9632240000000003</v>
      </c>
      <c r="AI577" s="7">
        <f>VLOOKUP(AE577,Hilfstabelle!$B$14:$J$25,9,FALSE)</f>
        <v>92.5</v>
      </c>
      <c r="AJ577" s="7">
        <f>VLOOKUP(AE577,Hilfstabelle!$B$14:$K$25,10,FALSE)</f>
        <v>64</v>
      </c>
      <c r="AK577" s="7">
        <f>VLOOKUP(AE577,Hilfstabelle!$B$14:$I$25,8,FALSE)</f>
        <v>14</v>
      </c>
      <c r="AL577" s="7" t="str">
        <f>IF(AP577="50I","I",VLOOKUP(D577,Hilfstabelle!$A$3:$B$6,2))</f>
        <v>IV</v>
      </c>
      <c r="AM577" s="7" t="str">
        <f>IF(U577="I","I",VLOOKUP(D577,Hilfstabelle!$A$3:$B$6,2))</f>
        <v>IV</v>
      </c>
      <c r="AN577" s="7" t="str">
        <f t="shared" si="273"/>
        <v>140IV</v>
      </c>
      <c r="AO577" s="7" t="str">
        <f t="shared" si="263"/>
        <v>140IV</v>
      </c>
      <c r="AP577" s="106" t="b">
        <f t="shared" si="264"/>
        <v>0</v>
      </c>
      <c r="AQ577" s="7">
        <f>VLOOKUP('Grundgerüst Konfigurator'!AN577,Hilfstabelle!$B$14:$M$25,12,FALSE)</f>
        <v>4.4472372</v>
      </c>
      <c r="AR577" s="7">
        <f>VLOOKUP(AN577,Hilfstabelle!$B$14:$J$25,9,FALSE)</f>
        <v>81.5</v>
      </c>
      <c r="AS577" s="7">
        <f>VLOOKUP(AN577,Hilfstabelle!$B$14:$K$25,10,FALSE)</f>
        <v>75.599999999999994</v>
      </c>
      <c r="AT577" s="7">
        <f>VLOOKUP(AN577,Hilfstabelle!$B$14:$I$25,8,FALSE)</f>
        <v>25.6</v>
      </c>
      <c r="AU577" s="7" t="str">
        <f>IF(AY577="50I","I",VLOOKUP(E577,Hilfstabelle!$A$3:$B$6,2))</f>
        <v>IV</v>
      </c>
      <c r="AV577" s="7" t="str">
        <f>IF(U577="I","I",VLOOKUP(E577,Hilfstabelle!$A$3:$B$6,2))</f>
        <v>IV</v>
      </c>
      <c r="AW577" s="7" t="str">
        <f t="shared" si="274"/>
        <v>125IV</v>
      </c>
      <c r="AX577" s="7" t="str">
        <f t="shared" si="265"/>
        <v>125IV</v>
      </c>
      <c r="AY577" s="106" t="b">
        <f t="shared" si="281"/>
        <v>0</v>
      </c>
      <c r="AZ577" s="7">
        <f>VLOOKUP('Grundgerüst Konfigurator'!AW577,Hilfstabelle!$B$14:$M$25,12,FALSE)</f>
        <v>3.7998072000000001</v>
      </c>
      <c r="BA577" s="7">
        <f>VLOOKUP(AW577,Hilfstabelle!$B$14:$J$25,9,FALSE)</f>
        <v>72.5</v>
      </c>
      <c r="BB577" s="7">
        <f>VLOOKUP(AW577,Hilfstabelle!$B$14:$K$25,10,FALSE)</f>
        <v>87.3</v>
      </c>
      <c r="BC577" s="7">
        <f>VLOOKUP(AW577,Hilfstabelle!$B$14:$I$25,8,FALSE)</f>
        <v>37.299999999999997</v>
      </c>
      <c r="BD577" s="7" t="str">
        <f t="shared" si="266"/>
        <v/>
      </c>
      <c r="BE577" s="7" t="str">
        <f t="shared" si="275"/>
        <v/>
      </c>
      <c r="BF577" s="7">
        <f>IFERROR(VLOOKUP(BD577,Hilfstabelle!$B$26:$M$31,12,FALSE),0)</f>
        <v>0</v>
      </c>
      <c r="BG577" s="7">
        <f>IFERROR(VLOOKUP(BD577,Hilfstabelle!$B$26:$H$31,7,FALSE),0)</f>
        <v>0</v>
      </c>
      <c r="BH577" s="7" t="str">
        <f t="shared" si="267"/>
        <v/>
      </c>
      <c r="BI577" s="7" t="str">
        <f t="shared" si="276"/>
        <v/>
      </c>
      <c r="BJ577" s="7">
        <f>IFERROR(VLOOKUP(BH577,Hilfstabelle!$B$26:$M$31,12,FALSE),0)</f>
        <v>0</v>
      </c>
      <c r="BK577" s="7">
        <f>IFERROR(VLOOKUP(BH577,Hilfstabelle!$B$26:$H$31,7,FALSE),0)</f>
        <v>0</v>
      </c>
      <c r="BL577" s="7" t="str">
        <f t="shared" si="268"/>
        <v/>
      </c>
      <c r="BM577" s="7" t="str">
        <f t="shared" si="277"/>
        <v/>
      </c>
      <c r="BN577" s="7">
        <f>IFERROR(VLOOKUP(BL577,Hilfstabelle!$B$26:$M$31,12,FALSE),0)</f>
        <v>0</v>
      </c>
      <c r="BO577" s="7">
        <f>IFERROR(VLOOKUP(BL577,Hilfstabelle!$B$26:$H$31,7,FALSE),0)</f>
        <v>0</v>
      </c>
      <c r="BP577" s="162" t="s">
        <v>3902</v>
      </c>
    </row>
    <row r="578" spans="1:68" ht="15" thickBot="1" x14ac:dyDescent="0.25">
      <c r="A578" s="7">
        <v>16864441329</v>
      </c>
      <c r="B578" s="160" t="s">
        <v>98</v>
      </c>
      <c r="C578" s="8">
        <v>160</v>
      </c>
      <c r="D578" s="8">
        <v>140</v>
      </c>
      <c r="E578" s="8">
        <v>140</v>
      </c>
      <c r="F578" s="8" t="str">
        <f t="shared" si="278"/>
        <v>160 - 140 - 140</v>
      </c>
      <c r="G578" s="8" t="str">
        <f t="shared" si="279"/>
        <v>160-140-140</v>
      </c>
      <c r="H578" s="8">
        <f t="shared" si="280"/>
        <v>16864441329</v>
      </c>
      <c r="I578" s="6">
        <f t="shared" si="256"/>
        <v>24.266239200000001</v>
      </c>
      <c r="J578" s="6">
        <f>VLOOKUP(LEFT(A578,8)*1,Hilfstabelle!$A$35:$E$38,5,FALSE)</f>
        <v>0</v>
      </c>
      <c r="K578" s="6">
        <f t="shared" si="257"/>
        <v>360.6</v>
      </c>
      <c r="L578" s="6">
        <f t="shared" si="258"/>
        <v>278.60000000000002</v>
      </c>
      <c r="M578" s="6">
        <f t="shared" si="259"/>
        <v>185</v>
      </c>
      <c r="N578" s="19">
        <f t="shared" si="269"/>
        <v>124.5</v>
      </c>
      <c r="O578" s="19">
        <f t="shared" si="270"/>
        <v>136.1</v>
      </c>
      <c r="P578" s="19">
        <f t="shared" si="271"/>
        <v>136.1</v>
      </c>
      <c r="Q578" s="6" t="str">
        <f>VLOOKUP(LEFT(A578,8)*1,Hilfstabelle!$A$35:$E$38,2,FALSE)</f>
        <v>N.A.</v>
      </c>
      <c r="R578" s="6" t="str">
        <f>VLOOKUP(LEFT(A578,8)*1,Hilfstabelle!$A$35:$E$38,3,FALSE)</f>
        <v>N.A.</v>
      </c>
      <c r="S578" s="6" t="str">
        <f>VLOOKUP(LEFT(A578,8)*1,Hilfstabelle!$A$35:$E$38,4,FALSE)</f>
        <v>N.A.</v>
      </c>
      <c r="T578" s="94" t="e">
        <f>VLOOKUP(H578,Preise!A:E,4,FALSE)</f>
        <v>#N/A</v>
      </c>
      <c r="U578" s="7" t="str">
        <f>IF(V578=50,"I",VLOOKUP(V578,Hilfstabelle!$A$3:$B$6,2))</f>
        <v>IV</v>
      </c>
      <c r="V578" s="7">
        <f t="shared" si="260"/>
        <v>160</v>
      </c>
      <c r="W578" s="7" t="str">
        <f>IF(U578="I","I",VLOOKUP(V578,Hilfstabelle!$A$3:$B$6,2))</f>
        <v>IV</v>
      </c>
      <c r="X578" s="7">
        <f>VLOOKUP(W578,Hilfstabelle!$B$10:$M$13,12,FALSE)</f>
        <v>10.408540800000001</v>
      </c>
      <c r="Y578" s="7">
        <f>VLOOKUP(W578,Hilfstabelle!$B$10:$D$13,3,FALSE)</f>
        <v>80</v>
      </c>
      <c r="Z578" s="7">
        <f>VLOOKUP(W578,Hilfstabelle!$B$10:$E$13,4,FALSE)</f>
        <v>110.5</v>
      </c>
      <c r="AA578" s="7">
        <f>VLOOKUP(W578,Hilfstabelle!$B$10:$F$13,5,FALSE)</f>
        <v>110.5</v>
      </c>
      <c r="AB578" s="7">
        <f>VLOOKUP(W578,Hilfstabelle!$B$10:$G$13,6,FALSE)</f>
        <v>110.5</v>
      </c>
      <c r="AC578" s="7" t="str">
        <f>IF(AG578="50I","I",VLOOKUP(C578,Hilfstabelle!$A$3:$B$6,2))</f>
        <v>IV</v>
      </c>
      <c r="AD578" s="7" t="str">
        <f>IF(U578="I","I",VLOOKUP(C578,Hilfstabelle!$A$3:$B$6,2))</f>
        <v>IV</v>
      </c>
      <c r="AE578" s="7" t="str">
        <f t="shared" si="272"/>
        <v>160IV</v>
      </c>
      <c r="AF578" s="7" t="str">
        <f t="shared" si="261"/>
        <v>160IV</v>
      </c>
      <c r="AG578" s="106" t="b">
        <f>IF(AF578="50II",IF(U578&lt;&gt;"II","50I","50II"))</f>
        <v>0</v>
      </c>
      <c r="AH578" s="7">
        <f>VLOOKUP('Grundgerüst Konfigurator'!AE578,Hilfstabelle!$B$14:$M$25,12,FALSE)</f>
        <v>4.9632240000000003</v>
      </c>
      <c r="AI578" s="7">
        <f>VLOOKUP(AE578,Hilfstabelle!$B$14:$J$25,9,FALSE)</f>
        <v>92.5</v>
      </c>
      <c r="AJ578" s="7">
        <f>VLOOKUP(AE578,Hilfstabelle!$B$14:$K$25,10,FALSE)</f>
        <v>64</v>
      </c>
      <c r="AK578" s="7">
        <f>VLOOKUP(AE578,Hilfstabelle!$B$14:$I$25,8,FALSE)</f>
        <v>14</v>
      </c>
      <c r="AL578" s="7" t="str">
        <f>IF(AP578="50I","I",VLOOKUP(D578,Hilfstabelle!$A$3:$B$6,2))</f>
        <v>IV</v>
      </c>
      <c r="AM578" s="7" t="str">
        <f>IF(U578="I","I",VLOOKUP(D578,Hilfstabelle!$A$3:$B$6,2))</f>
        <v>IV</v>
      </c>
      <c r="AN578" s="7" t="str">
        <f t="shared" si="273"/>
        <v>140IV</v>
      </c>
      <c r="AO578" s="7" t="str">
        <f t="shared" si="263"/>
        <v>140IV</v>
      </c>
      <c r="AP578" s="106" t="b">
        <f>IF(AO578="50II",IF(U578&lt;&gt;"II","50I","50II"))</f>
        <v>0</v>
      </c>
      <c r="AQ578" s="7">
        <f>VLOOKUP('Grundgerüst Konfigurator'!AN578,Hilfstabelle!$B$14:$M$25,12,FALSE)</f>
        <v>4.4472372</v>
      </c>
      <c r="AR578" s="7">
        <f>VLOOKUP(AN578,Hilfstabelle!$B$14:$J$25,9,FALSE)</f>
        <v>81.5</v>
      </c>
      <c r="AS578" s="7">
        <f>VLOOKUP(AN578,Hilfstabelle!$B$14:$K$25,10,FALSE)</f>
        <v>75.599999999999994</v>
      </c>
      <c r="AT578" s="7">
        <f>VLOOKUP(AN578,Hilfstabelle!$B$14:$I$25,8,FALSE)</f>
        <v>25.6</v>
      </c>
      <c r="AU578" s="7" t="str">
        <f>IF(AY578="50I","I",VLOOKUP(E578,Hilfstabelle!$A$3:$B$6,2))</f>
        <v>IV</v>
      </c>
      <c r="AV578" s="7" t="str">
        <f>IF(U578="I","I",VLOOKUP(E578,Hilfstabelle!$A$3:$B$6,2))</f>
        <v>IV</v>
      </c>
      <c r="AW578" s="7" t="str">
        <f t="shared" si="274"/>
        <v>140IV</v>
      </c>
      <c r="AX578" s="7" t="str">
        <f t="shared" si="265"/>
        <v>140IV</v>
      </c>
      <c r="AY578" s="106" t="b">
        <f t="shared" si="281"/>
        <v>0</v>
      </c>
      <c r="AZ578" s="7">
        <f>VLOOKUP('Grundgerüst Konfigurator'!AW578,Hilfstabelle!$B$14:$M$25,12,FALSE)</f>
        <v>4.4472372</v>
      </c>
      <c r="BA578" s="7">
        <f>VLOOKUP(AW578,Hilfstabelle!$B$14:$J$25,9,FALSE)</f>
        <v>81.5</v>
      </c>
      <c r="BB578" s="7">
        <f>VLOOKUP(AW578,Hilfstabelle!$B$14:$K$25,10,FALSE)</f>
        <v>75.599999999999994</v>
      </c>
      <c r="BC578" s="7">
        <f>VLOOKUP(AW578,Hilfstabelle!$B$14:$I$25,8,FALSE)</f>
        <v>25.6</v>
      </c>
      <c r="BD578" s="7" t="str">
        <f t="shared" si="266"/>
        <v/>
      </c>
      <c r="BE578" s="7" t="str">
        <f t="shared" si="275"/>
        <v/>
      </c>
      <c r="BF578" s="7">
        <f>IFERROR(VLOOKUP(BD578,Hilfstabelle!$B$26:$M$31,12,FALSE),0)</f>
        <v>0</v>
      </c>
      <c r="BG578" s="7">
        <f>IFERROR(VLOOKUP(BD578,Hilfstabelle!$B$26:$H$31,7,FALSE),0)</f>
        <v>0</v>
      </c>
      <c r="BH578" s="7" t="str">
        <f t="shared" si="267"/>
        <v/>
      </c>
      <c r="BI578" s="7" t="str">
        <f t="shared" si="276"/>
        <v/>
      </c>
      <c r="BJ578" s="7">
        <f>IFERROR(VLOOKUP(BH578,Hilfstabelle!$B$26:$M$31,12,FALSE),0)</f>
        <v>0</v>
      </c>
      <c r="BK578" s="7">
        <f>IFERROR(VLOOKUP(BH578,Hilfstabelle!$B$26:$H$31,7,FALSE),0)</f>
        <v>0</v>
      </c>
      <c r="BL578" s="7" t="str">
        <f t="shared" si="268"/>
        <v/>
      </c>
      <c r="BM578" s="7" t="str">
        <f t="shared" si="277"/>
        <v/>
      </c>
      <c r="BN578" s="7">
        <f>IFERROR(VLOOKUP(BL578,Hilfstabelle!$B$26:$M$31,12,FALSE),0)</f>
        <v>0</v>
      </c>
      <c r="BO578" s="7">
        <f>IFERROR(VLOOKUP(BL578,Hilfstabelle!$B$26:$H$31,7,FALSE),0)</f>
        <v>0</v>
      </c>
      <c r="BP578" s="162" t="s">
        <v>3902</v>
      </c>
    </row>
    <row r="579" spans="1:68" x14ac:dyDescent="0.2">
      <c r="B579" s="160"/>
      <c r="C579" s="8"/>
      <c r="E579" s="3"/>
      <c r="F579" s="8"/>
      <c r="G579" s="8"/>
      <c r="H579" s="8"/>
      <c r="I579" s="1"/>
      <c r="J579" s="1"/>
      <c r="K579" s="1"/>
      <c r="L579" s="1"/>
      <c r="M579" s="1"/>
      <c r="N579" s="40"/>
      <c r="O579" s="40"/>
      <c r="P579" s="40"/>
      <c r="Q579" s="1"/>
      <c r="R579" s="1"/>
      <c r="S579" s="1"/>
      <c r="T579" s="108"/>
      <c r="BP579" s="162" t="s">
        <v>3902</v>
      </c>
    </row>
    <row r="580" spans="1:68" ht="20.25" x14ac:dyDescent="0.3">
      <c r="B580" s="160"/>
      <c r="C580" s="10" t="s">
        <v>75</v>
      </c>
      <c r="F580" s="8"/>
      <c r="G580" s="8"/>
      <c r="H580" s="8"/>
      <c r="I580" s="3"/>
      <c r="J580" s="3"/>
      <c r="K580" s="3"/>
      <c r="L580" s="3"/>
      <c r="M580" s="3"/>
      <c r="N580" s="39"/>
      <c r="O580" s="39"/>
      <c r="P580" s="39"/>
      <c r="Q580" s="3"/>
      <c r="R580" s="3"/>
      <c r="S580" s="3"/>
      <c r="T580" s="107"/>
      <c r="U580" s="3"/>
      <c r="BP580" s="162" t="s">
        <v>3902</v>
      </c>
    </row>
    <row r="581" spans="1:68" ht="15" thickBot="1" x14ac:dyDescent="0.25">
      <c r="B581" s="160"/>
      <c r="C581" s="8"/>
      <c r="E581" s="3"/>
      <c r="F581" s="8"/>
      <c r="G581" s="8"/>
      <c r="H581" s="8"/>
      <c r="I581" s="4"/>
      <c r="J581" s="4"/>
      <c r="K581" s="4"/>
      <c r="L581" s="4"/>
      <c r="M581" s="4"/>
      <c r="N581" s="41"/>
      <c r="O581" s="41"/>
      <c r="P581" s="41"/>
      <c r="Q581" s="4"/>
      <c r="R581" s="4"/>
      <c r="S581" s="4"/>
      <c r="T581" s="109"/>
      <c r="BG581" s="3"/>
      <c r="BP581" s="162" t="s">
        <v>3902</v>
      </c>
    </row>
    <row r="582" spans="1:68" ht="15" thickBot="1" x14ac:dyDescent="0.25">
      <c r="A582" s="7">
        <v>16861111037</v>
      </c>
      <c r="B582" s="160" t="s">
        <v>98</v>
      </c>
      <c r="C582" s="8">
        <v>32</v>
      </c>
      <c r="D582" s="8">
        <v>40</v>
      </c>
      <c r="E582" s="8">
        <v>25</v>
      </c>
      <c r="F582" s="8" t="str">
        <f t="shared" si="278"/>
        <v>32 - 40 - 25</v>
      </c>
      <c r="G582" s="8" t="str">
        <f t="shared" si="279"/>
        <v>32-40-25</v>
      </c>
      <c r="H582" s="8">
        <f t="shared" si="280"/>
        <v>16861111037</v>
      </c>
      <c r="I582" s="6">
        <f t="shared" ref="I582:I613" si="282">SUM(X582,AH582,AQ582,AZ582,BF582,BJ582,BN582)</f>
        <v>1.2680304</v>
      </c>
      <c r="J582" s="6">
        <f>VLOOKUP(LEFT(A582,8)*1,Hilfstabelle!$A$35:$E$38,5,FALSE)</f>
        <v>0.4</v>
      </c>
      <c r="K582" s="6">
        <f t="shared" ref="K582:K613" si="283">SUM(Z582,AA582,AJ582,BB582,BG582,BO582)</f>
        <v>164.5</v>
      </c>
      <c r="L582" s="6">
        <f t="shared" ref="L582:L613" si="284">MAX(Y582,AI582,BA582)+SUM(AB582,AS582,BK582)</f>
        <v>118.5</v>
      </c>
      <c r="M582" s="6">
        <f t="shared" ref="M582:M613" si="285">MAX(Y582,AI582,AR582,BA582)*2</f>
        <v>52</v>
      </c>
      <c r="N582" s="19">
        <f t="shared" ref="N582:N642" si="286">SUM(Z582,AK582,BG582)</f>
        <v>58.5</v>
      </c>
      <c r="O582" s="19">
        <f t="shared" ref="O582:O642" si="287">SUM(AB582,AT582,BK582)</f>
        <v>60.5</v>
      </c>
      <c r="P582" s="19">
        <f t="shared" ref="P582:P642" si="288">SUM(AA582,BC582,BO582)</f>
        <v>57.5</v>
      </c>
      <c r="Q582" s="6">
        <f>VLOOKUP(LEFT(A582,8)*1,Hilfstabelle!$A$35:$E$38,2,FALSE)</f>
        <v>222</v>
      </c>
      <c r="R582" s="6">
        <f>VLOOKUP(LEFT(A582,8)*1,Hilfstabelle!$A$35:$E$38,3,FALSE)</f>
        <v>152</v>
      </c>
      <c r="S582" s="6">
        <f>VLOOKUP(LEFT(A582,8)*1,Hilfstabelle!$A$35:$E$38,4,FALSE)</f>
        <v>77</v>
      </c>
      <c r="T582" s="94">
        <f>VLOOKUP(H582,Preise!A:E,4,FALSE)</f>
        <v>291.31</v>
      </c>
      <c r="U582" s="7" t="str">
        <f>IF(V582=50,"I",VLOOKUP(V582,Hilfstabelle!$A$3:$B$6,2))</f>
        <v>I</v>
      </c>
      <c r="V582" s="7">
        <f t="shared" ref="V582:V613" si="289">MAX(C582,D582,E582)</f>
        <v>40</v>
      </c>
      <c r="W582" s="7" t="str">
        <f>IF(U582="I","I",VLOOKUP(V582,Hilfstabelle!$A$3:$B$6,2))</f>
        <v>I</v>
      </c>
      <c r="X582" s="7">
        <f>VLOOKUP(W582,Hilfstabelle!$B$10:$M$13,12,FALSE)</f>
        <v>0.53917080000000006</v>
      </c>
      <c r="Y582" s="7">
        <f>VLOOKUP(W582,Hilfstabelle!$B$10:$D$13,3,FALSE)</f>
        <v>26</v>
      </c>
      <c r="Z582" s="7">
        <f>VLOOKUP(W582,Hilfstabelle!$B$10:$E$13,4,FALSE)</f>
        <v>38.5</v>
      </c>
      <c r="AA582" s="7">
        <f>VLOOKUP(W582,Hilfstabelle!$B$10:$F$13,5,FALSE)</f>
        <v>38.5</v>
      </c>
      <c r="AB582" s="7">
        <f>VLOOKUP(W582,Hilfstabelle!$B$10:$G$13,6,FALSE)</f>
        <v>38.5</v>
      </c>
      <c r="AC582" s="7" t="str">
        <f>IF(AG582="50I","I",VLOOKUP(C582,Hilfstabelle!$A$3:$B$6,2))</f>
        <v>I</v>
      </c>
      <c r="AD582" s="7" t="str">
        <f>IF(U582="I","I",VLOOKUP(C582,Hilfstabelle!$A$3:$B$6,2))</f>
        <v>I</v>
      </c>
      <c r="AE582" s="7" t="str">
        <f t="shared" ref="AE582:AE642" si="290">IF(AG582="50I","50I",AF582)</f>
        <v>32I</v>
      </c>
      <c r="AF582" s="7" t="str">
        <f t="shared" ref="AF582:AF613" si="291">CONCATENATE(C582,AD582)</f>
        <v>32I</v>
      </c>
      <c r="AG582" s="106" t="b">
        <f t="shared" ref="AG582:AG645" si="292">IF(AF582="50II",IF(U582&lt;&gt;"II","50I","50II"))</f>
        <v>0</v>
      </c>
      <c r="AH582" s="7">
        <f>VLOOKUP('Grundgerüst Konfigurator'!AE582,Hilfstabelle!$B$14:$M$25,12,FALSE)</f>
        <v>0.22388520000000001</v>
      </c>
      <c r="AI582" s="7">
        <f>VLOOKUP(AE582,Hilfstabelle!$B$14:$J$25,9,FALSE)</f>
        <v>20</v>
      </c>
      <c r="AJ582" s="7">
        <f>VLOOKUP(AE582,Hilfstabelle!$B$14:$K$25,10,FALSE)</f>
        <v>47</v>
      </c>
      <c r="AK582" s="7">
        <f>VLOOKUP(AE582,Hilfstabelle!$B$14:$I$25,8,FALSE)</f>
        <v>20</v>
      </c>
      <c r="AL582" s="7" t="str">
        <f>IF(AP582="50I","I",VLOOKUP(D582,Hilfstabelle!$A$3:$B$6,2))</f>
        <v>I</v>
      </c>
      <c r="AM582" s="7" t="str">
        <f>IF(U582="I","I",VLOOKUP(D582,Hilfstabelle!$A$3:$B$6,2))</f>
        <v>I</v>
      </c>
      <c r="AN582" s="7" t="str">
        <f t="shared" ref="AN582:AN642" si="293">IF(AP582="50I","50I",AO582)</f>
        <v>40I</v>
      </c>
      <c r="AO582" s="7" t="str">
        <f t="shared" ref="AO582:AO613" si="294">CONCATENATE(D582,AM582)</f>
        <v>40I</v>
      </c>
      <c r="AP582" s="106" t="b">
        <f t="shared" ref="AP582:AP645" si="295">IF(AO582="50II",IF(U582&lt;&gt;"II","50I","50II"))</f>
        <v>0</v>
      </c>
      <c r="AQ582" s="7">
        <f>VLOOKUP('Grundgerüst Konfigurator'!AN582,Hilfstabelle!$B$14:$M$25,12,FALSE)</f>
        <v>0.33348840000000002</v>
      </c>
      <c r="AR582" s="7">
        <f>VLOOKUP(AN582,Hilfstabelle!$B$14:$J$25,9,FALSE)</f>
        <v>24.5</v>
      </c>
      <c r="AS582" s="7">
        <f>VLOOKUP(AN582,Hilfstabelle!$B$14:$K$25,10,FALSE)</f>
        <v>54</v>
      </c>
      <c r="AT582" s="7">
        <f>VLOOKUP(AN582,Hilfstabelle!$B$14:$I$25,8,FALSE)</f>
        <v>22</v>
      </c>
      <c r="AU582" s="7" t="str">
        <f>IF(AY582="50I","I",VLOOKUP(E582,Hilfstabelle!$A$3:$B$6,2))</f>
        <v>I</v>
      </c>
      <c r="AV582" s="7" t="str">
        <f>IF(U582="I","I",VLOOKUP(E582,Hilfstabelle!$A$3:$B$6,2))</f>
        <v>I</v>
      </c>
      <c r="AW582" s="7" t="str">
        <f t="shared" ref="AW582:AW642" si="296">IF(AY582="50I","50I",AX582)</f>
        <v>25I</v>
      </c>
      <c r="AX582" s="7" t="str">
        <f t="shared" ref="AX582:AX613" si="297">CONCATENATE(E582,AV582)</f>
        <v>25I</v>
      </c>
      <c r="AY582" s="106" t="b">
        <f t="shared" ref="AY582:AY645" si="298">IF(AX582="50II",IF(U582&lt;&gt;"II","50I","50II"))</f>
        <v>0</v>
      </c>
      <c r="AZ582" s="7">
        <f>VLOOKUP('Grundgerüst Konfigurator'!AW582,Hilfstabelle!$B$14:$M$25,12,FALSE)</f>
        <v>0.171486</v>
      </c>
      <c r="BA582" s="7">
        <f>VLOOKUP(AW582,Hilfstabelle!$B$14:$J$25,9,FALSE)</f>
        <v>15.25</v>
      </c>
      <c r="BB582" s="7">
        <f>VLOOKUP(AW582,Hilfstabelle!$B$14:$K$25,10,FALSE)</f>
        <v>40.5</v>
      </c>
      <c r="BC582" s="7">
        <f>VLOOKUP(AW582,Hilfstabelle!$B$14:$I$25,8,FALSE)</f>
        <v>19</v>
      </c>
      <c r="BD582" s="7" t="str">
        <f t="shared" ref="BD582:BD613" si="299">IF(W582=AC582,"",CONCATENATE(W582,"-",AC582))</f>
        <v/>
      </c>
      <c r="BE582" s="7" t="str">
        <f t="shared" ref="BE582:BE642" si="300">IF(BD582="I-II","",BD582)</f>
        <v/>
      </c>
      <c r="BF582" s="7">
        <f>IFERROR(VLOOKUP(BD582,Hilfstabelle!$B$26:$M$31,12,FALSE),0)</f>
        <v>0</v>
      </c>
      <c r="BG582" s="7">
        <f>IFERROR(VLOOKUP(BD582,Hilfstabelle!$B$26:$H$31,7,FALSE),0)</f>
        <v>0</v>
      </c>
      <c r="BH582" s="7" t="str">
        <f t="shared" ref="BH582:BH613" si="301">IF(W582=AL582,"",CONCATENATE(W582,"-",AL582))</f>
        <v/>
      </c>
      <c r="BI582" s="7" t="str">
        <f t="shared" ref="BI582:BI642" si="302">IF(BH582="I-II","",BH582)</f>
        <v/>
      </c>
      <c r="BJ582" s="7">
        <f>IFERROR(VLOOKUP(BH582,Hilfstabelle!$B$26:$M$31,12,FALSE),0)</f>
        <v>0</v>
      </c>
      <c r="BK582" s="7">
        <f>IFERROR(VLOOKUP(BH582,Hilfstabelle!$B$26:$H$31,7,FALSE),0)</f>
        <v>0</v>
      </c>
      <c r="BL582" s="7" t="str">
        <f t="shared" ref="BL582:BL613" si="303">IF(W582=AU582,"",CONCATENATE(W582,"-",AU582))</f>
        <v/>
      </c>
      <c r="BM582" s="7" t="str">
        <f t="shared" ref="BM582:BM642" si="304">IF(BL582="I-II","",BL582)</f>
        <v/>
      </c>
      <c r="BN582" s="7">
        <f>IFERROR(VLOOKUP(BL582,Hilfstabelle!$B$26:$M$31,12,FALSE),0)</f>
        <v>0</v>
      </c>
      <c r="BO582" s="7">
        <f>IFERROR(VLOOKUP(BL582,Hilfstabelle!$B$26:$H$31,7,FALSE),0)</f>
        <v>0</v>
      </c>
      <c r="BP582" s="162" t="s">
        <v>3902</v>
      </c>
    </row>
    <row r="583" spans="1:68" ht="15" thickBot="1" x14ac:dyDescent="0.25">
      <c r="A583" s="7">
        <v>16861111038</v>
      </c>
      <c r="B583" s="160" t="s">
        <v>98</v>
      </c>
      <c r="C583" s="8">
        <v>32</v>
      </c>
      <c r="D583" s="8">
        <v>50</v>
      </c>
      <c r="E583" s="8">
        <v>25</v>
      </c>
      <c r="F583" s="8" t="str">
        <f t="shared" ref="F583:F646" si="305">CONCATENATE(C583," - ",D583," - ",E583)</f>
        <v>32 - 50 - 25</v>
      </c>
      <c r="G583" s="8" t="str">
        <f t="shared" ref="G583:G646" si="306">CONCATENATE(C583,"-",D583,"-",E583)</f>
        <v>32-50-25</v>
      </c>
      <c r="H583" s="8">
        <f t="shared" ref="H583:H646" si="307">A583</f>
        <v>16861111038</v>
      </c>
      <c r="I583" s="6">
        <f t="shared" si="282"/>
        <v>1.3853448000000002</v>
      </c>
      <c r="J583" s="6">
        <f>VLOOKUP(LEFT(A583,8)*1,Hilfstabelle!$A$35:$E$38,5,FALSE)</f>
        <v>0.4</v>
      </c>
      <c r="K583" s="6">
        <f t="shared" si="283"/>
        <v>164.5</v>
      </c>
      <c r="L583" s="6">
        <f t="shared" si="284"/>
        <v>125.5</v>
      </c>
      <c r="M583" s="6">
        <f t="shared" si="285"/>
        <v>61</v>
      </c>
      <c r="N583" s="19">
        <f t="shared" si="286"/>
        <v>58.5</v>
      </c>
      <c r="O583" s="19">
        <f t="shared" si="287"/>
        <v>60.5</v>
      </c>
      <c r="P583" s="19">
        <f t="shared" si="288"/>
        <v>57.5</v>
      </c>
      <c r="Q583" s="6">
        <f>VLOOKUP(LEFT(A583,8)*1,Hilfstabelle!$A$35:$E$38,2,FALSE)</f>
        <v>222</v>
      </c>
      <c r="R583" s="6">
        <f>VLOOKUP(LEFT(A583,8)*1,Hilfstabelle!$A$35:$E$38,3,FALSE)</f>
        <v>152</v>
      </c>
      <c r="S583" s="6">
        <f>VLOOKUP(LEFT(A583,8)*1,Hilfstabelle!$A$35:$E$38,4,FALSE)</f>
        <v>77</v>
      </c>
      <c r="T583" s="94">
        <f>VLOOKUP(H583,Preise!A:E,4,FALSE)</f>
        <v>444.23</v>
      </c>
      <c r="U583" s="7" t="str">
        <f>IF(V583=50,"I",VLOOKUP(V583,Hilfstabelle!$A$3:$B$6,2))</f>
        <v>I</v>
      </c>
      <c r="V583" s="7">
        <f t="shared" si="289"/>
        <v>50</v>
      </c>
      <c r="W583" s="7" t="str">
        <f>IF(U583="I","I",VLOOKUP(V583,Hilfstabelle!$A$3:$B$6,2))</f>
        <v>I</v>
      </c>
      <c r="X583" s="7">
        <f>VLOOKUP(W583,Hilfstabelle!$B$10:$M$13,12,FALSE)</f>
        <v>0.53917080000000006</v>
      </c>
      <c r="Y583" s="7">
        <f>VLOOKUP(W583,Hilfstabelle!$B$10:$D$13,3,FALSE)</f>
        <v>26</v>
      </c>
      <c r="Z583" s="7">
        <f>VLOOKUP(W583,Hilfstabelle!$B$10:$E$13,4,FALSE)</f>
        <v>38.5</v>
      </c>
      <c r="AA583" s="7">
        <f>VLOOKUP(W583,Hilfstabelle!$B$10:$F$13,5,FALSE)</f>
        <v>38.5</v>
      </c>
      <c r="AB583" s="7">
        <f>VLOOKUP(W583,Hilfstabelle!$B$10:$G$13,6,FALSE)</f>
        <v>38.5</v>
      </c>
      <c r="AC583" s="7" t="str">
        <f>IF(AG583="50I","I",VLOOKUP(C583,Hilfstabelle!$A$3:$B$6,2))</f>
        <v>I</v>
      </c>
      <c r="AD583" s="7" t="str">
        <f>IF(U583="I","I",VLOOKUP(C583,Hilfstabelle!$A$3:$B$6,2))</f>
        <v>I</v>
      </c>
      <c r="AE583" s="7" t="str">
        <f t="shared" si="290"/>
        <v>32I</v>
      </c>
      <c r="AF583" s="7" t="str">
        <f t="shared" si="291"/>
        <v>32I</v>
      </c>
      <c r="AG583" s="106" t="b">
        <f t="shared" si="292"/>
        <v>0</v>
      </c>
      <c r="AH583" s="7">
        <f>VLOOKUP('Grundgerüst Konfigurator'!AE583,Hilfstabelle!$B$14:$M$25,12,FALSE)</f>
        <v>0.22388520000000001</v>
      </c>
      <c r="AI583" s="7">
        <f>VLOOKUP(AE583,Hilfstabelle!$B$14:$J$25,9,FALSE)</f>
        <v>20</v>
      </c>
      <c r="AJ583" s="7">
        <f>VLOOKUP(AE583,Hilfstabelle!$B$14:$K$25,10,FALSE)</f>
        <v>47</v>
      </c>
      <c r="AK583" s="7">
        <f>VLOOKUP(AE583,Hilfstabelle!$B$14:$I$25,8,FALSE)</f>
        <v>20</v>
      </c>
      <c r="AL583" s="7" t="str">
        <f>IF(AP583="50I","I",VLOOKUP(D583,Hilfstabelle!$A$3:$B$6,2))</f>
        <v>II</v>
      </c>
      <c r="AM583" s="7" t="str">
        <f>IF(U583="I","I",VLOOKUP(D583,Hilfstabelle!$A$3:$B$6,2))</f>
        <v>I</v>
      </c>
      <c r="AN583" s="7" t="str">
        <f t="shared" si="293"/>
        <v>50I</v>
      </c>
      <c r="AO583" s="7" t="str">
        <f t="shared" si="294"/>
        <v>50I</v>
      </c>
      <c r="AP583" s="106" t="b">
        <f t="shared" si="295"/>
        <v>0</v>
      </c>
      <c r="AQ583" s="7">
        <f>VLOOKUP('Grundgerüst Konfigurator'!AN583,Hilfstabelle!$B$14:$M$25,12,FALSE)</f>
        <v>0.45080280000000006</v>
      </c>
      <c r="AR583" s="7">
        <f>VLOOKUP(AN583,Hilfstabelle!$B$14:$J$25,9,FALSE)</f>
        <v>30.5</v>
      </c>
      <c r="AS583" s="7">
        <f>VLOOKUP(AN583,Hilfstabelle!$B$14:$K$25,10,FALSE)</f>
        <v>61</v>
      </c>
      <c r="AT583" s="7">
        <f>VLOOKUP(AN583,Hilfstabelle!$B$14:$I$25,8,FALSE)</f>
        <v>22</v>
      </c>
      <c r="AU583" s="7" t="str">
        <f>IF(AY583="50I","I",VLOOKUP(E583,Hilfstabelle!$A$3:$B$6,2))</f>
        <v>I</v>
      </c>
      <c r="AV583" s="7" t="str">
        <f>IF(U583="I","I",VLOOKUP(E583,Hilfstabelle!$A$3:$B$6,2))</f>
        <v>I</v>
      </c>
      <c r="AW583" s="7" t="str">
        <f t="shared" si="296"/>
        <v>25I</v>
      </c>
      <c r="AX583" s="7" t="str">
        <f t="shared" si="297"/>
        <v>25I</v>
      </c>
      <c r="AY583" s="106" t="b">
        <f t="shared" si="298"/>
        <v>0</v>
      </c>
      <c r="AZ583" s="7">
        <f>VLOOKUP('Grundgerüst Konfigurator'!AW583,Hilfstabelle!$B$14:$M$25,12,FALSE)</f>
        <v>0.171486</v>
      </c>
      <c r="BA583" s="7">
        <f>VLOOKUP(AW583,Hilfstabelle!$B$14:$J$25,9,FALSE)</f>
        <v>15.25</v>
      </c>
      <c r="BB583" s="7">
        <f>VLOOKUP(AW583,Hilfstabelle!$B$14:$K$25,10,FALSE)</f>
        <v>40.5</v>
      </c>
      <c r="BC583" s="7">
        <f>VLOOKUP(AW583,Hilfstabelle!$B$14:$I$25,8,FALSE)</f>
        <v>19</v>
      </c>
      <c r="BD583" s="7" t="str">
        <f t="shared" si="299"/>
        <v/>
      </c>
      <c r="BE583" s="7" t="str">
        <f t="shared" si="300"/>
        <v/>
      </c>
      <c r="BF583" s="7">
        <f>IFERROR(VLOOKUP(BD583,Hilfstabelle!$B$26:$M$31,12,FALSE),0)</f>
        <v>0</v>
      </c>
      <c r="BG583" s="7">
        <f>IFERROR(VLOOKUP(BD583,Hilfstabelle!$B$26:$H$31,7,FALSE),0)</f>
        <v>0</v>
      </c>
      <c r="BH583" s="7" t="str">
        <f t="shared" si="301"/>
        <v>I-II</v>
      </c>
      <c r="BI583" s="7" t="str">
        <f t="shared" si="302"/>
        <v/>
      </c>
      <c r="BJ583" s="7">
        <f>IFERROR(VLOOKUP(BH583,Hilfstabelle!$B$26:$M$31,12,FALSE),0)</f>
        <v>0</v>
      </c>
      <c r="BK583" s="7">
        <f>IFERROR(VLOOKUP(BH583,Hilfstabelle!$B$26:$H$31,7,FALSE),0)</f>
        <v>0</v>
      </c>
      <c r="BL583" s="7" t="str">
        <f t="shared" si="303"/>
        <v/>
      </c>
      <c r="BM583" s="7" t="str">
        <f t="shared" si="304"/>
        <v/>
      </c>
      <c r="BN583" s="7">
        <f>IFERROR(VLOOKUP(BL583,Hilfstabelle!$B$26:$M$31,12,FALSE),0)</f>
        <v>0</v>
      </c>
      <c r="BO583" s="7">
        <f>IFERROR(VLOOKUP(BL583,Hilfstabelle!$B$26:$H$31,7,FALSE),0)</f>
        <v>0</v>
      </c>
      <c r="BP583" s="162" t="s">
        <v>3902</v>
      </c>
    </row>
    <row r="584" spans="1:68" ht="15" thickBot="1" x14ac:dyDescent="0.25">
      <c r="A584" s="7">
        <v>16862221071</v>
      </c>
      <c r="B584" s="160" t="s">
        <v>98</v>
      </c>
      <c r="C584" s="8">
        <v>32</v>
      </c>
      <c r="D584" s="8">
        <v>63</v>
      </c>
      <c r="E584" s="8">
        <v>25</v>
      </c>
      <c r="F584" s="8" t="str">
        <f t="shared" si="305"/>
        <v>32 - 63 - 25</v>
      </c>
      <c r="G584" s="8" t="str">
        <f t="shared" si="306"/>
        <v>32-63-25</v>
      </c>
      <c r="H584" s="8">
        <f t="shared" si="307"/>
        <v>16862221071</v>
      </c>
      <c r="I584" s="6">
        <f t="shared" si="282"/>
        <v>4.3548456</v>
      </c>
      <c r="J584" s="6">
        <f>VLOOKUP(LEFT(A584,8)*1,Hilfstabelle!$A$35:$E$38,5,FALSE)</f>
        <v>0.85</v>
      </c>
      <c r="K584" s="6">
        <f t="shared" si="283"/>
        <v>259.5</v>
      </c>
      <c r="L584" s="6">
        <f t="shared" si="284"/>
        <v>175</v>
      </c>
      <c r="M584" s="6">
        <f t="shared" si="285"/>
        <v>87</v>
      </c>
      <c r="N584" s="19">
        <f t="shared" si="286"/>
        <v>106</v>
      </c>
      <c r="O584" s="19">
        <f t="shared" si="287"/>
        <v>85.5</v>
      </c>
      <c r="P584" s="19">
        <f t="shared" si="288"/>
        <v>105</v>
      </c>
      <c r="Q584" s="6">
        <f>VLOOKUP(LEFT(A584,8)*1,Hilfstabelle!$A$35:$E$38,2,FALSE)</f>
        <v>310</v>
      </c>
      <c r="R584" s="6">
        <f>VLOOKUP(LEFT(A584,8)*1,Hilfstabelle!$A$35:$E$38,3,FALSE)</f>
        <v>220</v>
      </c>
      <c r="S584" s="6">
        <f>VLOOKUP(LEFT(A584,8)*1,Hilfstabelle!$A$35:$E$38,4,FALSE)</f>
        <v>107</v>
      </c>
      <c r="T584" s="94">
        <f>VLOOKUP(H584,Preise!A:E,4,FALSE)</f>
        <v>644.30999999999995</v>
      </c>
      <c r="U584" s="7" t="str">
        <f>IF(V584=50,"I",VLOOKUP(V584,Hilfstabelle!$A$3:$B$6,2))</f>
        <v>II</v>
      </c>
      <c r="V584" s="7">
        <f t="shared" si="289"/>
        <v>63</v>
      </c>
      <c r="W584" s="7" t="str">
        <f>IF(U584="I","I",VLOOKUP(V584,Hilfstabelle!$A$3:$B$6,2))</f>
        <v>II</v>
      </c>
      <c r="X584" s="7">
        <f>VLOOKUP(W584,Hilfstabelle!$B$10:$M$13,12,FALSE)</f>
        <v>1.7994396000000001</v>
      </c>
      <c r="Y584" s="7">
        <f>VLOOKUP(W584,Hilfstabelle!$B$10:$D$13,3,FALSE)</f>
        <v>43.5</v>
      </c>
      <c r="Z584" s="7">
        <f>VLOOKUP(W584,Hilfstabelle!$B$10:$E$13,4,FALSE)</f>
        <v>63</v>
      </c>
      <c r="AA584" s="7">
        <f>VLOOKUP(W584,Hilfstabelle!$B$10:$F$13,5,FALSE)</f>
        <v>63</v>
      </c>
      <c r="AB584" s="7">
        <f>VLOOKUP(W584,Hilfstabelle!$B$10:$G$13,6,FALSE)</f>
        <v>63</v>
      </c>
      <c r="AC584" s="7" t="str">
        <f>IF(AG584="50I","I",VLOOKUP(C584,Hilfstabelle!$A$3:$B$6,2))</f>
        <v>I</v>
      </c>
      <c r="AD584" s="7" t="str">
        <f>IF(U584="I","I",VLOOKUP(C584,Hilfstabelle!$A$3:$B$6,2))</f>
        <v>I</v>
      </c>
      <c r="AE584" s="7" t="str">
        <f t="shared" si="290"/>
        <v>32I</v>
      </c>
      <c r="AF584" s="7" t="str">
        <f t="shared" si="291"/>
        <v>32I</v>
      </c>
      <c r="AG584" s="106" t="b">
        <f t="shared" si="292"/>
        <v>0</v>
      </c>
      <c r="AH584" s="7">
        <f>VLOOKUP('Grundgerüst Konfigurator'!AE584,Hilfstabelle!$B$14:$M$25,12,FALSE)</f>
        <v>0.22388520000000001</v>
      </c>
      <c r="AI584" s="7">
        <f>VLOOKUP(AE584,Hilfstabelle!$B$14:$J$25,9,FALSE)</f>
        <v>20</v>
      </c>
      <c r="AJ584" s="7">
        <f>VLOOKUP(AE584,Hilfstabelle!$B$14:$K$25,10,FALSE)</f>
        <v>47</v>
      </c>
      <c r="AK584" s="7">
        <f>VLOOKUP(AE584,Hilfstabelle!$B$14:$I$25,8,FALSE)</f>
        <v>20</v>
      </c>
      <c r="AL584" s="7" t="str">
        <f>IF(AP584="50I","I",VLOOKUP(D584,Hilfstabelle!$A$3:$B$6,2))</f>
        <v>II</v>
      </c>
      <c r="AM584" s="7" t="str">
        <f>IF(U584="I","I",VLOOKUP(D584,Hilfstabelle!$A$3:$B$6,2))</f>
        <v>II</v>
      </c>
      <c r="AN584" s="7" t="str">
        <f t="shared" si="293"/>
        <v>63II</v>
      </c>
      <c r="AO584" s="7" t="str">
        <f t="shared" si="294"/>
        <v>63II</v>
      </c>
      <c r="AP584" s="106" t="b">
        <f t="shared" si="295"/>
        <v>0</v>
      </c>
      <c r="AQ584" s="7">
        <f>VLOOKUP('Grundgerüst Konfigurator'!AN584,Hilfstabelle!$B$14:$M$25,12,FALSE)</f>
        <v>0.84948360000000012</v>
      </c>
      <c r="AR584" s="7">
        <f>VLOOKUP(AN584,Hilfstabelle!$B$14:$J$25,9,FALSE)</f>
        <v>37</v>
      </c>
      <c r="AS584" s="7">
        <f>VLOOKUP(AN584,Hilfstabelle!$B$14:$K$25,10,FALSE)</f>
        <v>68.5</v>
      </c>
      <c r="AT584" s="7">
        <f>VLOOKUP(AN584,Hilfstabelle!$B$14:$I$25,8,FALSE)</f>
        <v>22.5</v>
      </c>
      <c r="AU584" s="7" t="str">
        <f>IF(AY584="50I","I",VLOOKUP(E584,Hilfstabelle!$A$3:$B$6,2))</f>
        <v>I</v>
      </c>
      <c r="AV584" s="7" t="str">
        <f>IF(U584="I","I",VLOOKUP(E584,Hilfstabelle!$A$3:$B$6,2))</f>
        <v>I</v>
      </c>
      <c r="AW584" s="7" t="str">
        <f t="shared" si="296"/>
        <v>25I</v>
      </c>
      <c r="AX584" s="7" t="str">
        <f t="shared" si="297"/>
        <v>25I</v>
      </c>
      <c r="AY584" s="106" t="b">
        <f t="shared" si="298"/>
        <v>0</v>
      </c>
      <c r="AZ584" s="7">
        <f>VLOOKUP('Grundgerüst Konfigurator'!AW584,Hilfstabelle!$B$14:$M$25,12,FALSE)</f>
        <v>0.171486</v>
      </c>
      <c r="BA584" s="7">
        <f>VLOOKUP(AW584,Hilfstabelle!$B$14:$J$25,9,FALSE)</f>
        <v>15.25</v>
      </c>
      <c r="BB584" s="7">
        <f>VLOOKUP(AW584,Hilfstabelle!$B$14:$K$25,10,FALSE)</f>
        <v>40.5</v>
      </c>
      <c r="BC584" s="7">
        <f>VLOOKUP(AW584,Hilfstabelle!$B$14:$I$25,8,FALSE)</f>
        <v>19</v>
      </c>
      <c r="BD584" s="7" t="str">
        <f t="shared" si="299"/>
        <v>II-I</v>
      </c>
      <c r="BE584" s="7" t="str">
        <f t="shared" si="300"/>
        <v>II-I</v>
      </c>
      <c r="BF584" s="7">
        <f>IFERROR(VLOOKUP(BD584,Hilfstabelle!$B$26:$M$31,12,FALSE),0)</f>
        <v>0.65527559999999996</v>
      </c>
      <c r="BG584" s="7">
        <f>IFERROR(VLOOKUP(BD584,Hilfstabelle!$B$26:$H$31,7,FALSE),0)</f>
        <v>23</v>
      </c>
      <c r="BH584" s="7" t="str">
        <f t="shared" si="301"/>
        <v/>
      </c>
      <c r="BI584" s="7" t="str">
        <f t="shared" si="302"/>
        <v/>
      </c>
      <c r="BJ584" s="7">
        <f>IFERROR(VLOOKUP(BH584,Hilfstabelle!$B$26:$M$31,12,FALSE),0)</f>
        <v>0</v>
      </c>
      <c r="BK584" s="7">
        <f>IFERROR(VLOOKUP(BH584,Hilfstabelle!$B$26:$H$31,7,FALSE),0)</f>
        <v>0</v>
      </c>
      <c r="BL584" s="7" t="str">
        <f t="shared" si="303"/>
        <v>II-I</v>
      </c>
      <c r="BM584" s="7" t="str">
        <f t="shared" si="304"/>
        <v>II-I</v>
      </c>
      <c r="BN584" s="7">
        <f>IFERROR(VLOOKUP(BL584,Hilfstabelle!$B$26:$M$31,12,FALSE),0)</f>
        <v>0.65527559999999996</v>
      </c>
      <c r="BO584" s="7">
        <f>IFERROR(VLOOKUP(BL584,Hilfstabelle!$B$26:$H$31,7,FALSE),0)</f>
        <v>23</v>
      </c>
      <c r="BP584" s="162" t="s">
        <v>3902</v>
      </c>
    </row>
    <row r="585" spans="1:68" ht="15" thickBot="1" x14ac:dyDescent="0.25">
      <c r="A585" s="7">
        <v>16862221072</v>
      </c>
      <c r="B585" s="160" t="s">
        <v>98</v>
      </c>
      <c r="C585" s="8">
        <v>32</v>
      </c>
      <c r="D585" s="8">
        <v>75</v>
      </c>
      <c r="E585" s="8">
        <v>25</v>
      </c>
      <c r="F585" s="8" t="str">
        <f t="shared" si="305"/>
        <v>32 - 75 - 25</v>
      </c>
      <c r="G585" s="8" t="str">
        <f t="shared" si="306"/>
        <v>32-75-25</v>
      </c>
      <c r="H585" s="8">
        <f t="shared" si="307"/>
        <v>16862221072</v>
      </c>
      <c r="I585" s="6">
        <f t="shared" si="282"/>
        <v>4.5742284</v>
      </c>
      <c r="J585" s="6">
        <f>VLOOKUP(LEFT(A585,8)*1,Hilfstabelle!$A$35:$E$38,5,FALSE)</f>
        <v>0.85</v>
      </c>
      <c r="K585" s="6">
        <f t="shared" si="283"/>
        <v>259.5</v>
      </c>
      <c r="L585" s="6">
        <f t="shared" si="284"/>
        <v>178.5</v>
      </c>
      <c r="M585" s="6">
        <f t="shared" si="285"/>
        <v>90</v>
      </c>
      <c r="N585" s="19">
        <f t="shared" si="286"/>
        <v>106</v>
      </c>
      <c r="O585" s="19">
        <f t="shared" si="287"/>
        <v>85</v>
      </c>
      <c r="P585" s="19">
        <f t="shared" si="288"/>
        <v>105</v>
      </c>
      <c r="Q585" s="6">
        <f>VLOOKUP(LEFT(A585,8)*1,Hilfstabelle!$A$35:$E$38,2,FALSE)</f>
        <v>310</v>
      </c>
      <c r="R585" s="6">
        <f>VLOOKUP(LEFT(A585,8)*1,Hilfstabelle!$A$35:$E$38,3,FALSE)</f>
        <v>220</v>
      </c>
      <c r="S585" s="6">
        <f>VLOOKUP(LEFT(A585,8)*1,Hilfstabelle!$A$35:$E$38,4,FALSE)</f>
        <v>107</v>
      </c>
      <c r="T585" s="94">
        <f>VLOOKUP(H585,Preise!A:E,4,FALSE)</f>
        <v>663.01</v>
      </c>
      <c r="U585" s="7" t="str">
        <f>IF(V585=50,"I",VLOOKUP(V585,Hilfstabelle!$A$3:$B$6,2))</f>
        <v>II</v>
      </c>
      <c r="V585" s="7">
        <f t="shared" si="289"/>
        <v>75</v>
      </c>
      <c r="W585" s="7" t="str">
        <f>IF(U585="I","I",VLOOKUP(V585,Hilfstabelle!$A$3:$B$6,2))</f>
        <v>II</v>
      </c>
      <c r="X585" s="7">
        <f>VLOOKUP(W585,Hilfstabelle!$B$10:$M$13,12,FALSE)</f>
        <v>1.7994396000000001</v>
      </c>
      <c r="Y585" s="7">
        <f>VLOOKUP(W585,Hilfstabelle!$B$10:$D$13,3,FALSE)</f>
        <v>43.5</v>
      </c>
      <c r="Z585" s="7">
        <f>VLOOKUP(W585,Hilfstabelle!$B$10:$E$13,4,FALSE)</f>
        <v>63</v>
      </c>
      <c r="AA585" s="7">
        <f>VLOOKUP(W585,Hilfstabelle!$B$10:$F$13,5,FALSE)</f>
        <v>63</v>
      </c>
      <c r="AB585" s="7">
        <f>VLOOKUP(W585,Hilfstabelle!$B$10:$G$13,6,FALSE)</f>
        <v>63</v>
      </c>
      <c r="AC585" s="7" t="str">
        <f>IF(AG585="50I","I",VLOOKUP(C585,Hilfstabelle!$A$3:$B$6,2))</f>
        <v>I</v>
      </c>
      <c r="AD585" s="7" t="str">
        <f>IF(U585="I","I",VLOOKUP(C585,Hilfstabelle!$A$3:$B$6,2))</f>
        <v>I</v>
      </c>
      <c r="AE585" s="7" t="str">
        <f t="shared" si="290"/>
        <v>32I</v>
      </c>
      <c r="AF585" s="7" t="str">
        <f t="shared" si="291"/>
        <v>32I</v>
      </c>
      <c r="AG585" s="106" t="b">
        <f t="shared" si="292"/>
        <v>0</v>
      </c>
      <c r="AH585" s="7">
        <f>VLOOKUP('Grundgerüst Konfigurator'!AE585,Hilfstabelle!$B$14:$M$25,12,FALSE)</f>
        <v>0.22388520000000001</v>
      </c>
      <c r="AI585" s="7">
        <f>VLOOKUP(AE585,Hilfstabelle!$B$14:$J$25,9,FALSE)</f>
        <v>20</v>
      </c>
      <c r="AJ585" s="7">
        <f>VLOOKUP(AE585,Hilfstabelle!$B$14:$K$25,10,FALSE)</f>
        <v>47</v>
      </c>
      <c r="AK585" s="7">
        <f>VLOOKUP(AE585,Hilfstabelle!$B$14:$I$25,8,FALSE)</f>
        <v>20</v>
      </c>
      <c r="AL585" s="7" t="str">
        <f>IF(AP585="50I","I",VLOOKUP(D585,Hilfstabelle!$A$3:$B$6,2))</f>
        <v>II</v>
      </c>
      <c r="AM585" s="7" t="str">
        <f>IF(U585="I","I",VLOOKUP(D585,Hilfstabelle!$A$3:$B$6,2))</f>
        <v>II</v>
      </c>
      <c r="AN585" s="7" t="str">
        <f t="shared" si="293"/>
        <v>75II</v>
      </c>
      <c r="AO585" s="7" t="str">
        <f t="shared" si="294"/>
        <v>75II</v>
      </c>
      <c r="AP585" s="106" t="b">
        <f t="shared" si="295"/>
        <v>0</v>
      </c>
      <c r="AQ585" s="7">
        <f>VLOOKUP('Grundgerüst Konfigurator'!AN585,Hilfstabelle!$B$14:$M$25,12,FALSE)</f>
        <v>1.0688664000000001</v>
      </c>
      <c r="AR585" s="7">
        <f>VLOOKUP(AN585,Hilfstabelle!$B$14:$J$25,9,FALSE)</f>
        <v>45</v>
      </c>
      <c r="AS585" s="7">
        <f>VLOOKUP(AN585,Hilfstabelle!$B$14:$K$25,10,FALSE)</f>
        <v>72</v>
      </c>
      <c r="AT585" s="7">
        <f>VLOOKUP(AN585,Hilfstabelle!$B$14:$I$25,8,FALSE)</f>
        <v>22</v>
      </c>
      <c r="AU585" s="7" t="str">
        <f>IF(AY585="50I","I",VLOOKUP(E585,Hilfstabelle!$A$3:$B$6,2))</f>
        <v>I</v>
      </c>
      <c r="AV585" s="7" t="str">
        <f>IF(U585="I","I",VLOOKUP(E585,Hilfstabelle!$A$3:$B$6,2))</f>
        <v>I</v>
      </c>
      <c r="AW585" s="7" t="str">
        <f t="shared" si="296"/>
        <v>25I</v>
      </c>
      <c r="AX585" s="7" t="str">
        <f t="shared" si="297"/>
        <v>25I</v>
      </c>
      <c r="AY585" s="106" t="b">
        <f t="shared" si="298"/>
        <v>0</v>
      </c>
      <c r="AZ585" s="7">
        <f>VLOOKUP('Grundgerüst Konfigurator'!AW585,Hilfstabelle!$B$14:$M$25,12,FALSE)</f>
        <v>0.171486</v>
      </c>
      <c r="BA585" s="7">
        <f>VLOOKUP(AW585,Hilfstabelle!$B$14:$J$25,9,FALSE)</f>
        <v>15.25</v>
      </c>
      <c r="BB585" s="7">
        <f>VLOOKUP(AW585,Hilfstabelle!$B$14:$K$25,10,FALSE)</f>
        <v>40.5</v>
      </c>
      <c r="BC585" s="7">
        <f>VLOOKUP(AW585,Hilfstabelle!$B$14:$I$25,8,FALSE)</f>
        <v>19</v>
      </c>
      <c r="BD585" s="7" t="str">
        <f t="shared" si="299"/>
        <v>II-I</v>
      </c>
      <c r="BE585" s="7" t="str">
        <f t="shared" si="300"/>
        <v>II-I</v>
      </c>
      <c r="BF585" s="7">
        <f>IFERROR(VLOOKUP(BD585,Hilfstabelle!$B$26:$M$31,12,FALSE),0)</f>
        <v>0.65527559999999996</v>
      </c>
      <c r="BG585" s="7">
        <f>IFERROR(VLOOKUP(BD585,Hilfstabelle!$B$26:$H$31,7,FALSE),0)</f>
        <v>23</v>
      </c>
      <c r="BH585" s="7" t="str">
        <f t="shared" si="301"/>
        <v/>
      </c>
      <c r="BI585" s="7" t="str">
        <f t="shared" si="302"/>
        <v/>
      </c>
      <c r="BJ585" s="7">
        <f>IFERROR(VLOOKUP(BH585,Hilfstabelle!$B$26:$M$31,12,FALSE),0)</f>
        <v>0</v>
      </c>
      <c r="BK585" s="7">
        <f>IFERROR(VLOOKUP(BH585,Hilfstabelle!$B$26:$H$31,7,FALSE),0)</f>
        <v>0</v>
      </c>
      <c r="BL585" s="7" t="str">
        <f t="shared" si="303"/>
        <v>II-I</v>
      </c>
      <c r="BM585" s="7" t="str">
        <f t="shared" si="304"/>
        <v>II-I</v>
      </c>
      <c r="BN585" s="7">
        <f>IFERROR(VLOOKUP(BL585,Hilfstabelle!$B$26:$M$31,12,FALSE),0)</f>
        <v>0.65527559999999996</v>
      </c>
      <c r="BO585" s="7">
        <f>IFERROR(VLOOKUP(BL585,Hilfstabelle!$B$26:$H$31,7,FALSE),0)</f>
        <v>23</v>
      </c>
      <c r="BP585" s="162" t="s">
        <v>3902</v>
      </c>
    </row>
    <row r="586" spans="1:68" ht="15" thickBot="1" x14ac:dyDescent="0.25">
      <c r="A586" s="7">
        <v>16863331127</v>
      </c>
      <c r="B586" s="160" t="s">
        <v>98</v>
      </c>
      <c r="C586" s="8">
        <v>32</v>
      </c>
      <c r="D586" s="8">
        <v>90</v>
      </c>
      <c r="E586" s="8">
        <v>25</v>
      </c>
      <c r="F586" s="8" t="str">
        <f t="shared" si="305"/>
        <v>32 - 90 - 25</v>
      </c>
      <c r="G586" s="8" t="str">
        <f t="shared" si="306"/>
        <v>32-90-25</v>
      </c>
      <c r="H586" s="8">
        <f t="shared" si="307"/>
        <v>16863331127</v>
      </c>
      <c r="I586" s="6">
        <f t="shared" si="282"/>
        <v>8.5792140000000003</v>
      </c>
      <c r="J586" s="6">
        <f>VLOOKUP(LEFT(A586,8)*1,Hilfstabelle!$A$35:$E$38,5,FALSE)</f>
        <v>1</v>
      </c>
      <c r="K586" s="6">
        <f t="shared" si="283"/>
        <v>275.5</v>
      </c>
      <c r="L586" s="6">
        <f t="shared" si="284"/>
        <v>224</v>
      </c>
      <c r="M586" s="6">
        <f t="shared" si="285"/>
        <v>126</v>
      </c>
      <c r="N586" s="19">
        <f t="shared" si="286"/>
        <v>114</v>
      </c>
      <c r="O586" s="19">
        <f t="shared" si="287"/>
        <v>111</v>
      </c>
      <c r="P586" s="19">
        <f t="shared" si="288"/>
        <v>113</v>
      </c>
      <c r="Q586" s="6">
        <f>VLOOKUP(LEFT(A586,8)*1,Hilfstabelle!$A$35:$E$38,2,FALSE)</f>
        <v>400</v>
      </c>
      <c r="R586" s="6">
        <f>VLOOKUP(LEFT(A586,8)*1,Hilfstabelle!$A$35:$E$38,3,FALSE)</f>
        <v>285</v>
      </c>
      <c r="S586" s="6">
        <f>VLOOKUP(LEFT(A586,8)*1,Hilfstabelle!$A$35:$E$38,4,FALSE)</f>
        <v>146</v>
      </c>
      <c r="T586" s="94">
        <f>VLOOKUP(H586,Preise!A:E,4,FALSE)</f>
        <v>1034.5999999999999</v>
      </c>
      <c r="U586" s="7" t="str">
        <f>IF(V586=50,"I",VLOOKUP(V586,Hilfstabelle!$A$3:$B$6,2))</f>
        <v>III</v>
      </c>
      <c r="V586" s="7">
        <f t="shared" si="289"/>
        <v>90</v>
      </c>
      <c r="W586" s="7" t="str">
        <f>IF(U586="I","I",VLOOKUP(V586,Hilfstabelle!$A$3:$B$6,2))</f>
        <v>III</v>
      </c>
      <c r="X586" s="7">
        <f>VLOOKUP(W586,Hilfstabelle!$B$10:$M$13,12,FALSE)</f>
        <v>4.3940147999999999</v>
      </c>
      <c r="Y586" s="7">
        <f>VLOOKUP(W586,Hilfstabelle!$B$10:$D$13,3,FALSE)</f>
        <v>63</v>
      </c>
      <c r="Z586" s="7">
        <f>VLOOKUP(W586,Hilfstabelle!$B$10:$E$13,4,FALSE)</f>
        <v>89</v>
      </c>
      <c r="AA586" s="7">
        <f>VLOOKUP(W586,Hilfstabelle!$B$10:$F$13,5,FALSE)</f>
        <v>89</v>
      </c>
      <c r="AB586" s="7">
        <f>VLOOKUP(W586,Hilfstabelle!$B$10:$G$13,6,FALSE)</f>
        <v>89</v>
      </c>
      <c r="AC586" s="7" t="str">
        <f>IF(AG586="50I","I",VLOOKUP(C586,Hilfstabelle!$A$3:$B$6,2))</f>
        <v>I</v>
      </c>
      <c r="AD586" s="7" t="str">
        <f>IF(U586="I","I",VLOOKUP(C586,Hilfstabelle!$A$3:$B$6,2))</f>
        <v>I</v>
      </c>
      <c r="AE586" s="7" t="str">
        <f t="shared" si="290"/>
        <v>32I</v>
      </c>
      <c r="AF586" s="7" t="str">
        <f t="shared" si="291"/>
        <v>32I</v>
      </c>
      <c r="AG586" s="106" t="b">
        <f t="shared" si="292"/>
        <v>0</v>
      </c>
      <c r="AH586" s="7">
        <f>VLOOKUP('Grundgerüst Konfigurator'!AE586,Hilfstabelle!$B$14:$M$25,12,FALSE)</f>
        <v>0.22388520000000001</v>
      </c>
      <c r="AI586" s="7">
        <f>VLOOKUP(AE586,Hilfstabelle!$B$14:$J$25,9,FALSE)</f>
        <v>20</v>
      </c>
      <c r="AJ586" s="7">
        <f>VLOOKUP(AE586,Hilfstabelle!$B$14:$K$25,10,FALSE)</f>
        <v>47</v>
      </c>
      <c r="AK586" s="7">
        <f>VLOOKUP(AE586,Hilfstabelle!$B$14:$I$25,8,FALSE)</f>
        <v>20</v>
      </c>
      <c r="AL586" s="7" t="str">
        <f>IF(AP586="50I","I",VLOOKUP(D586,Hilfstabelle!$A$3:$B$6,2))</f>
        <v>III</v>
      </c>
      <c r="AM586" s="7" t="str">
        <f>IF(U586="I","I",VLOOKUP(D586,Hilfstabelle!$A$3:$B$6,2))</f>
        <v>III</v>
      </c>
      <c r="AN586" s="7" t="str">
        <f t="shared" si="293"/>
        <v>90III</v>
      </c>
      <c r="AO586" s="7" t="str">
        <f t="shared" si="294"/>
        <v>90III</v>
      </c>
      <c r="AP586" s="106" t="b">
        <f t="shared" si="295"/>
        <v>0</v>
      </c>
      <c r="AQ586" s="7">
        <f>VLOOKUP('Grundgerüst Konfigurator'!AN586,Hilfstabelle!$B$14:$M$25,12,FALSE)</f>
        <v>1.6001664000000002</v>
      </c>
      <c r="AR586" s="7">
        <f>VLOOKUP(AN586,Hilfstabelle!$B$14:$J$25,9,FALSE)</f>
        <v>54</v>
      </c>
      <c r="AS586" s="7">
        <f>VLOOKUP(AN586,Hilfstabelle!$B$14:$K$25,10,FALSE)</f>
        <v>72</v>
      </c>
      <c r="AT586" s="7">
        <f>VLOOKUP(AN586,Hilfstabelle!$B$14:$I$25,8,FALSE)</f>
        <v>22</v>
      </c>
      <c r="AU586" s="7" t="str">
        <f>IF(AY586="50I","I",VLOOKUP(E586,Hilfstabelle!$A$3:$B$6,2))</f>
        <v>I</v>
      </c>
      <c r="AV586" s="7" t="str">
        <f>IF(U586="I","I",VLOOKUP(E586,Hilfstabelle!$A$3:$B$6,2))</f>
        <v>I</v>
      </c>
      <c r="AW586" s="7" t="str">
        <f t="shared" si="296"/>
        <v>25I</v>
      </c>
      <c r="AX586" s="7" t="str">
        <f t="shared" si="297"/>
        <v>25I</v>
      </c>
      <c r="AY586" s="106" t="b">
        <f t="shared" si="298"/>
        <v>0</v>
      </c>
      <c r="AZ586" s="7">
        <f>VLOOKUP('Grundgerüst Konfigurator'!AW586,Hilfstabelle!$B$14:$M$25,12,FALSE)</f>
        <v>0.171486</v>
      </c>
      <c r="BA586" s="7">
        <f>VLOOKUP(AW586,Hilfstabelle!$B$14:$J$25,9,FALSE)</f>
        <v>15.25</v>
      </c>
      <c r="BB586" s="7">
        <f>VLOOKUP(AW586,Hilfstabelle!$B$14:$K$25,10,FALSE)</f>
        <v>40.5</v>
      </c>
      <c r="BC586" s="7">
        <f>VLOOKUP(AW586,Hilfstabelle!$B$14:$I$25,8,FALSE)</f>
        <v>19</v>
      </c>
      <c r="BD586" s="7" t="str">
        <f t="shared" si="299"/>
        <v>III-I</v>
      </c>
      <c r="BE586" s="7" t="str">
        <f t="shared" si="300"/>
        <v>III-I</v>
      </c>
      <c r="BF586" s="7">
        <f>IFERROR(VLOOKUP(BD586,Hilfstabelle!$B$26:$M$31,12,FALSE),0)</f>
        <v>1.0948308</v>
      </c>
      <c r="BG586" s="7">
        <f>IFERROR(VLOOKUP(BD586,Hilfstabelle!$B$26:$H$31,7,FALSE),0)</f>
        <v>5</v>
      </c>
      <c r="BH586" s="7" t="str">
        <f t="shared" si="301"/>
        <v/>
      </c>
      <c r="BI586" s="7" t="str">
        <f t="shared" si="302"/>
        <v/>
      </c>
      <c r="BJ586" s="7">
        <f>IFERROR(VLOOKUP(BH586,Hilfstabelle!$B$26:$M$31,12,FALSE),0)</f>
        <v>0</v>
      </c>
      <c r="BK586" s="7">
        <f>IFERROR(VLOOKUP(BH586,Hilfstabelle!$B$26:$H$31,7,FALSE),0)</f>
        <v>0</v>
      </c>
      <c r="BL586" s="7" t="str">
        <f t="shared" si="303"/>
        <v>III-I</v>
      </c>
      <c r="BM586" s="7" t="str">
        <f t="shared" si="304"/>
        <v>III-I</v>
      </c>
      <c r="BN586" s="7">
        <f>IFERROR(VLOOKUP(BL586,Hilfstabelle!$B$26:$M$31,12,FALSE),0)</f>
        <v>1.0948308</v>
      </c>
      <c r="BO586" s="7">
        <f>IFERROR(VLOOKUP(BL586,Hilfstabelle!$B$26:$H$31,7,FALSE),0)</f>
        <v>5</v>
      </c>
      <c r="BP586" s="162" t="s">
        <v>3902</v>
      </c>
    </row>
    <row r="587" spans="1:68" ht="15" thickBot="1" x14ac:dyDescent="0.25">
      <c r="A587" s="7">
        <v>16863331128</v>
      </c>
      <c r="B587" s="160" t="s">
        <v>98</v>
      </c>
      <c r="C587" s="8">
        <v>32</v>
      </c>
      <c r="D587" s="8">
        <v>110</v>
      </c>
      <c r="E587" s="8">
        <v>25</v>
      </c>
      <c r="F587" s="8" t="str">
        <f t="shared" si="305"/>
        <v>32 - 110 - 25</v>
      </c>
      <c r="G587" s="8" t="str">
        <f t="shared" si="306"/>
        <v>32-110-25</v>
      </c>
      <c r="H587" s="8">
        <f t="shared" si="307"/>
        <v>16863331128</v>
      </c>
      <c r="I587" s="6">
        <f t="shared" si="282"/>
        <v>9.0917568000000006</v>
      </c>
      <c r="J587" s="6">
        <f>VLOOKUP(LEFT(A587,8)*1,Hilfstabelle!$A$35:$E$38,5,FALSE)</f>
        <v>1</v>
      </c>
      <c r="K587" s="6">
        <f t="shared" si="283"/>
        <v>275.5</v>
      </c>
      <c r="L587" s="6">
        <f t="shared" si="284"/>
        <v>224</v>
      </c>
      <c r="M587" s="6">
        <f t="shared" si="285"/>
        <v>130</v>
      </c>
      <c r="N587" s="19">
        <f t="shared" si="286"/>
        <v>114</v>
      </c>
      <c r="O587" s="19">
        <f t="shared" si="287"/>
        <v>111</v>
      </c>
      <c r="P587" s="19">
        <f t="shared" si="288"/>
        <v>113</v>
      </c>
      <c r="Q587" s="6">
        <f>VLOOKUP(LEFT(A587,8)*1,Hilfstabelle!$A$35:$E$38,2,FALSE)</f>
        <v>400</v>
      </c>
      <c r="R587" s="6">
        <f>VLOOKUP(LEFT(A587,8)*1,Hilfstabelle!$A$35:$E$38,3,FALSE)</f>
        <v>285</v>
      </c>
      <c r="S587" s="6">
        <f>VLOOKUP(LEFT(A587,8)*1,Hilfstabelle!$A$35:$E$38,4,FALSE)</f>
        <v>146</v>
      </c>
      <c r="T587" s="94">
        <f>VLOOKUP(H587,Preise!A:E,4,FALSE)</f>
        <v>1073.4100000000001</v>
      </c>
      <c r="U587" s="7" t="str">
        <f>IF(V587=50,"I",VLOOKUP(V587,Hilfstabelle!$A$3:$B$6,2))</f>
        <v>III</v>
      </c>
      <c r="V587" s="7">
        <f t="shared" si="289"/>
        <v>110</v>
      </c>
      <c r="W587" s="7" t="str">
        <f>IF(U587="I","I",VLOOKUP(V587,Hilfstabelle!$A$3:$B$6,2))</f>
        <v>III</v>
      </c>
      <c r="X587" s="7">
        <f>VLOOKUP(W587,Hilfstabelle!$B$10:$M$13,12,FALSE)</f>
        <v>4.3940147999999999</v>
      </c>
      <c r="Y587" s="7">
        <f>VLOOKUP(W587,Hilfstabelle!$B$10:$D$13,3,FALSE)</f>
        <v>63</v>
      </c>
      <c r="Z587" s="7">
        <f>VLOOKUP(W587,Hilfstabelle!$B$10:$E$13,4,FALSE)</f>
        <v>89</v>
      </c>
      <c r="AA587" s="7">
        <f>VLOOKUP(W587,Hilfstabelle!$B$10:$F$13,5,FALSE)</f>
        <v>89</v>
      </c>
      <c r="AB587" s="7">
        <f>VLOOKUP(W587,Hilfstabelle!$B$10:$G$13,6,FALSE)</f>
        <v>89</v>
      </c>
      <c r="AC587" s="7" t="str">
        <f>IF(AG587="50I","I",VLOOKUP(C587,Hilfstabelle!$A$3:$B$6,2))</f>
        <v>I</v>
      </c>
      <c r="AD587" s="7" t="str">
        <f>IF(U587="I","I",VLOOKUP(C587,Hilfstabelle!$A$3:$B$6,2))</f>
        <v>I</v>
      </c>
      <c r="AE587" s="7" t="str">
        <f t="shared" si="290"/>
        <v>32I</v>
      </c>
      <c r="AF587" s="7" t="str">
        <f t="shared" si="291"/>
        <v>32I</v>
      </c>
      <c r="AG587" s="106" t="b">
        <f t="shared" si="292"/>
        <v>0</v>
      </c>
      <c r="AH587" s="7">
        <f>VLOOKUP('Grundgerüst Konfigurator'!AE587,Hilfstabelle!$B$14:$M$25,12,FALSE)</f>
        <v>0.22388520000000001</v>
      </c>
      <c r="AI587" s="7">
        <f>VLOOKUP(AE587,Hilfstabelle!$B$14:$J$25,9,FALSE)</f>
        <v>20</v>
      </c>
      <c r="AJ587" s="7">
        <f>VLOOKUP(AE587,Hilfstabelle!$B$14:$K$25,10,FALSE)</f>
        <v>47</v>
      </c>
      <c r="AK587" s="7">
        <f>VLOOKUP(AE587,Hilfstabelle!$B$14:$I$25,8,FALSE)</f>
        <v>20</v>
      </c>
      <c r="AL587" s="7" t="str">
        <f>IF(AP587="50I","I",VLOOKUP(D587,Hilfstabelle!$A$3:$B$6,2))</f>
        <v>III</v>
      </c>
      <c r="AM587" s="7" t="str">
        <f>IF(U587="I","I",VLOOKUP(D587,Hilfstabelle!$A$3:$B$6,2))</f>
        <v>III</v>
      </c>
      <c r="AN587" s="7" t="str">
        <f t="shared" si="293"/>
        <v>110III</v>
      </c>
      <c r="AO587" s="7" t="str">
        <f t="shared" si="294"/>
        <v>110III</v>
      </c>
      <c r="AP587" s="106" t="b">
        <f t="shared" si="295"/>
        <v>0</v>
      </c>
      <c r="AQ587" s="7">
        <f>VLOOKUP('Grundgerüst Konfigurator'!AN587,Hilfstabelle!$B$14:$M$25,12,FALSE)</f>
        <v>2.1127092000000003</v>
      </c>
      <c r="AR587" s="7">
        <f>VLOOKUP(AN587,Hilfstabelle!$B$14:$J$25,9,FALSE)</f>
        <v>65</v>
      </c>
      <c r="AS587" s="7">
        <f>VLOOKUP(AN587,Hilfstabelle!$B$14:$K$25,10,FALSE)</f>
        <v>72</v>
      </c>
      <c r="AT587" s="7">
        <f>VLOOKUP(AN587,Hilfstabelle!$B$14:$I$25,8,FALSE)</f>
        <v>22</v>
      </c>
      <c r="AU587" s="7" t="str">
        <f>IF(AY587="50I","I",VLOOKUP(E587,Hilfstabelle!$A$3:$B$6,2))</f>
        <v>I</v>
      </c>
      <c r="AV587" s="7" t="str">
        <f>IF(U587="I","I",VLOOKUP(E587,Hilfstabelle!$A$3:$B$6,2))</f>
        <v>I</v>
      </c>
      <c r="AW587" s="7" t="str">
        <f t="shared" si="296"/>
        <v>25I</v>
      </c>
      <c r="AX587" s="7" t="str">
        <f t="shared" si="297"/>
        <v>25I</v>
      </c>
      <c r="AY587" s="106" t="b">
        <f t="shared" si="298"/>
        <v>0</v>
      </c>
      <c r="AZ587" s="7">
        <f>VLOOKUP('Grundgerüst Konfigurator'!AW587,Hilfstabelle!$B$14:$M$25,12,FALSE)</f>
        <v>0.171486</v>
      </c>
      <c r="BA587" s="7">
        <f>VLOOKUP(AW587,Hilfstabelle!$B$14:$J$25,9,FALSE)</f>
        <v>15.25</v>
      </c>
      <c r="BB587" s="7">
        <f>VLOOKUP(AW587,Hilfstabelle!$B$14:$K$25,10,FALSE)</f>
        <v>40.5</v>
      </c>
      <c r="BC587" s="7">
        <f>VLOOKUP(AW587,Hilfstabelle!$B$14:$I$25,8,FALSE)</f>
        <v>19</v>
      </c>
      <c r="BD587" s="7" t="str">
        <f t="shared" si="299"/>
        <v>III-I</v>
      </c>
      <c r="BE587" s="7" t="str">
        <f t="shared" si="300"/>
        <v>III-I</v>
      </c>
      <c r="BF587" s="7">
        <f>IFERROR(VLOOKUP(BD587,Hilfstabelle!$B$26:$M$31,12,FALSE),0)</f>
        <v>1.0948308</v>
      </c>
      <c r="BG587" s="7">
        <f>IFERROR(VLOOKUP(BD587,Hilfstabelle!$B$26:$H$31,7,FALSE),0)</f>
        <v>5</v>
      </c>
      <c r="BH587" s="7" t="str">
        <f t="shared" si="301"/>
        <v/>
      </c>
      <c r="BI587" s="7" t="str">
        <f t="shared" si="302"/>
        <v/>
      </c>
      <c r="BJ587" s="7">
        <f>IFERROR(VLOOKUP(BH587,Hilfstabelle!$B$26:$M$31,12,FALSE),0)</f>
        <v>0</v>
      </c>
      <c r="BK587" s="7">
        <f>IFERROR(VLOOKUP(BH587,Hilfstabelle!$B$26:$H$31,7,FALSE),0)</f>
        <v>0</v>
      </c>
      <c r="BL587" s="7" t="str">
        <f t="shared" si="303"/>
        <v>III-I</v>
      </c>
      <c r="BM587" s="7" t="str">
        <f t="shared" si="304"/>
        <v>III-I</v>
      </c>
      <c r="BN587" s="7">
        <f>IFERROR(VLOOKUP(BL587,Hilfstabelle!$B$26:$M$31,12,FALSE),0)</f>
        <v>1.0948308</v>
      </c>
      <c r="BO587" s="7">
        <f>IFERROR(VLOOKUP(BL587,Hilfstabelle!$B$26:$H$31,7,FALSE),0)</f>
        <v>5</v>
      </c>
      <c r="BP587" s="162" t="s">
        <v>3902</v>
      </c>
    </row>
    <row r="588" spans="1:68" ht="15" thickBot="1" x14ac:dyDescent="0.25">
      <c r="A588" s="7">
        <v>16864441330</v>
      </c>
      <c r="B588" s="160" t="s">
        <v>98</v>
      </c>
      <c r="C588" s="8">
        <v>32</v>
      </c>
      <c r="D588" s="8">
        <v>125</v>
      </c>
      <c r="E588" s="8">
        <v>25</v>
      </c>
      <c r="F588" s="8" t="str">
        <f t="shared" si="305"/>
        <v>32 - 125 - 25</v>
      </c>
      <c r="G588" s="8" t="str">
        <f t="shared" si="306"/>
        <v>32-125-25</v>
      </c>
      <c r="H588" s="8">
        <f t="shared" si="307"/>
        <v>16864441330</v>
      </c>
      <c r="I588" s="6">
        <f t="shared" si="282"/>
        <v>19.0155672</v>
      </c>
      <c r="J588" s="6">
        <f>VLOOKUP(LEFT(A588,8)*1,Hilfstabelle!$A$35:$E$38,5,FALSE)</f>
        <v>0</v>
      </c>
      <c r="K588" s="6">
        <f t="shared" si="283"/>
        <v>318.5</v>
      </c>
      <c r="L588" s="6">
        <f t="shared" si="284"/>
        <v>277.8</v>
      </c>
      <c r="M588" s="6">
        <f t="shared" si="285"/>
        <v>160</v>
      </c>
      <c r="N588" s="19">
        <f t="shared" si="286"/>
        <v>135.5</v>
      </c>
      <c r="O588" s="19">
        <f t="shared" si="287"/>
        <v>147.80000000000001</v>
      </c>
      <c r="P588" s="19">
        <f t="shared" si="288"/>
        <v>134.5</v>
      </c>
      <c r="Q588" s="6" t="str">
        <f>VLOOKUP(LEFT(A588,8)*1,Hilfstabelle!$A$35:$E$38,2,FALSE)</f>
        <v>N.A.</v>
      </c>
      <c r="R588" s="6" t="str">
        <f>VLOOKUP(LEFT(A588,8)*1,Hilfstabelle!$A$35:$E$38,3,FALSE)</f>
        <v>N.A.</v>
      </c>
      <c r="S588" s="6" t="str">
        <f>VLOOKUP(LEFT(A588,8)*1,Hilfstabelle!$A$35:$E$38,4,FALSE)</f>
        <v>N.A.</v>
      </c>
      <c r="T588" s="94" t="e">
        <f>VLOOKUP(H588,Preise!A:E,4,FALSE)</f>
        <v>#N/A</v>
      </c>
      <c r="U588" s="7" t="str">
        <f>IF(V588=50,"I",VLOOKUP(V588,Hilfstabelle!$A$3:$B$6,2))</f>
        <v>IV</v>
      </c>
      <c r="V588" s="7">
        <f t="shared" si="289"/>
        <v>125</v>
      </c>
      <c r="W588" s="7" t="str">
        <f>IF(U588="I","I",VLOOKUP(V588,Hilfstabelle!$A$3:$B$6,2))</f>
        <v>IV</v>
      </c>
      <c r="X588" s="7">
        <f>VLOOKUP(W588,Hilfstabelle!$B$10:$M$13,12,FALSE)</f>
        <v>10.408540800000001</v>
      </c>
      <c r="Y588" s="7">
        <f>VLOOKUP(W588,Hilfstabelle!$B$10:$D$13,3,FALSE)</f>
        <v>80</v>
      </c>
      <c r="Z588" s="7">
        <f>VLOOKUP(W588,Hilfstabelle!$B$10:$E$13,4,FALSE)</f>
        <v>110.5</v>
      </c>
      <c r="AA588" s="7">
        <f>VLOOKUP(W588,Hilfstabelle!$B$10:$F$13,5,FALSE)</f>
        <v>110.5</v>
      </c>
      <c r="AB588" s="7">
        <f>VLOOKUP(W588,Hilfstabelle!$B$10:$G$13,6,FALSE)</f>
        <v>110.5</v>
      </c>
      <c r="AC588" s="7" t="str">
        <f>IF(AG588="50I","I",VLOOKUP(C588,Hilfstabelle!$A$3:$B$6,2))</f>
        <v>I</v>
      </c>
      <c r="AD588" s="7" t="str">
        <f>IF(U588="I","I",VLOOKUP(C588,Hilfstabelle!$A$3:$B$6,2))</f>
        <v>I</v>
      </c>
      <c r="AE588" s="7" t="str">
        <f t="shared" si="290"/>
        <v>32I</v>
      </c>
      <c r="AF588" s="7" t="str">
        <f t="shared" si="291"/>
        <v>32I</v>
      </c>
      <c r="AG588" s="106" t="b">
        <f t="shared" si="292"/>
        <v>0</v>
      </c>
      <c r="AH588" s="7">
        <f>VLOOKUP('Grundgerüst Konfigurator'!AE588,Hilfstabelle!$B$14:$M$25,12,FALSE)</f>
        <v>0.22388520000000001</v>
      </c>
      <c r="AI588" s="7">
        <f>VLOOKUP(AE588,Hilfstabelle!$B$14:$J$25,9,FALSE)</f>
        <v>20</v>
      </c>
      <c r="AJ588" s="7">
        <f>VLOOKUP(AE588,Hilfstabelle!$B$14:$K$25,10,FALSE)</f>
        <v>47</v>
      </c>
      <c r="AK588" s="7">
        <f>VLOOKUP(AE588,Hilfstabelle!$B$14:$I$25,8,FALSE)</f>
        <v>20</v>
      </c>
      <c r="AL588" s="7" t="str">
        <f>IF(AP588="50I","I",VLOOKUP(D588,Hilfstabelle!$A$3:$B$6,2))</f>
        <v>IV</v>
      </c>
      <c r="AM588" s="7" t="str">
        <f>IF(U588="I","I",VLOOKUP(D588,Hilfstabelle!$A$3:$B$6,2))</f>
        <v>IV</v>
      </c>
      <c r="AN588" s="7" t="str">
        <f t="shared" si="293"/>
        <v>125IV</v>
      </c>
      <c r="AO588" s="7" t="str">
        <f t="shared" si="294"/>
        <v>125IV</v>
      </c>
      <c r="AP588" s="106" t="b">
        <f t="shared" si="295"/>
        <v>0</v>
      </c>
      <c r="AQ588" s="7">
        <f>VLOOKUP('Grundgerüst Konfigurator'!AN588,Hilfstabelle!$B$14:$M$25,12,FALSE)</f>
        <v>3.7998072000000001</v>
      </c>
      <c r="AR588" s="7">
        <f>VLOOKUP(AN588,Hilfstabelle!$B$14:$J$25,9,FALSE)</f>
        <v>72.5</v>
      </c>
      <c r="AS588" s="7">
        <f>VLOOKUP(AN588,Hilfstabelle!$B$14:$K$25,10,FALSE)</f>
        <v>87.3</v>
      </c>
      <c r="AT588" s="7">
        <f>VLOOKUP(AN588,Hilfstabelle!$B$14:$I$25,8,FALSE)</f>
        <v>37.299999999999997</v>
      </c>
      <c r="AU588" s="7" t="str">
        <f>IF(AY588="50I","I",VLOOKUP(E588,Hilfstabelle!$A$3:$B$6,2))</f>
        <v>I</v>
      </c>
      <c r="AV588" s="7" t="str">
        <f>IF(U588="I","I",VLOOKUP(E588,Hilfstabelle!$A$3:$B$6,2))</f>
        <v>I</v>
      </c>
      <c r="AW588" s="7" t="str">
        <f t="shared" si="296"/>
        <v>25I</v>
      </c>
      <c r="AX588" s="7" t="str">
        <f t="shared" si="297"/>
        <v>25I</v>
      </c>
      <c r="AY588" s="106" t="b">
        <f t="shared" si="298"/>
        <v>0</v>
      </c>
      <c r="AZ588" s="7">
        <f>VLOOKUP('Grundgerüst Konfigurator'!AW588,Hilfstabelle!$B$14:$M$25,12,FALSE)</f>
        <v>0.171486</v>
      </c>
      <c r="BA588" s="7">
        <f>VLOOKUP(AW588,Hilfstabelle!$B$14:$J$25,9,FALSE)</f>
        <v>15.25</v>
      </c>
      <c r="BB588" s="7">
        <f>VLOOKUP(AW588,Hilfstabelle!$B$14:$K$25,10,FALSE)</f>
        <v>40.5</v>
      </c>
      <c r="BC588" s="7">
        <f>VLOOKUP(AW588,Hilfstabelle!$B$14:$I$25,8,FALSE)</f>
        <v>19</v>
      </c>
      <c r="BD588" s="7" t="str">
        <f t="shared" si="299"/>
        <v>IV-I</v>
      </c>
      <c r="BE588" s="7" t="str">
        <f t="shared" si="300"/>
        <v>IV-I</v>
      </c>
      <c r="BF588" s="7">
        <f>IFERROR(VLOOKUP(BD588,Hilfstabelle!$B$26:$M$31,12,FALSE),0)</f>
        <v>2.205924</v>
      </c>
      <c r="BG588" s="7">
        <f>IFERROR(VLOOKUP(BD588,Hilfstabelle!$B$26:$H$31,7,FALSE),0)</f>
        <v>5</v>
      </c>
      <c r="BH588" s="7" t="str">
        <f t="shared" si="301"/>
        <v/>
      </c>
      <c r="BI588" s="7" t="str">
        <f t="shared" si="302"/>
        <v/>
      </c>
      <c r="BJ588" s="7">
        <f>IFERROR(VLOOKUP(BH588,Hilfstabelle!$B$26:$M$31,12,FALSE),0)</f>
        <v>0</v>
      </c>
      <c r="BK588" s="7">
        <f>IFERROR(VLOOKUP(BH588,Hilfstabelle!$B$26:$H$31,7,FALSE),0)</f>
        <v>0</v>
      </c>
      <c r="BL588" s="7" t="str">
        <f t="shared" si="303"/>
        <v>IV-I</v>
      </c>
      <c r="BM588" s="7" t="str">
        <f t="shared" si="304"/>
        <v>IV-I</v>
      </c>
      <c r="BN588" s="7">
        <f>IFERROR(VLOOKUP(BL588,Hilfstabelle!$B$26:$M$31,12,FALSE),0)</f>
        <v>2.205924</v>
      </c>
      <c r="BO588" s="7">
        <f>IFERROR(VLOOKUP(BL588,Hilfstabelle!$B$26:$H$31,7,FALSE),0)</f>
        <v>5</v>
      </c>
      <c r="BP588" s="162" t="s">
        <v>3902</v>
      </c>
    </row>
    <row r="589" spans="1:68" ht="15" thickBot="1" x14ac:dyDescent="0.25">
      <c r="A589" s="7">
        <v>16864441331</v>
      </c>
      <c r="B589" s="160" t="s">
        <v>98</v>
      </c>
      <c r="C589" s="8">
        <v>32</v>
      </c>
      <c r="D589" s="8">
        <v>140</v>
      </c>
      <c r="E589" s="8">
        <v>25</v>
      </c>
      <c r="F589" s="8" t="str">
        <f t="shared" si="305"/>
        <v>32 - 140 - 25</v>
      </c>
      <c r="G589" s="8" t="str">
        <f t="shared" si="306"/>
        <v>32-140-25</v>
      </c>
      <c r="H589" s="8">
        <f t="shared" si="307"/>
        <v>16864441331</v>
      </c>
      <c r="I589" s="6">
        <f t="shared" si="282"/>
        <v>19.6629972</v>
      </c>
      <c r="J589" s="6">
        <f>VLOOKUP(LEFT(A589,8)*1,Hilfstabelle!$A$35:$E$38,5,FALSE)</f>
        <v>0</v>
      </c>
      <c r="K589" s="6">
        <f t="shared" si="283"/>
        <v>318.5</v>
      </c>
      <c r="L589" s="6">
        <f t="shared" si="284"/>
        <v>266.10000000000002</v>
      </c>
      <c r="M589" s="6">
        <f t="shared" si="285"/>
        <v>163</v>
      </c>
      <c r="N589" s="19">
        <f t="shared" si="286"/>
        <v>135.5</v>
      </c>
      <c r="O589" s="19">
        <f t="shared" si="287"/>
        <v>136.1</v>
      </c>
      <c r="P589" s="19">
        <f t="shared" si="288"/>
        <v>134.5</v>
      </c>
      <c r="Q589" s="6" t="str">
        <f>VLOOKUP(LEFT(A589,8)*1,Hilfstabelle!$A$35:$E$38,2,FALSE)</f>
        <v>N.A.</v>
      </c>
      <c r="R589" s="6" t="str">
        <f>VLOOKUP(LEFT(A589,8)*1,Hilfstabelle!$A$35:$E$38,3,FALSE)</f>
        <v>N.A.</v>
      </c>
      <c r="S589" s="6" t="str">
        <f>VLOOKUP(LEFT(A589,8)*1,Hilfstabelle!$A$35:$E$38,4,FALSE)</f>
        <v>N.A.</v>
      </c>
      <c r="T589" s="94" t="e">
        <f>VLOOKUP(H589,Preise!A:E,4,FALSE)</f>
        <v>#N/A</v>
      </c>
      <c r="U589" s="7" t="str">
        <f>IF(V589=50,"I",VLOOKUP(V589,Hilfstabelle!$A$3:$B$6,2))</f>
        <v>IV</v>
      </c>
      <c r="V589" s="7">
        <f t="shared" si="289"/>
        <v>140</v>
      </c>
      <c r="W589" s="7" t="str">
        <f>IF(U589="I","I",VLOOKUP(V589,Hilfstabelle!$A$3:$B$6,2))</f>
        <v>IV</v>
      </c>
      <c r="X589" s="7">
        <f>VLOOKUP(W589,Hilfstabelle!$B$10:$M$13,12,FALSE)</f>
        <v>10.408540800000001</v>
      </c>
      <c r="Y589" s="7">
        <f>VLOOKUP(W589,Hilfstabelle!$B$10:$D$13,3,FALSE)</f>
        <v>80</v>
      </c>
      <c r="Z589" s="7">
        <f>VLOOKUP(W589,Hilfstabelle!$B$10:$E$13,4,FALSE)</f>
        <v>110.5</v>
      </c>
      <c r="AA589" s="7">
        <f>VLOOKUP(W589,Hilfstabelle!$B$10:$F$13,5,FALSE)</f>
        <v>110.5</v>
      </c>
      <c r="AB589" s="7">
        <f>VLOOKUP(W589,Hilfstabelle!$B$10:$G$13,6,FALSE)</f>
        <v>110.5</v>
      </c>
      <c r="AC589" s="7" t="str">
        <f>IF(AG589="50I","I",VLOOKUP(C589,Hilfstabelle!$A$3:$B$6,2))</f>
        <v>I</v>
      </c>
      <c r="AD589" s="7" t="str">
        <f>IF(U589="I","I",VLOOKUP(C589,Hilfstabelle!$A$3:$B$6,2))</f>
        <v>I</v>
      </c>
      <c r="AE589" s="7" t="str">
        <f t="shared" si="290"/>
        <v>32I</v>
      </c>
      <c r="AF589" s="7" t="str">
        <f t="shared" si="291"/>
        <v>32I</v>
      </c>
      <c r="AG589" s="106" t="b">
        <f t="shared" si="292"/>
        <v>0</v>
      </c>
      <c r="AH589" s="7">
        <f>VLOOKUP('Grundgerüst Konfigurator'!AE589,Hilfstabelle!$B$14:$M$25,12,FALSE)</f>
        <v>0.22388520000000001</v>
      </c>
      <c r="AI589" s="7">
        <f>VLOOKUP(AE589,Hilfstabelle!$B$14:$J$25,9,FALSE)</f>
        <v>20</v>
      </c>
      <c r="AJ589" s="7">
        <f>VLOOKUP(AE589,Hilfstabelle!$B$14:$K$25,10,FALSE)</f>
        <v>47</v>
      </c>
      <c r="AK589" s="7">
        <f>VLOOKUP(AE589,Hilfstabelle!$B$14:$I$25,8,FALSE)</f>
        <v>20</v>
      </c>
      <c r="AL589" s="7" t="str">
        <f>IF(AP589="50I","I",VLOOKUP(D589,Hilfstabelle!$A$3:$B$6,2))</f>
        <v>IV</v>
      </c>
      <c r="AM589" s="7" t="str">
        <f>IF(U589="I","I",VLOOKUP(D589,Hilfstabelle!$A$3:$B$6,2))</f>
        <v>IV</v>
      </c>
      <c r="AN589" s="7" t="str">
        <f t="shared" si="293"/>
        <v>140IV</v>
      </c>
      <c r="AO589" s="7" t="str">
        <f t="shared" si="294"/>
        <v>140IV</v>
      </c>
      <c r="AP589" s="106" t="b">
        <f t="shared" si="295"/>
        <v>0</v>
      </c>
      <c r="AQ589" s="7">
        <f>VLOOKUP('Grundgerüst Konfigurator'!AN589,Hilfstabelle!$B$14:$M$25,12,FALSE)</f>
        <v>4.4472372</v>
      </c>
      <c r="AR589" s="7">
        <f>VLOOKUP(AN589,Hilfstabelle!$B$14:$J$25,9,FALSE)</f>
        <v>81.5</v>
      </c>
      <c r="AS589" s="7">
        <f>VLOOKUP(AN589,Hilfstabelle!$B$14:$K$25,10,FALSE)</f>
        <v>75.599999999999994</v>
      </c>
      <c r="AT589" s="7">
        <f>VLOOKUP(AN589,Hilfstabelle!$B$14:$I$25,8,FALSE)</f>
        <v>25.6</v>
      </c>
      <c r="AU589" s="7" t="str">
        <f>IF(AY589="50I","I",VLOOKUP(E589,Hilfstabelle!$A$3:$B$6,2))</f>
        <v>I</v>
      </c>
      <c r="AV589" s="7" t="str">
        <f>IF(U589="I","I",VLOOKUP(E589,Hilfstabelle!$A$3:$B$6,2))</f>
        <v>I</v>
      </c>
      <c r="AW589" s="7" t="str">
        <f t="shared" si="296"/>
        <v>25I</v>
      </c>
      <c r="AX589" s="7" t="str">
        <f t="shared" si="297"/>
        <v>25I</v>
      </c>
      <c r="AY589" s="106" t="b">
        <f t="shared" si="298"/>
        <v>0</v>
      </c>
      <c r="AZ589" s="7">
        <f>VLOOKUP('Grundgerüst Konfigurator'!AW589,Hilfstabelle!$B$14:$M$25,12,FALSE)</f>
        <v>0.171486</v>
      </c>
      <c r="BA589" s="7">
        <f>VLOOKUP(AW589,Hilfstabelle!$B$14:$J$25,9,FALSE)</f>
        <v>15.25</v>
      </c>
      <c r="BB589" s="7">
        <f>VLOOKUP(AW589,Hilfstabelle!$B$14:$K$25,10,FALSE)</f>
        <v>40.5</v>
      </c>
      <c r="BC589" s="7">
        <f>VLOOKUP(AW589,Hilfstabelle!$B$14:$I$25,8,FALSE)</f>
        <v>19</v>
      </c>
      <c r="BD589" s="7" t="str">
        <f t="shared" si="299"/>
        <v>IV-I</v>
      </c>
      <c r="BE589" s="7" t="str">
        <f t="shared" si="300"/>
        <v>IV-I</v>
      </c>
      <c r="BF589" s="7">
        <f>IFERROR(VLOOKUP(BD589,Hilfstabelle!$B$26:$M$31,12,FALSE),0)</f>
        <v>2.205924</v>
      </c>
      <c r="BG589" s="7">
        <f>IFERROR(VLOOKUP(BD589,Hilfstabelle!$B$26:$H$31,7,FALSE),0)</f>
        <v>5</v>
      </c>
      <c r="BH589" s="7" t="str">
        <f t="shared" si="301"/>
        <v/>
      </c>
      <c r="BI589" s="7" t="str">
        <f t="shared" si="302"/>
        <v/>
      </c>
      <c r="BJ589" s="7">
        <f>IFERROR(VLOOKUP(BH589,Hilfstabelle!$B$26:$M$31,12,FALSE),0)</f>
        <v>0</v>
      </c>
      <c r="BK589" s="7">
        <f>IFERROR(VLOOKUP(BH589,Hilfstabelle!$B$26:$H$31,7,FALSE),0)</f>
        <v>0</v>
      </c>
      <c r="BL589" s="7" t="str">
        <f t="shared" si="303"/>
        <v>IV-I</v>
      </c>
      <c r="BM589" s="7" t="str">
        <f t="shared" si="304"/>
        <v>IV-I</v>
      </c>
      <c r="BN589" s="7">
        <f>IFERROR(VLOOKUP(BL589,Hilfstabelle!$B$26:$M$31,12,FALSE),0)</f>
        <v>2.205924</v>
      </c>
      <c r="BO589" s="7">
        <f>IFERROR(VLOOKUP(BL589,Hilfstabelle!$B$26:$H$31,7,FALSE),0)</f>
        <v>5</v>
      </c>
      <c r="BP589" s="162" t="s">
        <v>3902</v>
      </c>
    </row>
    <row r="590" spans="1:68" ht="15" thickBot="1" x14ac:dyDescent="0.25">
      <c r="A590" s="7">
        <v>16864441332</v>
      </c>
      <c r="B590" s="160" t="s">
        <v>98</v>
      </c>
      <c r="C590" s="8">
        <v>32</v>
      </c>
      <c r="D590" s="8">
        <v>160</v>
      </c>
      <c r="E590" s="8">
        <v>25</v>
      </c>
      <c r="F590" s="8" t="str">
        <f t="shared" si="305"/>
        <v>32 - 160 - 25</v>
      </c>
      <c r="G590" s="8" t="str">
        <f t="shared" si="306"/>
        <v>32-160-25</v>
      </c>
      <c r="H590" s="8">
        <f t="shared" si="307"/>
        <v>16864441332</v>
      </c>
      <c r="I590" s="6">
        <f t="shared" si="282"/>
        <v>20.178984</v>
      </c>
      <c r="J590" s="6">
        <f>VLOOKUP(LEFT(A590,8)*1,Hilfstabelle!$A$35:$E$38,5,FALSE)</f>
        <v>0</v>
      </c>
      <c r="K590" s="6">
        <f t="shared" si="283"/>
        <v>318.5</v>
      </c>
      <c r="L590" s="6">
        <f t="shared" si="284"/>
        <v>254.5</v>
      </c>
      <c r="M590" s="6">
        <f t="shared" si="285"/>
        <v>185</v>
      </c>
      <c r="N590" s="19">
        <f t="shared" si="286"/>
        <v>135.5</v>
      </c>
      <c r="O590" s="19">
        <f t="shared" si="287"/>
        <v>124.5</v>
      </c>
      <c r="P590" s="19">
        <f t="shared" si="288"/>
        <v>134.5</v>
      </c>
      <c r="Q590" s="6" t="str">
        <f>VLOOKUP(LEFT(A590,8)*1,Hilfstabelle!$A$35:$E$38,2,FALSE)</f>
        <v>N.A.</v>
      </c>
      <c r="R590" s="6" t="str">
        <f>VLOOKUP(LEFT(A590,8)*1,Hilfstabelle!$A$35:$E$38,3,FALSE)</f>
        <v>N.A.</v>
      </c>
      <c r="S590" s="6" t="str">
        <f>VLOOKUP(LEFT(A590,8)*1,Hilfstabelle!$A$35:$E$38,4,FALSE)</f>
        <v>N.A.</v>
      </c>
      <c r="T590" s="94" t="e">
        <f>VLOOKUP(H590,Preise!A:E,4,FALSE)</f>
        <v>#N/A</v>
      </c>
      <c r="U590" s="7" t="str">
        <f>IF(V590=50,"I",VLOOKUP(V590,Hilfstabelle!$A$3:$B$6,2))</f>
        <v>IV</v>
      </c>
      <c r="V590" s="7">
        <f t="shared" si="289"/>
        <v>160</v>
      </c>
      <c r="W590" s="7" t="str">
        <f>IF(U590="I","I",VLOOKUP(V590,Hilfstabelle!$A$3:$B$6,2))</f>
        <v>IV</v>
      </c>
      <c r="X590" s="7">
        <f>VLOOKUP(W590,Hilfstabelle!$B$10:$M$13,12,FALSE)</f>
        <v>10.408540800000001</v>
      </c>
      <c r="Y590" s="7">
        <f>VLOOKUP(W590,Hilfstabelle!$B$10:$D$13,3,FALSE)</f>
        <v>80</v>
      </c>
      <c r="Z590" s="7">
        <f>VLOOKUP(W590,Hilfstabelle!$B$10:$E$13,4,FALSE)</f>
        <v>110.5</v>
      </c>
      <c r="AA590" s="7">
        <f>VLOOKUP(W590,Hilfstabelle!$B$10:$F$13,5,FALSE)</f>
        <v>110.5</v>
      </c>
      <c r="AB590" s="7">
        <f>VLOOKUP(W590,Hilfstabelle!$B$10:$G$13,6,FALSE)</f>
        <v>110.5</v>
      </c>
      <c r="AC590" s="7" t="str">
        <f>IF(AG590="50I","I",VLOOKUP(C590,Hilfstabelle!$A$3:$B$6,2))</f>
        <v>I</v>
      </c>
      <c r="AD590" s="7" t="str">
        <f>IF(U590="I","I",VLOOKUP(C590,Hilfstabelle!$A$3:$B$6,2))</f>
        <v>I</v>
      </c>
      <c r="AE590" s="7" t="str">
        <f t="shared" si="290"/>
        <v>32I</v>
      </c>
      <c r="AF590" s="7" t="str">
        <f t="shared" si="291"/>
        <v>32I</v>
      </c>
      <c r="AG590" s="106" t="b">
        <f t="shared" si="292"/>
        <v>0</v>
      </c>
      <c r="AH590" s="7">
        <f>VLOOKUP('Grundgerüst Konfigurator'!AE590,Hilfstabelle!$B$14:$M$25,12,FALSE)</f>
        <v>0.22388520000000001</v>
      </c>
      <c r="AI590" s="7">
        <f>VLOOKUP(AE590,Hilfstabelle!$B$14:$J$25,9,FALSE)</f>
        <v>20</v>
      </c>
      <c r="AJ590" s="7">
        <f>VLOOKUP(AE590,Hilfstabelle!$B$14:$K$25,10,FALSE)</f>
        <v>47</v>
      </c>
      <c r="AK590" s="7">
        <f>VLOOKUP(AE590,Hilfstabelle!$B$14:$I$25,8,FALSE)</f>
        <v>20</v>
      </c>
      <c r="AL590" s="7" t="str">
        <f>IF(AP590="50I","I",VLOOKUP(D590,Hilfstabelle!$A$3:$B$6,2))</f>
        <v>IV</v>
      </c>
      <c r="AM590" s="7" t="str">
        <f>IF(U590="I","I",VLOOKUP(D590,Hilfstabelle!$A$3:$B$6,2))</f>
        <v>IV</v>
      </c>
      <c r="AN590" s="7" t="str">
        <f t="shared" si="293"/>
        <v>160IV</v>
      </c>
      <c r="AO590" s="7" t="str">
        <f t="shared" si="294"/>
        <v>160IV</v>
      </c>
      <c r="AP590" s="106" t="b">
        <f t="shared" si="295"/>
        <v>0</v>
      </c>
      <c r="AQ590" s="7">
        <f>VLOOKUP('Grundgerüst Konfigurator'!AN590,Hilfstabelle!$B$14:$M$25,12,FALSE)</f>
        <v>4.9632240000000003</v>
      </c>
      <c r="AR590" s="7">
        <f>VLOOKUP(AN590,Hilfstabelle!$B$14:$J$25,9,FALSE)</f>
        <v>92.5</v>
      </c>
      <c r="AS590" s="7">
        <f>VLOOKUP(AN590,Hilfstabelle!$B$14:$K$25,10,FALSE)</f>
        <v>64</v>
      </c>
      <c r="AT590" s="7">
        <f>VLOOKUP(AN590,Hilfstabelle!$B$14:$I$25,8,FALSE)</f>
        <v>14</v>
      </c>
      <c r="AU590" s="7" t="str">
        <f>IF(AY590="50I","I",VLOOKUP(E590,Hilfstabelle!$A$3:$B$6,2))</f>
        <v>I</v>
      </c>
      <c r="AV590" s="7" t="str">
        <f>IF(U590="I","I",VLOOKUP(E590,Hilfstabelle!$A$3:$B$6,2))</f>
        <v>I</v>
      </c>
      <c r="AW590" s="7" t="str">
        <f t="shared" si="296"/>
        <v>25I</v>
      </c>
      <c r="AX590" s="7" t="str">
        <f t="shared" si="297"/>
        <v>25I</v>
      </c>
      <c r="AY590" s="106" t="b">
        <f t="shared" si="298"/>
        <v>0</v>
      </c>
      <c r="AZ590" s="7">
        <f>VLOOKUP('Grundgerüst Konfigurator'!AW590,Hilfstabelle!$B$14:$M$25,12,FALSE)</f>
        <v>0.171486</v>
      </c>
      <c r="BA590" s="7">
        <f>VLOOKUP(AW590,Hilfstabelle!$B$14:$J$25,9,FALSE)</f>
        <v>15.25</v>
      </c>
      <c r="BB590" s="7">
        <f>VLOOKUP(AW590,Hilfstabelle!$B$14:$K$25,10,FALSE)</f>
        <v>40.5</v>
      </c>
      <c r="BC590" s="7">
        <f>VLOOKUP(AW590,Hilfstabelle!$B$14:$I$25,8,FALSE)</f>
        <v>19</v>
      </c>
      <c r="BD590" s="7" t="str">
        <f t="shared" si="299"/>
        <v>IV-I</v>
      </c>
      <c r="BE590" s="7" t="str">
        <f t="shared" si="300"/>
        <v>IV-I</v>
      </c>
      <c r="BF590" s="7">
        <f>IFERROR(VLOOKUP(BD590,Hilfstabelle!$B$26:$M$31,12,FALSE),0)</f>
        <v>2.205924</v>
      </c>
      <c r="BG590" s="7">
        <f>IFERROR(VLOOKUP(BD590,Hilfstabelle!$B$26:$H$31,7,FALSE),0)</f>
        <v>5</v>
      </c>
      <c r="BH590" s="7" t="str">
        <f t="shared" si="301"/>
        <v/>
      </c>
      <c r="BI590" s="7" t="str">
        <f t="shared" si="302"/>
        <v/>
      </c>
      <c r="BJ590" s="7">
        <f>IFERROR(VLOOKUP(BH590,Hilfstabelle!$B$26:$M$31,12,FALSE),0)</f>
        <v>0</v>
      </c>
      <c r="BK590" s="7">
        <f>IFERROR(VLOOKUP(BH590,Hilfstabelle!$B$26:$H$31,7,FALSE),0)</f>
        <v>0</v>
      </c>
      <c r="BL590" s="7" t="str">
        <f t="shared" si="303"/>
        <v>IV-I</v>
      </c>
      <c r="BM590" s="7" t="str">
        <f t="shared" si="304"/>
        <v>IV-I</v>
      </c>
      <c r="BN590" s="7">
        <f>IFERROR(VLOOKUP(BL590,Hilfstabelle!$B$26:$M$31,12,FALSE),0)</f>
        <v>2.205924</v>
      </c>
      <c r="BO590" s="7">
        <f>IFERROR(VLOOKUP(BL590,Hilfstabelle!$B$26:$H$31,7,FALSE),0)</f>
        <v>5</v>
      </c>
      <c r="BP590" s="162" t="s">
        <v>3902</v>
      </c>
    </row>
    <row r="591" spans="1:68" ht="15" thickBot="1" x14ac:dyDescent="0.25">
      <c r="A591" s="7">
        <v>16861111039</v>
      </c>
      <c r="B591" s="160" t="s">
        <v>98</v>
      </c>
      <c r="C591" s="8">
        <v>40</v>
      </c>
      <c r="D591" s="8">
        <v>50</v>
      </c>
      <c r="E591" s="8">
        <v>25</v>
      </c>
      <c r="F591" s="8" t="str">
        <f t="shared" si="305"/>
        <v>40 - 50 - 25</v>
      </c>
      <c r="G591" s="8" t="str">
        <f t="shared" si="306"/>
        <v>40-50-25</v>
      </c>
      <c r="H591" s="8">
        <f t="shared" si="307"/>
        <v>16861111039</v>
      </c>
      <c r="I591" s="6">
        <f t="shared" si="282"/>
        <v>1.4949480000000002</v>
      </c>
      <c r="J591" s="6">
        <f>VLOOKUP(LEFT(A591,8)*1,Hilfstabelle!$A$35:$E$38,5,FALSE)</f>
        <v>0.4</v>
      </c>
      <c r="K591" s="6">
        <f t="shared" si="283"/>
        <v>171.5</v>
      </c>
      <c r="L591" s="6">
        <f t="shared" si="284"/>
        <v>125.5</v>
      </c>
      <c r="M591" s="6">
        <f t="shared" si="285"/>
        <v>61</v>
      </c>
      <c r="N591" s="19">
        <f t="shared" si="286"/>
        <v>60.5</v>
      </c>
      <c r="O591" s="19">
        <f t="shared" si="287"/>
        <v>60.5</v>
      </c>
      <c r="P591" s="19">
        <f t="shared" si="288"/>
        <v>57.5</v>
      </c>
      <c r="Q591" s="6">
        <f>VLOOKUP(LEFT(A591,8)*1,Hilfstabelle!$A$35:$E$38,2,FALSE)</f>
        <v>222</v>
      </c>
      <c r="R591" s="6">
        <f>VLOOKUP(LEFT(A591,8)*1,Hilfstabelle!$A$35:$E$38,3,FALSE)</f>
        <v>152</v>
      </c>
      <c r="S591" s="6">
        <f>VLOOKUP(LEFT(A591,8)*1,Hilfstabelle!$A$35:$E$38,4,FALSE)</f>
        <v>77</v>
      </c>
      <c r="T591" s="94">
        <f>VLOOKUP(H591,Preise!A:E,4,FALSE)</f>
        <v>308.37</v>
      </c>
      <c r="U591" s="7" t="str">
        <f>IF(V591=50,"I",VLOOKUP(V591,Hilfstabelle!$A$3:$B$6,2))</f>
        <v>I</v>
      </c>
      <c r="V591" s="7">
        <f t="shared" si="289"/>
        <v>50</v>
      </c>
      <c r="W591" s="7" t="str">
        <f>IF(U591="I","I",VLOOKUP(V591,Hilfstabelle!$A$3:$B$6,2))</f>
        <v>I</v>
      </c>
      <c r="X591" s="7">
        <f>VLOOKUP(W591,Hilfstabelle!$B$10:$M$13,12,FALSE)</f>
        <v>0.53917080000000006</v>
      </c>
      <c r="Y591" s="7">
        <f>VLOOKUP(W591,Hilfstabelle!$B$10:$D$13,3,FALSE)</f>
        <v>26</v>
      </c>
      <c r="Z591" s="7">
        <f>VLOOKUP(W591,Hilfstabelle!$B$10:$E$13,4,FALSE)</f>
        <v>38.5</v>
      </c>
      <c r="AA591" s="7">
        <f>VLOOKUP(W591,Hilfstabelle!$B$10:$F$13,5,FALSE)</f>
        <v>38.5</v>
      </c>
      <c r="AB591" s="7">
        <f>VLOOKUP(W591,Hilfstabelle!$B$10:$G$13,6,FALSE)</f>
        <v>38.5</v>
      </c>
      <c r="AC591" s="7" t="str">
        <f>IF(AG591="50I","I",VLOOKUP(C591,Hilfstabelle!$A$3:$B$6,2))</f>
        <v>I</v>
      </c>
      <c r="AD591" s="7" t="str">
        <f>IF(U591="I","I",VLOOKUP(C591,Hilfstabelle!$A$3:$B$6,2))</f>
        <v>I</v>
      </c>
      <c r="AE591" s="7" t="str">
        <f t="shared" si="290"/>
        <v>40I</v>
      </c>
      <c r="AF591" s="7" t="str">
        <f t="shared" si="291"/>
        <v>40I</v>
      </c>
      <c r="AG591" s="106" t="b">
        <f t="shared" si="292"/>
        <v>0</v>
      </c>
      <c r="AH591" s="7">
        <f>VLOOKUP('Grundgerüst Konfigurator'!AE591,Hilfstabelle!$B$14:$M$25,12,FALSE)</f>
        <v>0.33348840000000002</v>
      </c>
      <c r="AI591" s="7">
        <f>VLOOKUP(AE591,Hilfstabelle!$B$14:$J$25,9,FALSE)</f>
        <v>24.5</v>
      </c>
      <c r="AJ591" s="7">
        <f>VLOOKUP(AE591,Hilfstabelle!$B$14:$K$25,10,FALSE)</f>
        <v>54</v>
      </c>
      <c r="AK591" s="7">
        <f>VLOOKUP(AE591,Hilfstabelle!$B$14:$I$25,8,FALSE)</f>
        <v>22</v>
      </c>
      <c r="AL591" s="7" t="str">
        <f>IF(AP591="50I","I",VLOOKUP(D591,Hilfstabelle!$A$3:$B$6,2))</f>
        <v>II</v>
      </c>
      <c r="AM591" s="7" t="str">
        <f>IF(U591="I","I",VLOOKUP(D591,Hilfstabelle!$A$3:$B$6,2))</f>
        <v>I</v>
      </c>
      <c r="AN591" s="7" t="str">
        <f t="shared" si="293"/>
        <v>50I</v>
      </c>
      <c r="AO591" s="7" t="str">
        <f t="shared" si="294"/>
        <v>50I</v>
      </c>
      <c r="AP591" s="106" t="b">
        <f t="shared" si="295"/>
        <v>0</v>
      </c>
      <c r="AQ591" s="7">
        <f>VLOOKUP('Grundgerüst Konfigurator'!AN591,Hilfstabelle!$B$14:$M$25,12,FALSE)</f>
        <v>0.45080280000000006</v>
      </c>
      <c r="AR591" s="7">
        <f>VLOOKUP(AN591,Hilfstabelle!$B$14:$J$25,9,FALSE)</f>
        <v>30.5</v>
      </c>
      <c r="AS591" s="7">
        <f>VLOOKUP(AN591,Hilfstabelle!$B$14:$K$25,10,FALSE)</f>
        <v>61</v>
      </c>
      <c r="AT591" s="7">
        <f>VLOOKUP(AN591,Hilfstabelle!$B$14:$I$25,8,FALSE)</f>
        <v>22</v>
      </c>
      <c r="AU591" s="7" t="str">
        <f>IF(AY591="50I","I",VLOOKUP(E591,Hilfstabelle!$A$3:$B$6,2))</f>
        <v>I</v>
      </c>
      <c r="AV591" s="7" t="str">
        <f>IF(U591="I","I",VLOOKUP(E591,Hilfstabelle!$A$3:$B$6,2))</f>
        <v>I</v>
      </c>
      <c r="AW591" s="7" t="str">
        <f t="shared" si="296"/>
        <v>25I</v>
      </c>
      <c r="AX591" s="7" t="str">
        <f t="shared" si="297"/>
        <v>25I</v>
      </c>
      <c r="AY591" s="106" t="b">
        <f t="shared" si="298"/>
        <v>0</v>
      </c>
      <c r="AZ591" s="7">
        <f>VLOOKUP('Grundgerüst Konfigurator'!AW591,Hilfstabelle!$B$14:$M$25,12,FALSE)</f>
        <v>0.171486</v>
      </c>
      <c r="BA591" s="7">
        <f>VLOOKUP(AW591,Hilfstabelle!$B$14:$J$25,9,FALSE)</f>
        <v>15.25</v>
      </c>
      <c r="BB591" s="7">
        <f>VLOOKUP(AW591,Hilfstabelle!$B$14:$K$25,10,FALSE)</f>
        <v>40.5</v>
      </c>
      <c r="BC591" s="7">
        <f>VLOOKUP(AW591,Hilfstabelle!$B$14:$I$25,8,FALSE)</f>
        <v>19</v>
      </c>
      <c r="BD591" s="7" t="str">
        <f t="shared" si="299"/>
        <v/>
      </c>
      <c r="BE591" s="7" t="str">
        <f t="shared" si="300"/>
        <v/>
      </c>
      <c r="BF591" s="7">
        <f>IFERROR(VLOOKUP(BD591,Hilfstabelle!$B$26:$M$31,12,FALSE),0)</f>
        <v>0</v>
      </c>
      <c r="BG591" s="7">
        <f>IFERROR(VLOOKUP(BD591,Hilfstabelle!$B$26:$H$31,7,FALSE),0)</f>
        <v>0</v>
      </c>
      <c r="BH591" s="7" t="str">
        <f t="shared" si="301"/>
        <v>I-II</v>
      </c>
      <c r="BI591" s="7" t="str">
        <f t="shared" si="302"/>
        <v/>
      </c>
      <c r="BJ591" s="7">
        <f>IFERROR(VLOOKUP(BH591,Hilfstabelle!$B$26:$M$31,12,FALSE),0)</f>
        <v>0</v>
      </c>
      <c r="BK591" s="7">
        <f>IFERROR(VLOOKUP(BH591,Hilfstabelle!$B$26:$H$31,7,FALSE),0)</f>
        <v>0</v>
      </c>
      <c r="BL591" s="7" t="str">
        <f t="shared" si="303"/>
        <v/>
      </c>
      <c r="BM591" s="7" t="str">
        <f t="shared" si="304"/>
        <v/>
      </c>
      <c r="BN591" s="7">
        <f>IFERROR(VLOOKUP(BL591,Hilfstabelle!$B$26:$M$31,12,FALSE),0)</f>
        <v>0</v>
      </c>
      <c r="BO591" s="7">
        <f>IFERROR(VLOOKUP(BL591,Hilfstabelle!$B$26:$H$31,7,FALSE),0)</f>
        <v>0</v>
      </c>
      <c r="BP591" s="162" t="s">
        <v>3902</v>
      </c>
    </row>
    <row r="592" spans="1:68" ht="15" thickBot="1" x14ac:dyDescent="0.25">
      <c r="A592" s="7">
        <v>16861111040</v>
      </c>
      <c r="B592" s="160" t="s">
        <v>98</v>
      </c>
      <c r="C592" s="8">
        <v>40</v>
      </c>
      <c r="D592" s="8">
        <v>50</v>
      </c>
      <c r="E592" s="8">
        <v>32</v>
      </c>
      <c r="F592" s="8" t="str">
        <f t="shared" si="305"/>
        <v>40 - 50 - 32</v>
      </c>
      <c r="G592" s="8" t="str">
        <f t="shared" si="306"/>
        <v>40-50-32</v>
      </c>
      <c r="H592" s="8">
        <f t="shared" si="307"/>
        <v>16861111040</v>
      </c>
      <c r="I592" s="6">
        <f t="shared" si="282"/>
        <v>1.5473472000000001</v>
      </c>
      <c r="J592" s="6">
        <f>VLOOKUP(LEFT(A592,8)*1,Hilfstabelle!$A$35:$E$38,5,FALSE)</f>
        <v>0.4</v>
      </c>
      <c r="K592" s="6">
        <f t="shared" si="283"/>
        <v>178</v>
      </c>
      <c r="L592" s="6">
        <f t="shared" si="284"/>
        <v>125.5</v>
      </c>
      <c r="M592" s="6">
        <f t="shared" si="285"/>
        <v>61</v>
      </c>
      <c r="N592" s="19">
        <f t="shared" si="286"/>
        <v>60.5</v>
      </c>
      <c r="O592" s="19">
        <f t="shared" si="287"/>
        <v>60.5</v>
      </c>
      <c r="P592" s="19">
        <f t="shared" si="288"/>
        <v>58.5</v>
      </c>
      <c r="Q592" s="6">
        <f>VLOOKUP(LEFT(A592,8)*1,Hilfstabelle!$A$35:$E$38,2,FALSE)</f>
        <v>222</v>
      </c>
      <c r="R592" s="6">
        <f>VLOOKUP(LEFT(A592,8)*1,Hilfstabelle!$A$35:$E$38,3,FALSE)</f>
        <v>152</v>
      </c>
      <c r="S592" s="6">
        <f>VLOOKUP(LEFT(A592,8)*1,Hilfstabelle!$A$35:$E$38,4,FALSE)</f>
        <v>77</v>
      </c>
      <c r="T592" s="94">
        <f>VLOOKUP(H592,Preise!A:E,4,FALSE)</f>
        <v>313.73</v>
      </c>
      <c r="U592" s="7" t="str">
        <f>IF(V592=50,"I",VLOOKUP(V592,Hilfstabelle!$A$3:$B$6,2))</f>
        <v>I</v>
      </c>
      <c r="V592" s="7">
        <f t="shared" si="289"/>
        <v>50</v>
      </c>
      <c r="W592" s="7" t="str">
        <f>IF(U592="I","I",VLOOKUP(V592,Hilfstabelle!$A$3:$B$6,2))</f>
        <v>I</v>
      </c>
      <c r="X592" s="7">
        <f>VLOOKUP(W592,Hilfstabelle!$B$10:$M$13,12,FALSE)</f>
        <v>0.53917080000000006</v>
      </c>
      <c r="Y592" s="7">
        <f>VLOOKUP(W592,Hilfstabelle!$B$10:$D$13,3,FALSE)</f>
        <v>26</v>
      </c>
      <c r="Z592" s="7">
        <f>VLOOKUP(W592,Hilfstabelle!$B$10:$E$13,4,FALSE)</f>
        <v>38.5</v>
      </c>
      <c r="AA592" s="7">
        <f>VLOOKUP(W592,Hilfstabelle!$B$10:$F$13,5,FALSE)</f>
        <v>38.5</v>
      </c>
      <c r="AB592" s="7">
        <f>VLOOKUP(W592,Hilfstabelle!$B$10:$G$13,6,FALSE)</f>
        <v>38.5</v>
      </c>
      <c r="AC592" s="7" t="str">
        <f>IF(AG592="50I","I",VLOOKUP(C592,Hilfstabelle!$A$3:$B$6,2))</f>
        <v>I</v>
      </c>
      <c r="AD592" s="7" t="str">
        <f>IF(U592="I","I",VLOOKUP(C592,Hilfstabelle!$A$3:$B$6,2))</f>
        <v>I</v>
      </c>
      <c r="AE592" s="7" t="str">
        <f t="shared" si="290"/>
        <v>40I</v>
      </c>
      <c r="AF592" s="7" t="str">
        <f t="shared" si="291"/>
        <v>40I</v>
      </c>
      <c r="AG592" s="106" t="b">
        <f t="shared" si="292"/>
        <v>0</v>
      </c>
      <c r="AH592" s="7">
        <f>VLOOKUP('Grundgerüst Konfigurator'!AE592,Hilfstabelle!$B$14:$M$25,12,FALSE)</f>
        <v>0.33348840000000002</v>
      </c>
      <c r="AI592" s="7">
        <f>VLOOKUP(AE592,Hilfstabelle!$B$14:$J$25,9,FALSE)</f>
        <v>24.5</v>
      </c>
      <c r="AJ592" s="7">
        <f>VLOOKUP(AE592,Hilfstabelle!$B$14:$K$25,10,FALSE)</f>
        <v>54</v>
      </c>
      <c r="AK592" s="7">
        <f>VLOOKUP(AE592,Hilfstabelle!$B$14:$I$25,8,FALSE)</f>
        <v>22</v>
      </c>
      <c r="AL592" s="7" t="str">
        <f>IF(AP592="50I","I",VLOOKUP(D592,Hilfstabelle!$A$3:$B$6,2))</f>
        <v>II</v>
      </c>
      <c r="AM592" s="7" t="str">
        <f>IF(U592="I","I",VLOOKUP(D592,Hilfstabelle!$A$3:$B$6,2))</f>
        <v>I</v>
      </c>
      <c r="AN592" s="7" t="str">
        <f t="shared" si="293"/>
        <v>50I</v>
      </c>
      <c r="AO592" s="7" t="str">
        <f t="shared" si="294"/>
        <v>50I</v>
      </c>
      <c r="AP592" s="106" t="b">
        <f t="shared" si="295"/>
        <v>0</v>
      </c>
      <c r="AQ592" s="7">
        <f>VLOOKUP('Grundgerüst Konfigurator'!AN592,Hilfstabelle!$B$14:$M$25,12,FALSE)</f>
        <v>0.45080280000000006</v>
      </c>
      <c r="AR592" s="7">
        <f>VLOOKUP(AN592,Hilfstabelle!$B$14:$J$25,9,FALSE)</f>
        <v>30.5</v>
      </c>
      <c r="AS592" s="7">
        <f>VLOOKUP(AN592,Hilfstabelle!$B$14:$K$25,10,FALSE)</f>
        <v>61</v>
      </c>
      <c r="AT592" s="7">
        <f>VLOOKUP(AN592,Hilfstabelle!$B$14:$I$25,8,FALSE)</f>
        <v>22</v>
      </c>
      <c r="AU592" s="7" t="str">
        <f>IF(AY592="50I","I",VLOOKUP(E592,Hilfstabelle!$A$3:$B$6,2))</f>
        <v>I</v>
      </c>
      <c r="AV592" s="7" t="str">
        <f>IF(U592="I","I",VLOOKUP(E592,Hilfstabelle!$A$3:$B$6,2))</f>
        <v>I</v>
      </c>
      <c r="AW592" s="7" t="str">
        <f t="shared" si="296"/>
        <v>32I</v>
      </c>
      <c r="AX592" s="7" t="str">
        <f t="shared" si="297"/>
        <v>32I</v>
      </c>
      <c r="AY592" s="106" t="b">
        <f t="shared" si="298"/>
        <v>0</v>
      </c>
      <c r="AZ592" s="7">
        <f>VLOOKUP('Grundgerüst Konfigurator'!AW592,Hilfstabelle!$B$14:$M$25,12,FALSE)</f>
        <v>0.22388520000000001</v>
      </c>
      <c r="BA592" s="7">
        <f>VLOOKUP(AW592,Hilfstabelle!$B$14:$J$25,9,FALSE)</f>
        <v>20</v>
      </c>
      <c r="BB592" s="7">
        <f>VLOOKUP(AW592,Hilfstabelle!$B$14:$K$25,10,FALSE)</f>
        <v>47</v>
      </c>
      <c r="BC592" s="7">
        <f>VLOOKUP(AW592,Hilfstabelle!$B$14:$I$25,8,FALSE)</f>
        <v>20</v>
      </c>
      <c r="BD592" s="7" t="str">
        <f t="shared" si="299"/>
        <v/>
      </c>
      <c r="BE592" s="7" t="str">
        <f t="shared" si="300"/>
        <v/>
      </c>
      <c r="BF592" s="7">
        <f>IFERROR(VLOOKUP(BD592,Hilfstabelle!$B$26:$M$31,12,FALSE),0)</f>
        <v>0</v>
      </c>
      <c r="BG592" s="7">
        <f>IFERROR(VLOOKUP(BD592,Hilfstabelle!$B$26:$H$31,7,FALSE),0)</f>
        <v>0</v>
      </c>
      <c r="BH592" s="7" t="str">
        <f t="shared" si="301"/>
        <v>I-II</v>
      </c>
      <c r="BI592" s="7" t="str">
        <f t="shared" si="302"/>
        <v/>
      </c>
      <c r="BJ592" s="7">
        <f>IFERROR(VLOOKUP(BH592,Hilfstabelle!$B$26:$M$31,12,FALSE),0)</f>
        <v>0</v>
      </c>
      <c r="BK592" s="7">
        <f>IFERROR(VLOOKUP(BH592,Hilfstabelle!$B$26:$H$31,7,FALSE),0)</f>
        <v>0</v>
      </c>
      <c r="BL592" s="7" t="str">
        <f t="shared" si="303"/>
        <v/>
      </c>
      <c r="BM592" s="7" t="str">
        <f t="shared" si="304"/>
        <v/>
      </c>
      <c r="BN592" s="7">
        <f>IFERROR(VLOOKUP(BL592,Hilfstabelle!$B$26:$M$31,12,FALSE),0)</f>
        <v>0</v>
      </c>
      <c r="BO592" s="7">
        <f>IFERROR(VLOOKUP(BL592,Hilfstabelle!$B$26:$H$31,7,FALSE),0)</f>
        <v>0</v>
      </c>
      <c r="BP592" s="162" t="s">
        <v>3902</v>
      </c>
    </row>
    <row r="593" spans="1:68" ht="15" thickBot="1" x14ac:dyDescent="0.25">
      <c r="A593" s="7">
        <v>16862221073</v>
      </c>
      <c r="B593" s="160" t="s">
        <v>98</v>
      </c>
      <c r="C593" s="8">
        <v>40</v>
      </c>
      <c r="D593" s="8">
        <v>63</v>
      </c>
      <c r="E593" s="8">
        <v>25</v>
      </c>
      <c r="F593" s="8" t="str">
        <f t="shared" si="305"/>
        <v>40 - 63 - 25</v>
      </c>
      <c r="G593" s="8" t="str">
        <f t="shared" si="306"/>
        <v>40-63-25</v>
      </c>
      <c r="H593" s="8">
        <f t="shared" si="307"/>
        <v>16862221073</v>
      </c>
      <c r="I593" s="6">
        <f t="shared" si="282"/>
        <v>4.4644487999999996</v>
      </c>
      <c r="J593" s="6">
        <f>VLOOKUP(LEFT(A593,8)*1,Hilfstabelle!$A$35:$E$38,5,FALSE)</f>
        <v>0.85</v>
      </c>
      <c r="K593" s="6">
        <f t="shared" si="283"/>
        <v>266.5</v>
      </c>
      <c r="L593" s="6">
        <f t="shared" si="284"/>
        <v>175</v>
      </c>
      <c r="M593" s="6">
        <f t="shared" si="285"/>
        <v>87</v>
      </c>
      <c r="N593" s="19">
        <f t="shared" si="286"/>
        <v>108</v>
      </c>
      <c r="O593" s="19">
        <f t="shared" si="287"/>
        <v>85.5</v>
      </c>
      <c r="P593" s="19">
        <f t="shared" si="288"/>
        <v>105</v>
      </c>
      <c r="Q593" s="6">
        <f>VLOOKUP(LEFT(A593,8)*1,Hilfstabelle!$A$35:$E$38,2,FALSE)</f>
        <v>310</v>
      </c>
      <c r="R593" s="6">
        <f>VLOOKUP(LEFT(A593,8)*1,Hilfstabelle!$A$35:$E$38,3,FALSE)</f>
        <v>220</v>
      </c>
      <c r="S593" s="6">
        <f>VLOOKUP(LEFT(A593,8)*1,Hilfstabelle!$A$35:$E$38,4,FALSE)</f>
        <v>107</v>
      </c>
      <c r="T593" s="94">
        <f>VLOOKUP(H593,Preise!A:E,4,FALSE)</f>
        <v>651.70000000000005</v>
      </c>
      <c r="U593" s="7" t="str">
        <f>IF(V593=50,"I",VLOOKUP(V593,Hilfstabelle!$A$3:$B$6,2))</f>
        <v>II</v>
      </c>
      <c r="V593" s="7">
        <f t="shared" si="289"/>
        <v>63</v>
      </c>
      <c r="W593" s="7" t="str">
        <f>IF(U593="I","I",VLOOKUP(V593,Hilfstabelle!$A$3:$B$6,2))</f>
        <v>II</v>
      </c>
      <c r="X593" s="7">
        <f>VLOOKUP(W593,Hilfstabelle!$B$10:$M$13,12,FALSE)</f>
        <v>1.7994396000000001</v>
      </c>
      <c r="Y593" s="7">
        <f>VLOOKUP(W593,Hilfstabelle!$B$10:$D$13,3,FALSE)</f>
        <v>43.5</v>
      </c>
      <c r="Z593" s="7">
        <f>VLOOKUP(W593,Hilfstabelle!$B$10:$E$13,4,FALSE)</f>
        <v>63</v>
      </c>
      <c r="AA593" s="7">
        <f>VLOOKUP(W593,Hilfstabelle!$B$10:$F$13,5,FALSE)</f>
        <v>63</v>
      </c>
      <c r="AB593" s="7">
        <f>VLOOKUP(W593,Hilfstabelle!$B$10:$G$13,6,FALSE)</f>
        <v>63</v>
      </c>
      <c r="AC593" s="7" t="str">
        <f>IF(AG593="50I","I",VLOOKUP(C593,Hilfstabelle!$A$3:$B$6,2))</f>
        <v>I</v>
      </c>
      <c r="AD593" s="7" t="str">
        <f>IF(U593="I","I",VLOOKUP(C593,Hilfstabelle!$A$3:$B$6,2))</f>
        <v>I</v>
      </c>
      <c r="AE593" s="7" t="str">
        <f t="shared" si="290"/>
        <v>40I</v>
      </c>
      <c r="AF593" s="7" t="str">
        <f t="shared" si="291"/>
        <v>40I</v>
      </c>
      <c r="AG593" s="106" t="b">
        <f t="shared" si="292"/>
        <v>0</v>
      </c>
      <c r="AH593" s="7">
        <f>VLOOKUP('Grundgerüst Konfigurator'!AE593,Hilfstabelle!$B$14:$M$25,12,FALSE)</f>
        <v>0.33348840000000002</v>
      </c>
      <c r="AI593" s="7">
        <f>VLOOKUP(AE593,Hilfstabelle!$B$14:$J$25,9,FALSE)</f>
        <v>24.5</v>
      </c>
      <c r="AJ593" s="7">
        <f>VLOOKUP(AE593,Hilfstabelle!$B$14:$K$25,10,FALSE)</f>
        <v>54</v>
      </c>
      <c r="AK593" s="7">
        <f>VLOOKUP(AE593,Hilfstabelle!$B$14:$I$25,8,FALSE)</f>
        <v>22</v>
      </c>
      <c r="AL593" s="7" t="str">
        <f>IF(AP593="50I","I",VLOOKUP(D593,Hilfstabelle!$A$3:$B$6,2))</f>
        <v>II</v>
      </c>
      <c r="AM593" s="7" t="str">
        <f>IF(U593="I","I",VLOOKUP(D593,Hilfstabelle!$A$3:$B$6,2))</f>
        <v>II</v>
      </c>
      <c r="AN593" s="7" t="str">
        <f t="shared" si="293"/>
        <v>63II</v>
      </c>
      <c r="AO593" s="7" t="str">
        <f t="shared" si="294"/>
        <v>63II</v>
      </c>
      <c r="AP593" s="106" t="b">
        <f t="shared" si="295"/>
        <v>0</v>
      </c>
      <c r="AQ593" s="7">
        <f>VLOOKUP('Grundgerüst Konfigurator'!AN593,Hilfstabelle!$B$14:$M$25,12,FALSE)</f>
        <v>0.84948360000000012</v>
      </c>
      <c r="AR593" s="7">
        <f>VLOOKUP(AN593,Hilfstabelle!$B$14:$J$25,9,FALSE)</f>
        <v>37</v>
      </c>
      <c r="AS593" s="7">
        <f>VLOOKUP(AN593,Hilfstabelle!$B$14:$K$25,10,FALSE)</f>
        <v>68.5</v>
      </c>
      <c r="AT593" s="7">
        <f>VLOOKUP(AN593,Hilfstabelle!$B$14:$I$25,8,FALSE)</f>
        <v>22.5</v>
      </c>
      <c r="AU593" s="7" t="str">
        <f>IF(AY593="50I","I",VLOOKUP(E593,Hilfstabelle!$A$3:$B$6,2))</f>
        <v>I</v>
      </c>
      <c r="AV593" s="7" t="str">
        <f>IF(U593="I","I",VLOOKUP(E593,Hilfstabelle!$A$3:$B$6,2))</f>
        <v>I</v>
      </c>
      <c r="AW593" s="7" t="str">
        <f t="shared" si="296"/>
        <v>25I</v>
      </c>
      <c r="AX593" s="7" t="str">
        <f t="shared" si="297"/>
        <v>25I</v>
      </c>
      <c r="AY593" s="106" t="b">
        <f t="shared" si="298"/>
        <v>0</v>
      </c>
      <c r="AZ593" s="7">
        <f>VLOOKUP('Grundgerüst Konfigurator'!AW593,Hilfstabelle!$B$14:$M$25,12,FALSE)</f>
        <v>0.171486</v>
      </c>
      <c r="BA593" s="7">
        <f>VLOOKUP(AW593,Hilfstabelle!$B$14:$J$25,9,FALSE)</f>
        <v>15.25</v>
      </c>
      <c r="BB593" s="7">
        <f>VLOOKUP(AW593,Hilfstabelle!$B$14:$K$25,10,FALSE)</f>
        <v>40.5</v>
      </c>
      <c r="BC593" s="7">
        <f>VLOOKUP(AW593,Hilfstabelle!$B$14:$I$25,8,FALSE)</f>
        <v>19</v>
      </c>
      <c r="BD593" s="7" t="str">
        <f t="shared" si="299"/>
        <v>II-I</v>
      </c>
      <c r="BE593" s="7" t="str">
        <f t="shared" si="300"/>
        <v>II-I</v>
      </c>
      <c r="BF593" s="7">
        <f>IFERROR(VLOOKUP(BD593,Hilfstabelle!$B$26:$M$31,12,FALSE),0)</f>
        <v>0.65527559999999996</v>
      </c>
      <c r="BG593" s="7">
        <f>IFERROR(VLOOKUP(BD593,Hilfstabelle!$B$26:$H$31,7,FALSE),0)</f>
        <v>23</v>
      </c>
      <c r="BH593" s="7" t="str">
        <f t="shared" si="301"/>
        <v/>
      </c>
      <c r="BI593" s="7" t="str">
        <f t="shared" si="302"/>
        <v/>
      </c>
      <c r="BJ593" s="7">
        <f>IFERROR(VLOOKUP(BH593,Hilfstabelle!$B$26:$M$31,12,FALSE),0)</f>
        <v>0</v>
      </c>
      <c r="BK593" s="7">
        <f>IFERROR(VLOOKUP(BH593,Hilfstabelle!$B$26:$H$31,7,FALSE),0)</f>
        <v>0</v>
      </c>
      <c r="BL593" s="7" t="str">
        <f t="shared" si="303"/>
        <v>II-I</v>
      </c>
      <c r="BM593" s="7" t="str">
        <f t="shared" si="304"/>
        <v>II-I</v>
      </c>
      <c r="BN593" s="7">
        <f>IFERROR(VLOOKUP(BL593,Hilfstabelle!$B$26:$M$31,12,FALSE),0)</f>
        <v>0.65527559999999996</v>
      </c>
      <c r="BO593" s="7">
        <f>IFERROR(VLOOKUP(BL593,Hilfstabelle!$B$26:$H$31,7,FALSE),0)</f>
        <v>23</v>
      </c>
      <c r="BP593" s="162" t="s">
        <v>3902</v>
      </c>
    </row>
    <row r="594" spans="1:68" ht="15" thickBot="1" x14ac:dyDescent="0.25">
      <c r="A594" s="7">
        <v>16862221074</v>
      </c>
      <c r="B594" s="160" t="s">
        <v>98</v>
      </c>
      <c r="C594" s="8">
        <v>40</v>
      </c>
      <c r="D594" s="8">
        <v>63</v>
      </c>
      <c r="E594" s="8">
        <v>32</v>
      </c>
      <c r="F594" s="8" t="str">
        <f t="shared" si="305"/>
        <v>40 - 63 - 32</v>
      </c>
      <c r="G594" s="8" t="str">
        <f t="shared" si="306"/>
        <v>40-63-32</v>
      </c>
      <c r="H594" s="8">
        <f t="shared" si="307"/>
        <v>16862221074</v>
      </c>
      <c r="I594" s="6">
        <f t="shared" si="282"/>
        <v>4.5168480000000004</v>
      </c>
      <c r="J594" s="6">
        <f>VLOOKUP(LEFT(A594,8)*1,Hilfstabelle!$A$35:$E$38,5,FALSE)</f>
        <v>0.85</v>
      </c>
      <c r="K594" s="6">
        <f t="shared" si="283"/>
        <v>273</v>
      </c>
      <c r="L594" s="6">
        <f t="shared" si="284"/>
        <v>175</v>
      </c>
      <c r="M594" s="6">
        <f t="shared" si="285"/>
        <v>87</v>
      </c>
      <c r="N594" s="19">
        <f t="shared" si="286"/>
        <v>108</v>
      </c>
      <c r="O594" s="19">
        <f t="shared" si="287"/>
        <v>85.5</v>
      </c>
      <c r="P594" s="19">
        <f t="shared" si="288"/>
        <v>106</v>
      </c>
      <c r="Q594" s="6">
        <f>VLOOKUP(LEFT(A594,8)*1,Hilfstabelle!$A$35:$E$38,2,FALSE)</f>
        <v>310</v>
      </c>
      <c r="R594" s="6">
        <f>VLOOKUP(LEFT(A594,8)*1,Hilfstabelle!$A$35:$E$38,3,FALSE)</f>
        <v>220</v>
      </c>
      <c r="S594" s="6">
        <f>VLOOKUP(LEFT(A594,8)*1,Hilfstabelle!$A$35:$E$38,4,FALSE)</f>
        <v>107</v>
      </c>
      <c r="T594" s="94">
        <f>VLOOKUP(H594,Preise!A:E,4,FALSE)</f>
        <v>657.03</v>
      </c>
      <c r="U594" s="7" t="str">
        <f>IF(V594=50,"I",VLOOKUP(V594,Hilfstabelle!$A$3:$B$6,2))</f>
        <v>II</v>
      </c>
      <c r="V594" s="7">
        <f t="shared" si="289"/>
        <v>63</v>
      </c>
      <c r="W594" s="7" t="str">
        <f>IF(U594="I","I",VLOOKUP(V594,Hilfstabelle!$A$3:$B$6,2))</f>
        <v>II</v>
      </c>
      <c r="X594" s="7">
        <f>VLOOKUP(W594,Hilfstabelle!$B$10:$M$13,12,FALSE)</f>
        <v>1.7994396000000001</v>
      </c>
      <c r="Y594" s="7">
        <f>VLOOKUP(W594,Hilfstabelle!$B$10:$D$13,3,FALSE)</f>
        <v>43.5</v>
      </c>
      <c r="Z594" s="7">
        <f>VLOOKUP(W594,Hilfstabelle!$B$10:$E$13,4,FALSE)</f>
        <v>63</v>
      </c>
      <c r="AA594" s="7">
        <f>VLOOKUP(W594,Hilfstabelle!$B$10:$F$13,5,FALSE)</f>
        <v>63</v>
      </c>
      <c r="AB594" s="7">
        <f>VLOOKUP(W594,Hilfstabelle!$B$10:$G$13,6,FALSE)</f>
        <v>63</v>
      </c>
      <c r="AC594" s="7" t="str">
        <f>IF(AG594="50I","I",VLOOKUP(C594,Hilfstabelle!$A$3:$B$6,2))</f>
        <v>I</v>
      </c>
      <c r="AD594" s="7" t="str">
        <f>IF(U594="I","I",VLOOKUP(C594,Hilfstabelle!$A$3:$B$6,2))</f>
        <v>I</v>
      </c>
      <c r="AE594" s="7" t="str">
        <f t="shared" si="290"/>
        <v>40I</v>
      </c>
      <c r="AF594" s="7" t="str">
        <f t="shared" si="291"/>
        <v>40I</v>
      </c>
      <c r="AG594" s="106" t="b">
        <f t="shared" si="292"/>
        <v>0</v>
      </c>
      <c r="AH594" s="7">
        <f>VLOOKUP('Grundgerüst Konfigurator'!AE594,Hilfstabelle!$B$14:$M$25,12,FALSE)</f>
        <v>0.33348840000000002</v>
      </c>
      <c r="AI594" s="7">
        <f>VLOOKUP(AE594,Hilfstabelle!$B$14:$J$25,9,FALSE)</f>
        <v>24.5</v>
      </c>
      <c r="AJ594" s="7">
        <f>VLOOKUP(AE594,Hilfstabelle!$B$14:$K$25,10,FALSE)</f>
        <v>54</v>
      </c>
      <c r="AK594" s="7">
        <f>VLOOKUP(AE594,Hilfstabelle!$B$14:$I$25,8,FALSE)</f>
        <v>22</v>
      </c>
      <c r="AL594" s="7" t="str">
        <f>IF(AP594="50I","I",VLOOKUP(D594,Hilfstabelle!$A$3:$B$6,2))</f>
        <v>II</v>
      </c>
      <c r="AM594" s="7" t="str">
        <f>IF(U594="I","I",VLOOKUP(D594,Hilfstabelle!$A$3:$B$6,2))</f>
        <v>II</v>
      </c>
      <c r="AN594" s="7" t="str">
        <f t="shared" si="293"/>
        <v>63II</v>
      </c>
      <c r="AO594" s="7" t="str">
        <f t="shared" si="294"/>
        <v>63II</v>
      </c>
      <c r="AP594" s="106" t="b">
        <f t="shared" si="295"/>
        <v>0</v>
      </c>
      <c r="AQ594" s="7">
        <f>VLOOKUP('Grundgerüst Konfigurator'!AN594,Hilfstabelle!$B$14:$M$25,12,FALSE)</f>
        <v>0.84948360000000012</v>
      </c>
      <c r="AR594" s="7">
        <f>VLOOKUP(AN594,Hilfstabelle!$B$14:$J$25,9,FALSE)</f>
        <v>37</v>
      </c>
      <c r="AS594" s="7">
        <f>VLOOKUP(AN594,Hilfstabelle!$B$14:$K$25,10,FALSE)</f>
        <v>68.5</v>
      </c>
      <c r="AT594" s="7">
        <f>VLOOKUP(AN594,Hilfstabelle!$B$14:$I$25,8,FALSE)</f>
        <v>22.5</v>
      </c>
      <c r="AU594" s="7" t="str">
        <f>IF(AY594="50I","I",VLOOKUP(E594,Hilfstabelle!$A$3:$B$6,2))</f>
        <v>I</v>
      </c>
      <c r="AV594" s="7" t="str">
        <f>IF(U594="I","I",VLOOKUP(E594,Hilfstabelle!$A$3:$B$6,2))</f>
        <v>I</v>
      </c>
      <c r="AW594" s="7" t="str">
        <f t="shared" si="296"/>
        <v>32I</v>
      </c>
      <c r="AX594" s="7" t="str">
        <f t="shared" si="297"/>
        <v>32I</v>
      </c>
      <c r="AY594" s="106" t="b">
        <f t="shared" si="298"/>
        <v>0</v>
      </c>
      <c r="AZ594" s="7">
        <f>VLOOKUP('Grundgerüst Konfigurator'!AW594,Hilfstabelle!$B$14:$M$25,12,FALSE)</f>
        <v>0.22388520000000001</v>
      </c>
      <c r="BA594" s="7">
        <f>VLOOKUP(AW594,Hilfstabelle!$B$14:$J$25,9,FALSE)</f>
        <v>20</v>
      </c>
      <c r="BB594" s="7">
        <f>VLOOKUP(AW594,Hilfstabelle!$B$14:$K$25,10,FALSE)</f>
        <v>47</v>
      </c>
      <c r="BC594" s="7">
        <f>VLOOKUP(AW594,Hilfstabelle!$B$14:$I$25,8,FALSE)</f>
        <v>20</v>
      </c>
      <c r="BD594" s="7" t="str">
        <f t="shared" si="299"/>
        <v>II-I</v>
      </c>
      <c r="BE594" s="7" t="str">
        <f t="shared" si="300"/>
        <v>II-I</v>
      </c>
      <c r="BF594" s="7">
        <f>IFERROR(VLOOKUP(BD594,Hilfstabelle!$B$26:$M$31,12,FALSE),0)</f>
        <v>0.65527559999999996</v>
      </c>
      <c r="BG594" s="7">
        <f>IFERROR(VLOOKUP(BD594,Hilfstabelle!$B$26:$H$31,7,FALSE),0)</f>
        <v>23</v>
      </c>
      <c r="BH594" s="7" t="str">
        <f t="shared" si="301"/>
        <v/>
      </c>
      <c r="BI594" s="7" t="str">
        <f t="shared" si="302"/>
        <v/>
      </c>
      <c r="BJ594" s="7">
        <f>IFERROR(VLOOKUP(BH594,Hilfstabelle!$B$26:$M$31,12,FALSE),0)</f>
        <v>0</v>
      </c>
      <c r="BK594" s="7">
        <f>IFERROR(VLOOKUP(BH594,Hilfstabelle!$B$26:$H$31,7,FALSE),0)</f>
        <v>0</v>
      </c>
      <c r="BL594" s="7" t="str">
        <f t="shared" si="303"/>
        <v>II-I</v>
      </c>
      <c r="BM594" s="7" t="str">
        <f t="shared" si="304"/>
        <v>II-I</v>
      </c>
      <c r="BN594" s="7">
        <f>IFERROR(VLOOKUP(BL594,Hilfstabelle!$B$26:$M$31,12,FALSE),0)</f>
        <v>0.65527559999999996</v>
      </c>
      <c r="BO594" s="7">
        <f>IFERROR(VLOOKUP(BL594,Hilfstabelle!$B$26:$H$31,7,FALSE),0)</f>
        <v>23</v>
      </c>
      <c r="BP594" s="162" t="s">
        <v>3902</v>
      </c>
    </row>
    <row r="595" spans="1:68" ht="15" thickBot="1" x14ac:dyDescent="0.25">
      <c r="A595" s="7">
        <v>16862221075</v>
      </c>
      <c r="B595" s="160" t="s">
        <v>98</v>
      </c>
      <c r="C595" s="8">
        <v>40</v>
      </c>
      <c r="D595" s="8">
        <v>75</v>
      </c>
      <c r="E595" s="8">
        <v>25</v>
      </c>
      <c r="F595" s="8" t="str">
        <f t="shared" si="305"/>
        <v>40 - 75 - 25</v>
      </c>
      <c r="G595" s="8" t="str">
        <f t="shared" si="306"/>
        <v>40-75-25</v>
      </c>
      <c r="H595" s="8">
        <f t="shared" si="307"/>
        <v>16862221075</v>
      </c>
      <c r="I595" s="6">
        <f t="shared" si="282"/>
        <v>4.6838315999999995</v>
      </c>
      <c r="J595" s="6">
        <f>VLOOKUP(LEFT(A595,8)*1,Hilfstabelle!$A$35:$E$38,5,FALSE)</f>
        <v>0.85</v>
      </c>
      <c r="K595" s="6">
        <f t="shared" si="283"/>
        <v>266.5</v>
      </c>
      <c r="L595" s="6">
        <f t="shared" si="284"/>
        <v>178.5</v>
      </c>
      <c r="M595" s="6">
        <f t="shared" si="285"/>
        <v>90</v>
      </c>
      <c r="N595" s="19">
        <f t="shared" si="286"/>
        <v>108</v>
      </c>
      <c r="O595" s="19">
        <f t="shared" si="287"/>
        <v>85</v>
      </c>
      <c r="P595" s="19">
        <f t="shared" si="288"/>
        <v>105</v>
      </c>
      <c r="Q595" s="6">
        <f>VLOOKUP(LEFT(A595,8)*1,Hilfstabelle!$A$35:$E$38,2,FALSE)</f>
        <v>310</v>
      </c>
      <c r="R595" s="6">
        <f>VLOOKUP(LEFT(A595,8)*1,Hilfstabelle!$A$35:$E$38,3,FALSE)</f>
        <v>220</v>
      </c>
      <c r="S595" s="6">
        <f>VLOOKUP(LEFT(A595,8)*1,Hilfstabelle!$A$35:$E$38,4,FALSE)</f>
        <v>107</v>
      </c>
      <c r="T595" s="94">
        <f>VLOOKUP(H595,Preise!A:E,4,FALSE)</f>
        <v>670.42</v>
      </c>
      <c r="U595" s="7" t="str">
        <f>IF(V595=50,"I",VLOOKUP(V595,Hilfstabelle!$A$3:$B$6,2))</f>
        <v>II</v>
      </c>
      <c r="V595" s="7">
        <f t="shared" si="289"/>
        <v>75</v>
      </c>
      <c r="W595" s="7" t="str">
        <f>IF(U595="I","I",VLOOKUP(V595,Hilfstabelle!$A$3:$B$6,2))</f>
        <v>II</v>
      </c>
      <c r="X595" s="7">
        <f>VLOOKUP(W595,Hilfstabelle!$B$10:$M$13,12,FALSE)</f>
        <v>1.7994396000000001</v>
      </c>
      <c r="Y595" s="7">
        <f>VLOOKUP(W595,Hilfstabelle!$B$10:$D$13,3,FALSE)</f>
        <v>43.5</v>
      </c>
      <c r="Z595" s="7">
        <f>VLOOKUP(W595,Hilfstabelle!$B$10:$E$13,4,FALSE)</f>
        <v>63</v>
      </c>
      <c r="AA595" s="7">
        <f>VLOOKUP(W595,Hilfstabelle!$B$10:$F$13,5,FALSE)</f>
        <v>63</v>
      </c>
      <c r="AB595" s="7">
        <f>VLOOKUP(W595,Hilfstabelle!$B$10:$G$13,6,FALSE)</f>
        <v>63</v>
      </c>
      <c r="AC595" s="7" t="str">
        <f>IF(AG595="50I","I",VLOOKUP(C595,Hilfstabelle!$A$3:$B$6,2))</f>
        <v>I</v>
      </c>
      <c r="AD595" s="7" t="str">
        <f>IF(U595="I","I",VLOOKUP(C595,Hilfstabelle!$A$3:$B$6,2))</f>
        <v>I</v>
      </c>
      <c r="AE595" s="7" t="str">
        <f t="shared" si="290"/>
        <v>40I</v>
      </c>
      <c r="AF595" s="7" t="str">
        <f t="shared" si="291"/>
        <v>40I</v>
      </c>
      <c r="AG595" s="106" t="b">
        <f t="shared" si="292"/>
        <v>0</v>
      </c>
      <c r="AH595" s="7">
        <f>VLOOKUP('Grundgerüst Konfigurator'!AE595,Hilfstabelle!$B$14:$M$25,12,FALSE)</f>
        <v>0.33348840000000002</v>
      </c>
      <c r="AI595" s="7">
        <f>VLOOKUP(AE595,Hilfstabelle!$B$14:$J$25,9,FALSE)</f>
        <v>24.5</v>
      </c>
      <c r="AJ595" s="7">
        <f>VLOOKUP(AE595,Hilfstabelle!$B$14:$K$25,10,FALSE)</f>
        <v>54</v>
      </c>
      <c r="AK595" s="7">
        <f>VLOOKUP(AE595,Hilfstabelle!$B$14:$I$25,8,FALSE)</f>
        <v>22</v>
      </c>
      <c r="AL595" s="7" t="str">
        <f>IF(AP595="50I","I",VLOOKUP(D595,Hilfstabelle!$A$3:$B$6,2))</f>
        <v>II</v>
      </c>
      <c r="AM595" s="7" t="str">
        <f>IF(U595="I","I",VLOOKUP(D595,Hilfstabelle!$A$3:$B$6,2))</f>
        <v>II</v>
      </c>
      <c r="AN595" s="7" t="str">
        <f t="shared" si="293"/>
        <v>75II</v>
      </c>
      <c r="AO595" s="7" t="str">
        <f t="shared" si="294"/>
        <v>75II</v>
      </c>
      <c r="AP595" s="106" t="b">
        <f t="shared" si="295"/>
        <v>0</v>
      </c>
      <c r="AQ595" s="7">
        <f>VLOOKUP('Grundgerüst Konfigurator'!AN595,Hilfstabelle!$B$14:$M$25,12,FALSE)</f>
        <v>1.0688664000000001</v>
      </c>
      <c r="AR595" s="7">
        <f>VLOOKUP(AN595,Hilfstabelle!$B$14:$J$25,9,FALSE)</f>
        <v>45</v>
      </c>
      <c r="AS595" s="7">
        <f>VLOOKUP(AN595,Hilfstabelle!$B$14:$K$25,10,FALSE)</f>
        <v>72</v>
      </c>
      <c r="AT595" s="7">
        <f>VLOOKUP(AN595,Hilfstabelle!$B$14:$I$25,8,FALSE)</f>
        <v>22</v>
      </c>
      <c r="AU595" s="7" t="str">
        <f>IF(AY595="50I","I",VLOOKUP(E595,Hilfstabelle!$A$3:$B$6,2))</f>
        <v>I</v>
      </c>
      <c r="AV595" s="7" t="str">
        <f>IF(U595="I","I",VLOOKUP(E595,Hilfstabelle!$A$3:$B$6,2))</f>
        <v>I</v>
      </c>
      <c r="AW595" s="7" t="str">
        <f t="shared" si="296"/>
        <v>25I</v>
      </c>
      <c r="AX595" s="7" t="str">
        <f t="shared" si="297"/>
        <v>25I</v>
      </c>
      <c r="AY595" s="106" t="b">
        <f t="shared" si="298"/>
        <v>0</v>
      </c>
      <c r="AZ595" s="7">
        <f>VLOOKUP('Grundgerüst Konfigurator'!AW595,Hilfstabelle!$B$14:$M$25,12,FALSE)</f>
        <v>0.171486</v>
      </c>
      <c r="BA595" s="7">
        <f>VLOOKUP(AW595,Hilfstabelle!$B$14:$J$25,9,FALSE)</f>
        <v>15.25</v>
      </c>
      <c r="BB595" s="7">
        <f>VLOOKUP(AW595,Hilfstabelle!$B$14:$K$25,10,FALSE)</f>
        <v>40.5</v>
      </c>
      <c r="BC595" s="7">
        <f>VLOOKUP(AW595,Hilfstabelle!$B$14:$I$25,8,FALSE)</f>
        <v>19</v>
      </c>
      <c r="BD595" s="7" t="str">
        <f t="shared" si="299"/>
        <v>II-I</v>
      </c>
      <c r="BE595" s="7" t="str">
        <f t="shared" si="300"/>
        <v>II-I</v>
      </c>
      <c r="BF595" s="7">
        <f>IFERROR(VLOOKUP(BD595,Hilfstabelle!$B$26:$M$31,12,FALSE),0)</f>
        <v>0.65527559999999996</v>
      </c>
      <c r="BG595" s="7">
        <f>IFERROR(VLOOKUP(BD595,Hilfstabelle!$B$26:$H$31,7,FALSE),0)</f>
        <v>23</v>
      </c>
      <c r="BH595" s="7" t="str">
        <f t="shared" si="301"/>
        <v/>
      </c>
      <c r="BI595" s="7" t="str">
        <f t="shared" si="302"/>
        <v/>
      </c>
      <c r="BJ595" s="7">
        <f>IFERROR(VLOOKUP(BH595,Hilfstabelle!$B$26:$M$31,12,FALSE),0)</f>
        <v>0</v>
      </c>
      <c r="BK595" s="7">
        <f>IFERROR(VLOOKUP(BH595,Hilfstabelle!$B$26:$H$31,7,FALSE),0)</f>
        <v>0</v>
      </c>
      <c r="BL595" s="7" t="str">
        <f t="shared" si="303"/>
        <v>II-I</v>
      </c>
      <c r="BM595" s="7" t="str">
        <f t="shared" si="304"/>
        <v>II-I</v>
      </c>
      <c r="BN595" s="7">
        <f>IFERROR(VLOOKUP(BL595,Hilfstabelle!$B$26:$M$31,12,FALSE),0)</f>
        <v>0.65527559999999996</v>
      </c>
      <c r="BO595" s="7">
        <f>IFERROR(VLOOKUP(BL595,Hilfstabelle!$B$26:$H$31,7,FALSE),0)</f>
        <v>23</v>
      </c>
      <c r="BP595" s="162" t="s">
        <v>3902</v>
      </c>
    </row>
    <row r="596" spans="1:68" ht="15" thickBot="1" x14ac:dyDescent="0.25">
      <c r="A596" s="7">
        <v>16862221076</v>
      </c>
      <c r="B596" s="160" t="s">
        <v>98</v>
      </c>
      <c r="C596" s="8">
        <v>40</v>
      </c>
      <c r="D596" s="8">
        <v>75</v>
      </c>
      <c r="E596" s="8">
        <v>32</v>
      </c>
      <c r="F596" s="8" t="str">
        <f t="shared" si="305"/>
        <v>40 - 75 - 32</v>
      </c>
      <c r="G596" s="8" t="str">
        <f t="shared" si="306"/>
        <v>40-75-32</v>
      </c>
      <c r="H596" s="8">
        <f t="shared" si="307"/>
        <v>16862221076</v>
      </c>
      <c r="I596" s="6">
        <f t="shared" si="282"/>
        <v>4.7362307999999995</v>
      </c>
      <c r="J596" s="6">
        <f>VLOOKUP(LEFT(A596,8)*1,Hilfstabelle!$A$35:$E$38,5,FALSE)</f>
        <v>0.85</v>
      </c>
      <c r="K596" s="6">
        <f t="shared" si="283"/>
        <v>273</v>
      </c>
      <c r="L596" s="6">
        <f t="shared" si="284"/>
        <v>178.5</v>
      </c>
      <c r="M596" s="6">
        <f t="shared" si="285"/>
        <v>90</v>
      </c>
      <c r="N596" s="19">
        <f t="shared" si="286"/>
        <v>108</v>
      </c>
      <c r="O596" s="19">
        <f t="shared" si="287"/>
        <v>85</v>
      </c>
      <c r="P596" s="19">
        <f t="shared" si="288"/>
        <v>106</v>
      </c>
      <c r="Q596" s="6">
        <f>VLOOKUP(LEFT(A596,8)*1,Hilfstabelle!$A$35:$E$38,2,FALSE)</f>
        <v>310</v>
      </c>
      <c r="R596" s="6">
        <f>VLOOKUP(LEFT(A596,8)*1,Hilfstabelle!$A$35:$E$38,3,FALSE)</f>
        <v>220</v>
      </c>
      <c r="S596" s="6">
        <f>VLOOKUP(LEFT(A596,8)*1,Hilfstabelle!$A$35:$E$38,4,FALSE)</f>
        <v>107</v>
      </c>
      <c r="T596" s="94">
        <f>VLOOKUP(H596,Preise!A:E,4,FALSE)</f>
        <v>675.75</v>
      </c>
      <c r="U596" s="7" t="str">
        <f>IF(V596=50,"I",VLOOKUP(V596,Hilfstabelle!$A$3:$B$6,2))</f>
        <v>II</v>
      </c>
      <c r="V596" s="7">
        <f t="shared" si="289"/>
        <v>75</v>
      </c>
      <c r="W596" s="7" t="str">
        <f>IF(U596="I","I",VLOOKUP(V596,Hilfstabelle!$A$3:$B$6,2))</f>
        <v>II</v>
      </c>
      <c r="X596" s="7">
        <f>VLOOKUP(W596,Hilfstabelle!$B$10:$M$13,12,FALSE)</f>
        <v>1.7994396000000001</v>
      </c>
      <c r="Y596" s="7">
        <f>VLOOKUP(W596,Hilfstabelle!$B$10:$D$13,3,FALSE)</f>
        <v>43.5</v>
      </c>
      <c r="Z596" s="7">
        <f>VLOOKUP(W596,Hilfstabelle!$B$10:$E$13,4,FALSE)</f>
        <v>63</v>
      </c>
      <c r="AA596" s="7">
        <f>VLOOKUP(W596,Hilfstabelle!$B$10:$F$13,5,FALSE)</f>
        <v>63</v>
      </c>
      <c r="AB596" s="7">
        <f>VLOOKUP(W596,Hilfstabelle!$B$10:$G$13,6,FALSE)</f>
        <v>63</v>
      </c>
      <c r="AC596" s="7" t="str">
        <f>IF(AG596="50I","I",VLOOKUP(C596,Hilfstabelle!$A$3:$B$6,2))</f>
        <v>I</v>
      </c>
      <c r="AD596" s="7" t="str">
        <f>IF(U596="I","I",VLOOKUP(C596,Hilfstabelle!$A$3:$B$6,2))</f>
        <v>I</v>
      </c>
      <c r="AE596" s="7" t="str">
        <f t="shared" si="290"/>
        <v>40I</v>
      </c>
      <c r="AF596" s="7" t="str">
        <f t="shared" si="291"/>
        <v>40I</v>
      </c>
      <c r="AG596" s="106" t="b">
        <f t="shared" si="292"/>
        <v>0</v>
      </c>
      <c r="AH596" s="7">
        <f>VLOOKUP('Grundgerüst Konfigurator'!AE596,Hilfstabelle!$B$14:$M$25,12,FALSE)</f>
        <v>0.33348840000000002</v>
      </c>
      <c r="AI596" s="7">
        <f>VLOOKUP(AE596,Hilfstabelle!$B$14:$J$25,9,FALSE)</f>
        <v>24.5</v>
      </c>
      <c r="AJ596" s="7">
        <f>VLOOKUP(AE596,Hilfstabelle!$B$14:$K$25,10,FALSE)</f>
        <v>54</v>
      </c>
      <c r="AK596" s="7">
        <f>VLOOKUP(AE596,Hilfstabelle!$B$14:$I$25,8,FALSE)</f>
        <v>22</v>
      </c>
      <c r="AL596" s="7" t="str">
        <f>IF(AP596="50I","I",VLOOKUP(D596,Hilfstabelle!$A$3:$B$6,2))</f>
        <v>II</v>
      </c>
      <c r="AM596" s="7" t="str">
        <f>IF(U596="I","I",VLOOKUP(D596,Hilfstabelle!$A$3:$B$6,2))</f>
        <v>II</v>
      </c>
      <c r="AN596" s="7" t="str">
        <f t="shared" si="293"/>
        <v>75II</v>
      </c>
      <c r="AO596" s="7" t="str">
        <f t="shared" si="294"/>
        <v>75II</v>
      </c>
      <c r="AP596" s="106" t="b">
        <f t="shared" si="295"/>
        <v>0</v>
      </c>
      <c r="AQ596" s="7">
        <f>VLOOKUP('Grundgerüst Konfigurator'!AN596,Hilfstabelle!$B$14:$M$25,12,FALSE)</f>
        <v>1.0688664000000001</v>
      </c>
      <c r="AR596" s="7">
        <f>VLOOKUP(AN596,Hilfstabelle!$B$14:$J$25,9,FALSE)</f>
        <v>45</v>
      </c>
      <c r="AS596" s="7">
        <f>VLOOKUP(AN596,Hilfstabelle!$B$14:$K$25,10,FALSE)</f>
        <v>72</v>
      </c>
      <c r="AT596" s="7">
        <f>VLOOKUP(AN596,Hilfstabelle!$B$14:$I$25,8,FALSE)</f>
        <v>22</v>
      </c>
      <c r="AU596" s="7" t="str">
        <f>IF(AY596="50I","I",VLOOKUP(E596,Hilfstabelle!$A$3:$B$6,2))</f>
        <v>I</v>
      </c>
      <c r="AV596" s="7" t="str">
        <f>IF(U596="I","I",VLOOKUP(E596,Hilfstabelle!$A$3:$B$6,2))</f>
        <v>I</v>
      </c>
      <c r="AW596" s="7" t="str">
        <f t="shared" si="296"/>
        <v>32I</v>
      </c>
      <c r="AX596" s="7" t="str">
        <f t="shared" si="297"/>
        <v>32I</v>
      </c>
      <c r="AY596" s="106" t="b">
        <f t="shared" si="298"/>
        <v>0</v>
      </c>
      <c r="AZ596" s="7">
        <f>VLOOKUP('Grundgerüst Konfigurator'!AW596,Hilfstabelle!$B$14:$M$25,12,FALSE)</f>
        <v>0.22388520000000001</v>
      </c>
      <c r="BA596" s="7">
        <f>VLOOKUP(AW596,Hilfstabelle!$B$14:$J$25,9,FALSE)</f>
        <v>20</v>
      </c>
      <c r="BB596" s="7">
        <f>VLOOKUP(AW596,Hilfstabelle!$B$14:$K$25,10,FALSE)</f>
        <v>47</v>
      </c>
      <c r="BC596" s="7">
        <f>VLOOKUP(AW596,Hilfstabelle!$B$14:$I$25,8,FALSE)</f>
        <v>20</v>
      </c>
      <c r="BD596" s="7" t="str">
        <f t="shared" si="299"/>
        <v>II-I</v>
      </c>
      <c r="BE596" s="7" t="str">
        <f t="shared" si="300"/>
        <v>II-I</v>
      </c>
      <c r="BF596" s="7">
        <f>IFERROR(VLOOKUP(BD596,Hilfstabelle!$B$26:$M$31,12,FALSE),0)</f>
        <v>0.65527559999999996</v>
      </c>
      <c r="BG596" s="7">
        <f>IFERROR(VLOOKUP(BD596,Hilfstabelle!$B$26:$H$31,7,FALSE),0)</f>
        <v>23</v>
      </c>
      <c r="BH596" s="7" t="str">
        <f t="shared" si="301"/>
        <v/>
      </c>
      <c r="BI596" s="7" t="str">
        <f t="shared" si="302"/>
        <v/>
      </c>
      <c r="BJ596" s="7">
        <f>IFERROR(VLOOKUP(BH596,Hilfstabelle!$B$26:$M$31,12,FALSE),0)</f>
        <v>0</v>
      </c>
      <c r="BK596" s="7">
        <f>IFERROR(VLOOKUP(BH596,Hilfstabelle!$B$26:$H$31,7,FALSE),0)</f>
        <v>0</v>
      </c>
      <c r="BL596" s="7" t="str">
        <f t="shared" si="303"/>
        <v>II-I</v>
      </c>
      <c r="BM596" s="7" t="str">
        <f t="shared" si="304"/>
        <v>II-I</v>
      </c>
      <c r="BN596" s="7">
        <f>IFERROR(VLOOKUP(BL596,Hilfstabelle!$B$26:$M$31,12,FALSE),0)</f>
        <v>0.65527559999999996</v>
      </c>
      <c r="BO596" s="7">
        <f>IFERROR(VLOOKUP(BL596,Hilfstabelle!$B$26:$H$31,7,FALSE),0)</f>
        <v>23</v>
      </c>
      <c r="BP596" s="162" t="s">
        <v>3902</v>
      </c>
    </row>
    <row r="597" spans="1:68" ht="15" thickBot="1" x14ac:dyDescent="0.25">
      <c r="A597" s="7">
        <v>16863331129</v>
      </c>
      <c r="B597" s="160" t="s">
        <v>98</v>
      </c>
      <c r="C597" s="8">
        <v>40</v>
      </c>
      <c r="D597" s="8">
        <v>90</v>
      </c>
      <c r="E597" s="8">
        <v>25</v>
      </c>
      <c r="F597" s="8" t="str">
        <f t="shared" si="305"/>
        <v>40 - 90 - 25</v>
      </c>
      <c r="G597" s="8" t="str">
        <f t="shared" si="306"/>
        <v>40-90-25</v>
      </c>
      <c r="H597" s="8">
        <f t="shared" si="307"/>
        <v>16863331129</v>
      </c>
      <c r="I597" s="6">
        <f t="shared" si="282"/>
        <v>8.6888172000000008</v>
      </c>
      <c r="J597" s="6">
        <f>VLOOKUP(LEFT(A597,8)*1,Hilfstabelle!$A$35:$E$38,5,FALSE)</f>
        <v>1</v>
      </c>
      <c r="K597" s="6">
        <f t="shared" si="283"/>
        <v>282.5</v>
      </c>
      <c r="L597" s="6">
        <f t="shared" si="284"/>
        <v>224</v>
      </c>
      <c r="M597" s="6">
        <f t="shared" si="285"/>
        <v>126</v>
      </c>
      <c r="N597" s="19">
        <f t="shared" si="286"/>
        <v>116</v>
      </c>
      <c r="O597" s="19">
        <f t="shared" si="287"/>
        <v>111</v>
      </c>
      <c r="P597" s="19">
        <f t="shared" si="288"/>
        <v>113</v>
      </c>
      <c r="Q597" s="6">
        <f>VLOOKUP(LEFT(A597,8)*1,Hilfstabelle!$A$35:$E$38,2,FALSE)</f>
        <v>400</v>
      </c>
      <c r="R597" s="6">
        <f>VLOOKUP(LEFT(A597,8)*1,Hilfstabelle!$A$35:$E$38,3,FALSE)</f>
        <v>285</v>
      </c>
      <c r="S597" s="6">
        <f>VLOOKUP(LEFT(A597,8)*1,Hilfstabelle!$A$35:$E$38,4,FALSE)</f>
        <v>146</v>
      </c>
      <c r="T597" s="94">
        <f>VLOOKUP(H597,Preise!A:E,4,FALSE)</f>
        <v>1041.97</v>
      </c>
      <c r="U597" s="7" t="str">
        <f>IF(V597=50,"I",VLOOKUP(V597,Hilfstabelle!$A$3:$B$6,2))</f>
        <v>III</v>
      </c>
      <c r="V597" s="7">
        <f t="shared" si="289"/>
        <v>90</v>
      </c>
      <c r="W597" s="7" t="str">
        <f>IF(U597="I","I",VLOOKUP(V597,Hilfstabelle!$A$3:$B$6,2))</f>
        <v>III</v>
      </c>
      <c r="X597" s="7">
        <f>VLOOKUP(W597,Hilfstabelle!$B$10:$M$13,12,FALSE)</f>
        <v>4.3940147999999999</v>
      </c>
      <c r="Y597" s="7">
        <f>VLOOKUP(W597,Hilfstabelle!$B$10:$D$13,3,FALSE)</f>
        <v>63</v>
      </c>
      <c r="Z597" s="7">
        <f>VLOOKUP(W597,Hilfstabelle!$B$10:$E$13,4,FALSE)</f>
        <v>89</v>
      </c>
      <c r="AA597" s="7">
        <f>VLOOKUP(W597,Hilfstabelle!$B$10:$F$13,5,FALSE)</f>
        <v>89</v>
      </c>
      <c r="AB597" s="7">
        <f>VLOOKUP(W597,Hilfstabelle!$B$10:$G$13,6,FALSE)</f>
        <v>89</v>
      </c>
      <c r="AC597" s="7" t="str">
        <f>IF(AG597="50I","I",VLOOKUP(C597,Hilfstabelle!$A$3:$B$6,2))</f>
        <v>I</v>
      </c>
      <c r="AD597" s="7" t="str">
        <f>IF(U597="I","I",VLOOKUP(C597,Hilfstabelle!$A$3:$B$6,2))</f>
        <v>I</v>
      </c>
      <c r="AE597" s="7" t="str">
        <f t="shared" si="290"/>
        <v>40I</v>
      </c>
      <c r="AF597" s="7" t="str">
        <f t="shared" si="291"/>
        <v>40I</v>
      </c>
      <c r="AG597" s="106" t="b">
        <f t="shared" si="292"/>
        <v>0</v>
      </c>
      <c r="AH597" s="7">
        <f>VLOOKUP('Grundgerüst Konfigurator'!AE597,Hilfstabelle!$B$14:$M$25,12,FALSE)</f>
        <v>0.33348840000000002</v>
      </c>
      <c r="AI597" s="7">
        <f>VLOOKUP(AE597,Hilfstabelle!$B$14:$J$25,9,FALSE)</f>
        <v>24.5</v>
      </c>
      <c r="AJ597" s="7">
        <f>VLOOKUP(AE597,Hilfstabelle!$B$14:$K$25,10,FALSE)</f>
        <v>54</v>
      </c>
      <c r="AK597" s="7">
        <f>VLOOKUP(AE597,Hilfstabelle!$B$14:$I$25,8,FALSE)</f>
        <v>22</v>
      </c>
      <c r="AL597" s="7" t="str">
        <f>IF(AP597="50I","I",VLOOKUP(D597,Hilfstabelle!$A$3:$B$6,2))</f>
        <v>III</v>
      </c>
      <c r="AM597" s="7" t="str">
        <f>IF(U597="I","I",VLOOKUP(D597,Hilfstabelle!$A$3:$B$6,2))</f>
        <v>III</v>
      </c>
      <c r="AN597" s="7" t="str">
        <f t="shared" si="293"/>
        <v>90III</v>
      </c>
      <c r="AO597" s="7" t="str">
        <f t="shared" si="294"/>
        <v>90III</v>
      </c>
      <c r="AP597" s="106" t="b">
        <f t="shared" si="295"/>
        <v>0</v>
      </c>
      <c r="AQ597" s="7">
        <f>VLOOKUP('Grundgerüst Konfigurator'!AN597,Hilfstabelle!$B$14:$M$25,12,FALSE)</f>
        <v>1.6001664000000002</v>
      </c>
      <c r="AR597" s="7">
        <f>VLOOKUP(AN597,Hilfstabelle!$B$14:$J$25,9,FALSE)</f>
        <v>54</v>
      </c>
      <c r="AS597" s="7">
        <f>VLOOKUP(AN597,Hilfstabelle!$B$14:$K$25,10,FALSE)</f>
        <v>72</v>
      </c>
      <c r="AT597" s="7">
        <f>VLOOKUP(AN597,Hilfstabelle!$B$14:$I$25,8,FALSE)</f>
        <v>22</v>
      </c>
      <c r="AU597" s="7" t="str">
        <f>IF(AY597="50I","I",VLOOKUP(E597,Hilfstabelle!$A$3:$B$6,2))</f>
        <v>I</v>
      </c>
      <c r="AV597" s="7" t="str">
        <f>IF(U597="I","I",VLOOKUP(E597,Hilfstabelle!$A$3:$B$6,2))</f>
        <v>I</v>
      </c>
      <c r="AW597" s="7" t="str">
        <f t="shared" si="296"/>
        <v>25I</v>
      </c>
      <c r="AX597" s="7" t="str">
        <f t="shared" si="297"/>
        <v>25I</v>
      </c>
      <c r="AY597" s="106" t="b">
        <f t="shared" si="298"/>
        <v>0</v>
      </c>
      <c r="AZ597" s="7">
        <f>VLOOKUP('Grundgerüst Konfigurator'!AW597,Hilfstabelle!$B$14:$M$25,12,FALSE)</f>
        <v>0.171486</v>
      </c>
      <c r="BA597" s="7">
        <f>VLOOKUP(AW597,Hilfstabelle!$B$14:$J$25,9,FALSE)</f>
        <v>15.25</v>
      </c>
      <c r="BB597" s="7">
        <f>VLOOKUP(AW597,Hilfstabelle!$B$14:$K$25,10,FALSE)</f>
        <v>40.5</v>
      </c>
      <c r="BC597" s="7">
        <f>VLOOKUP(AW597,Hilfstabelle!$B$14:$I$25,8,FALSE)</f>
        <v>19</v>
      </c>
      <c r="BD597" s="7" t="str">
        <f t="shared" si="299"/>
        <v>III-I</v>
      </c>
      <c r="BE597" s="7" t="str">
        <f t="shared" si="300"/>
        <v>III-I</v>
      </c>
      <c r="BF597" s="7">
        <f>IFERROR(VLOOKUP(BD597,Hilfstabelle!$B$26:$M$31,12,FALSE),0)</f>
        <v>1.0948308</v>
      </c>
      <c r="BG597" s="7">
        <f>IFERROR(VLOOKUP(BD597,Hilfstabelle!$B$26:$H$31,7,FALSE),0)</f>
        <v>5</v>
      </c>
      <c r="BH597" s="7" t="str">
        <f t="shared" si="301"/>
        <v/>
      </c>
      <c r="BI597" s="7" t="str">
        <f t="shared" si="302"/>
        <v/>
      </c>
      <c r="BJ597" s="7">
        <f>IFERROR(VLOOKUP(BH597,Hilfstabelle!$B$26:$M$31,12,FALSE),0)</f>
        <v>0</v>
      </c>
      <c r="BK597" s="7">
        <f>IFERROR(VLOOKUP(BH597,Hilfstabelle!$B$26:$H$31,7,FALSE),0)</f>
        <v>0</v>
      </c>
      <c r="BL597" s="7" t="str">
        <f t="shared" si="303"/>
        <v>III-I</v>
      </c>
      <c r="BM597" s="7" t="str">
        <f t="shared" si="304"/>
        <v>III-I</v>
      </c>
      <c r="BN597" s="7">
        <f>IFERROR(VLOOKUP(BL597,Hilfstabelle!$B$26:$M$31,12,FALSE),0)</f>
        <v>1.0948308</v>
      </c>
      <c r="BO597" s="7">
        <f>IFERROR(VLOOKUP(BL597,Hilfstabelle!$B$26:$H$31,7,FALSE),0)</f>
        <v>5</v>
      </c>
      <c r="BP597" s="162" t="s">
        <v>3902</v>
      </c>
    </row>
    <row r="598" spans="1:68" ht="15" thickBot="1" x14ac:dyDescent="0.25">
      <c r="A598" s="7">
        <v>16863331130</v>
      </c>
      <c r="B598" s="160" t="s">
        <v>98</v>
      </c>
      <c r="C598" s="8">
        <v>40</v>
      </c>
      <c r="D598" s="8">
        <v>90</v>
      </c>
      <c r="E598" s="8">
        <v>32</v>
      </c>
      <c r="F598" s="8" t="str">
        <f t="shared" si="305"/>
        <v>40 - 90 - 32</v>
      </c>
      <c r="G598" s="8" t="str">
        <f t="shared" si="306"/>
        <v>40-90-32</v>
      </c>
      <c r="H598" s="8">
        <f t="shared" si="307"/>
        <v>16863331130</v>
      </c>
      <c r="I598" s="6">
        <f t="shared" si="282"/>
        <v>8.7412164000000008</v>
      </c>
      <c r="J598" s="6">
        <f>VLOOKUP(LEFT(A598,8)*1,Hilfstabelle!$A$35:$E$38,5,FALSE)</f>
        <v>1</v>
      </c>
      <c r="K598" s="6">
        <f t="shared" si="283"/>
        <v>289</v>
      </c>
      <c r="L598" s="6">
        <f t="shared" si="284"/>
        <v>224</v>
      </c>
      <c r="M598" s="6">
        <f t="shared" si="285"/>
        <v>126</v>
      </c>
      <c r="N598" s="19">
        <f t="shared" si="286"/>
        <v>116</v>
      </c>
      <c r="O598" s="19">
        <f t="shared" si="287"/>
        <v>111</v>
      </c>
      <c r="P598" s="19">
        <f t="shared" si="288"/>
        <v>114</v>
      </c>
      <c r="Q598" s="6">
        <f>VLOOKUP(LEFT(A598,8)*1,Hilfstabelle!$A$35:$E$38,2,FALSE)</f>
        <v>400</v>
      </c>
      <c r="R598" s="6">
        <f>VLOOKUP(LEFT(A598,8)*1,Hilfstabelle!$A$35:$E$38,3,FALSE)</f>
        <v>285</v>
      </c>
      <c r="S598" s="6">
        <f>VLOOKUP(LEFT(A598,8)*1,Hilfstabelle!$A$35:$E$38,4,FALSE)</f>
        <v>146</v>
      </c>
      <c r="T598" s="94">
        <f>VLOOKUP(H598,Preise!A:E,4,FALSE)</f>
        <v>1047.33</v>
      </c>
      <c r="U598" s="7" t="str">
        <f>IF(V598=50,"I",VLOOKUP(V598,Hilfstabelle!$A$3:$B$6,2))</f>
        <v>III</v>
      </c>
      <c r="V598" s="7">
        <f t="shared" si="289"/>
        <v>90</v>
      </c>
      <c r="W598" s="7" t="str">
        <f>IF(U598="I","I",VLOOKUP(V598,Hilfstabelle!$A$3:$B$6,2))</f>
        <v>III</v>
      </c>
      <c r="X598" s="7">
        <f>VLOOKUP(W598,Hilfstabelle!$B$10:$M$13,12,FALSE)</f>
        <v>4.3940147999999999</v>
      </c>
      <c r="Y598" s="7">
        <f>VLOOKUP(W598,Hilfstabelle!$B$10:$D$13,3,FALSE)</f>
        <v>63</v>
      </c>
      <c r="Z598" s="7">
        <f>VLOOKUP(W598,Hilfstabelle!$B$10:$E$13,4,FALSE)</f>
        <v>89</v>
      </c>
      <c r="AA598" s="7">
        <f>VLOOKUP(W598,Hilfstabelle!$B$10:$F$13,5,FALSE)</f>
        <v>89</v>
      </c>
      <c r="AB598" s="7">
        <f>VLOOKUP(W598,Hilfstabelle!$B$10:$G$13,6,FALSE)</f>
        <v>89</v>
      </c>
      <c r="AC598" s="7" t="str">
        <f>IF(AG598="50I","I",VLOOKUP(C598,Hilfstabelle!$A$3:$B$6,2))</f>
        <v>I</v>
      </c>
      <c r="AD598" s="7" t="str">
        <f>IF(U598="I","I",VLOOKUP(C598,Hilfstabelle!$A$3:$B$6,2))</f>
        <v>I</v>
      </c>
      <c r="AE598" s="7" t="str">
        <f t="shared" si="290"/>
        <v>40I</v>
      </c>
      <c r="AF598" s="7" t="str">
        <f t="shared" si="291"/>
        <v>40I</v>
      </c>
      <c r="AG598" s="106" t="b">
        <f t="shared" si="292"/>
        <v>0</v>
      </c>
      <c r="AH598" s="7">
        <f>VLOOKUP('Grundgerüst Konfigurator'!AE598,Hilfstabelle!$B$14:$M$25,12,FALSE)</f>
        <v>0.33348840000000002</v>
      </c>
      <c r="AI598" s="7">
        <f>VLOOKUP(AE598,Hilfstabelle!$B$14:$J$25,9,FALSE)</f>
        <v>24.5</v>
      </c>
      <c r="AJ598" s="7">
        <f>VLOOKUP(AE598,Hilfstabelle!$B$14:$K$25,10,FALSE)</f>
        <v>54</v>
      </c>
      <c r="AK598" s="7">
        <f>VLOOKUP(AE598,Hilfstabelle!$B$14:$I$25,8,FALSE)</f>
        <v>22</v>
      </c>
      <c r="AL598" s="7" t="str">
        <f>IF(AP598="50I","I",VLOOKUP(D598,Hilfstabelle!$A$3:$B$6,2))</f>
        <v>III</v>
      </c>
      <c r="AM598" s="7" t="str">
        <f>IF(U598="I","I",VLOOKUP(D598,Hilfstabelle!$A$3:$B$6,2))</f>
        <v>III</v>
      </c>
      <c r="AN598" s="7" t="str">
        <f t="shared" si="293"/>
        <v>90III</v>
      </c>
      <c r="AO598" s="7" t="str">
        <f t="shared" si="294"/>
        <v>90III</v>
      </c>
      <c r="AP598" s="106" t="b">
        <f t="shared" si="295"/>
        <v>0</v>
      </c>
      <c r="AQ598" s="7">
        <f>VLOOKUP('Grundgerüst Konfigurator'!AN598,Hilfstabelle!$B$14:$M$25,12,FALSE)</f>
        <v>1.6001664000000002</v>
      </c>
      <c r="AR598" s="7">
        <f>VLOOKUP(AN598,Hilfstabelle!$B$14:$J$25,9,FALSE)</f>
        <v>54</v>
      </c>
      <c r="AS598" s="7">
        <f>VLOOKUP(AN598,Hilfstabelle!$B$14:$K$25,10,FALSE)</f>
        <v>72</v>
      </c>
      <c r="AT598" s="7">
        <f>VLOOKUP(AN598,Hilfstabelle!$B$14:$I$25,8,FALSE)</f>
        <v>22</v>
      </c>
      <c r="AU598" s="7" t="str">
        <f>IF(AY598="50I","I",VLOOKUP(E598,Hilfstabelle!$A$3:$B$6,2))</f>
        <v>I</v>
      </c>
      <c r="AV598" s="7" t="str">
        <f>IF(U598="I","I",VLOOKUP(E598,Hilfstabelle!$A$3:$B$6,2))</f>
        <v>I</v>
      </c>
      <c r="AW598" s="7" t="str">
        <f t="shared" si="296"/>
        <v>32I</v>
      </c>
      <c r="AX598" s="7" t="str">
        <f t="shared" si="297"/>
        <v>32I</v>
      </c>
      <c r="AY598" s="106" t="b">
        <f t="shared" si="298"/>
        <v>0</v>
      </c>
      <c r="AZ598" s="7">
        <f>VLOOKUP('Grundgerüst Konfigurator'!AW598,Hilfstabelle!$B$14:$M$25,12,FALSE)</f>
        <v>0.22388520000000001</v>
      </c>
      <c r="BA598" s="7">
        <f>VLOOKUP(AW598,Hilfstabelle!$B$14:$J$25,9,FALSE)</f>
        <v>20</v>
      </c>
      <c r="BB598" s="7">
        <f>VLOOKUP(AW598,Hilfstabelle!$B$14:$K$25,10,FALSE)</f>
        <v>47</v>
      </c>
      <c r="BC598" s="7">
        <f>VLOOKUP(AW598,Hilfstabelle!$B$14:$I$25,8,FALSE)</f>
        <v>20</v>
      </c>
      <c r="BD598" s="7" t="str">
        <f t="shared" si="299"/>
        <v>III-I</v>
      </c>
      <c r="BE598" s="7" t="str">
        <f t="shared" si="300"/>
        <v>III-I</v>
      </c>
      <c r="BF598" s="7">
        <f>IFERROR(VLOOKUP(BD598,Hilfstabelle!$B$26:$M$31,12,FALSE),0)</f>
        <v>1.0948308</v>
      </c>
      <c r="BG598" s="7">
        <f>IFERROR(VLOOKUP(BD598,Hilfstabelle!$B$26:$H$31,7,FALSE),0)</f>
        <v>5</v>
      </c>
      <c r="BH598" s="7" t="str">
        <f t="shared" si="301"/>
        <v/>
      </c>
      <c r="BI598" s="7" t="str">
        <f t="shared" si="302"/>
        <v/>
      </c>
      <c r="BJ598" s="7">
        <f>IFERROR(VLOOKUP(BH598,Hilfstabelle!$B$26:$M$31,12,FALSE),0)</f>
        <v>0</v>
      </c>
      <c r="BK598" s="7">
        <f>IFERROR(VLOOKUP(BH598,Hilfstabelle!$B$26:$H$31,7,FALSE),0)</f>
        <v>0</v>
      </c>
      <c r="BL598" s="7" t="str">
        <f t="shared" si="303"/>
        <v>III-I</v>
      </c>
      <c r="BM598" s="7" t="str">
        <f t="shared" si="304"/>
        <v>III-I</v>
      </c>
      <c r="BN598" s="7">
        <f>IFERROR(VLOOKUP(BL598,Hilfstabelle!$B$26:$M$31,12,FALSE),0)</f>
        <v>1.0948308</v>
      </c>
      <c r="BO598" s="7">
        <f>IFERROR(VLOOKUP(BL598,Hilfstabelle!$B$26:$H$31,7,FALSE),0)</f>
        <v>5</v>
      </c>
      <c r="BP598" s="162" t="s">
        <v>3902</v>
      </c>
    </row>
    <row r="599" spans="1:68" ht="15" thickBot="1" x14ac:dyDescent="0.25">
      <c r="A599" s="7">
        <v>16863331131</v>
      </c>
      <c r="B599" s="160" t="s">
        <v>98</v>
      </c>
      <c r="C599" s="8">
        <v>40</v>
      </c>
      <c r="D599" s="8">
        <v>110</v>
      </c>
      <c r="E599" s="8">
        <v>25</v>
      </c>
      <c r="F599" s="8" t="str">
        <f t="shared" si="305"/>
        <v>40 - 110 - 25</v>
      </c>
      <c r="G599" s="8" t="str">
        <f t="shared" si="306"/>
        <v>40-110-25</v>
      </c>
      <c r="H599" s="8">
        <f t="shared" si="307"/>
        <v>16863331131</v>
      </c>
      <c r="I599" s="6">
        <f t="shared" si="282"/>
        <v>9.2013600000000011</v>
      </c>
      <c r="J599" s="6">
        <f>VLOOKUP(LEFT(A599,8)*1,Hilfstabelle!$A$35:$E$38,5,FALSE)</f>
        <v>1</v>
      </c>
      <c r="K599" s="6">
        <f t="shared" si="283"/>
        <v>282.5</v>
      </c>
      <c r="L599" s="6">
        <f t="shared" si="284"/>
        <v>224</v>
      </c>
      <c r="M599" s="6">
        <f t="shared" si="285"/>
        <v>130</v>
      </c>
      <c r="N599" s="19">
        <f t="shared" si="286"/>
        <v>116</v>
      </c>
      <c r="O599" s="19">
        <f t="shared" si="287"/>
        <v>111</v>
      </c>
      <c r="P599" s="19">
        <f t="shared" si="288"/>
        <v>113</v>
      </c>
      <c r="Q599" s="6">
        <f>VLOOKUP(LEFT(A599,8)*1,Hilfstabelle!$A$35:$E$38,2,FALSE)</f>
        <v>400</v>
      </c>
      <c r="R599" s="6">
        <f>VLOOKUP(LEFT(A599,8)*1,Hilfstabelle!$A$35:$E$38,3,FALSE)</f>
        <v>285</v>
      </c>
      <c r="S599" s="6">
        <f>VLOOKUP(LEFT(A599,8)*1,Hilfstabelle!$A$35:$E$38,4,FALSE)</f>
        <v>146</v>
      </c>
      <c r="T599" s="94">
        <f>VLOOKUP(H599,Preise!A:E,4,FALSE)</f>
        <v>1080.79</v>
      </c>
      <c r="U599" s="7" t="str">
        <f>IF(V599=50,"I",VLOOKUP(V599,Hilfstabelle!$A$3:$B$6,2))</f>
        <v>III</v>
      </c>
      <c r="V599" s="7">
        <f t="shared" si="289"/>
        <v>110</v>
      </c>
      <c r="W599" s="7" t="str">
        <f>IF(U599="I","I",VLOOKUP(V599,Hilfstabelle!$A$3:$B$6,2))</f>
        <v>III</v>
      </c>
      <c r="X599" s="7">
        <f>VLOOKUP(W599,Hilfstabelle!$B$10:$M$13,12,FALSE)</f>
        <v>4.3940147999999999</v>
      </c>
      <c r="Y599" s="7">
        <f>VLOOKUP(W599,Hilfstabelle!$B$10:$D$13,3,FALSE)</f>
        <v>63</v>
      </c>
      <c r="Z599" s="7">
        <f>VLOOKUP(W599,Hilfstabelle!$B$10:$E$13,4,FALSE)</f>
        <v>89</v>
      </c>
      <c r="AA599" s="7">
        <f>VLOOKUP(W599,Hilfstabelle!$B$10:$F$13,5,FALSE)</f>
        <v>89</v>
      </c>
      <c r="AB599" s="7">
        <f>VLOOKUP(W599,Hilfstabelle!$B$10:$G$13,6,FALSE)</f>
        <v>89</v>
      </c>
      <c r="AC599" s="7" t="str">
        <f>IF(AG599="50I","I",VLOOKUP(C599,Hilfstabelle!$A$3:$B$6,2))</f>
        <v>I</v>
      </c>
      <c r="AD599" s="7" t="str">
        <f>IF(U599="I","I",VLOOKUP(C599,Hilfstabelle!$A$3:$B$6,2))</f>
        <v>I</v>
      </c>
      <c r="AE599" s="7" t="str">
        <f t="shared" si="290"/>
        <v>40I</v>
      </c>
      <c r="AF599" s="7" t="str">
        <f t="shared" si="291"/>
        <v>40I</v>
      </c>
      <c r="AG599" s="106" t="b">
        <f t="shared" si="292"/>
        <v>0</v>
      </c>
      <c r="AH599" s="7">
        <f>VLOOKUP('Grundgerüst Konfigurator'!AE599,Hilfstabelle!$B$14:$M$25,12,FALSE)</f>
        <v>0.33348840000000002</v>
      </c>
      <c r="AI599" s="7">
        <f>VLOOKUP(AE599,Hilfstabelle!$B$14:$J$25,9,FALSE)</f>
        <v>24.5</v>
      </c>
      <c r="AJ599" s="7">
        <f>VLOOKUP(AE599,Hilfstabelle!$B$14:$K$25,10,FALSE)</f>
        <v>54</v>
      </c>
      <c r="AK599" s="7">
        <f>VLOOKUP(AE599,Hilfstabelle!$B$14:$I$25,8,FALSE)</f>
        <v>22</v>
      </c>
      <c r="AL599" s="7" t="str">
        <f>IF(AP599="50I","I",VLOOKUP(D599,Hilfstabelle!$A$3:$B$6,2))</f>
        <v>III</v>
      </c>
      <c r="AM599" s="7" t="str">
        <f>IF(U599="I","I",VLOOKUP(D599,Hilfstabelle!$A$3:$B$6,2))</f>
        <v>III</v>
      </c>
      <c r="AN599" s="7" t="str">
        <f t="shared" si="293"/>
        <v>110III</v>
      </c>
      <c r="AO599" s="7" t="str">
        <f t="shared" si="294"/>
        <v>110III</v>
      </c>
      <c r="AP599" s="106" t="b">
        <f t="shared" si="295"/>
        <v>0</v>
      </c>
      <c r="AQ599" s="7">
        <f>VLOOKUP('Grundgerüst Konfigurator'!AN599,Hilfstabelle!$B$14:$M$25,12,FALSE)</f>
        <v>2.1127092000000003</v>
      </c>
      <c r="AR599" s="7">
        <f>VLOOKUP(AN599,Hilfstabelle!$B$14:$J$25,9,FALSE)</f>
        <v>65</v>
      </c>
      <c r="AS599" s="7">
        <f>VLOOKUP(AN599,Hilfstabelle!$B$14:$K$25,10,FALSE)</f>
        <v>72</v>
      </c>
      <c r="AT599" s="7">
        <f>VLOOKUP(AN599,Hilfstabelle!$B$14:$I$25,8,FALSE)</f>
        <v>22</v>
      </c>
      <c r="AU599" s="7" t="str">
        <f>IF(AY599="50I","I",VLOOKUP(E599,Hilfstabelle!$A$3:$B$6,2))</f>
        <v>I</v>
      </c>
      <c r="AV599" s="7" t="str">
        <f>IF(U599="I","I",VLOOKUP(E599,Hilfstabelle!$A$3:$B$6,2))</f>
        <v>I</v>
      </c>
      <c r="AW599" s="7" t="str">
        <f t="shared" si="296"/>
        <v>25I</v>
      </c>
      <c r="AX599" s="7" t="str">
        <f t="shared" si="297"/>
        <v>25I</v>
      </c>
      <c r="AY599" s="106" t="b">
        <f t="shared" si="298"/>
        <v>0</v>
      </c>
      <c r="AZ599" s="7">
        <f>VLOOKUP('Grundgerüst Konfigurator'!AW599,Hilfstabelle!$B$14:$M$25,12,FALSE)</f>
        <v>0.171486</v>
      </c>
      <c r="BA599" s="7">
        <f>VLOOKUP(AW599,Hilfstabelle!$B$14:$J$25,9,FALSE)</f>
        <v>15.25</v>
      </c>
      <c r="BB599" s="7">
        <f>VLOOKUP(AW599,Hilfstabelle!$B$14:$K$25,10,FALSE)</f>
        <v>40.5</v>
      </c>
      <c r="BC599" s="7">
        <f>VLOOKUP(AW599,Hilfstabelle!$B$14:$I$25,8,FALSE)</f>
        <v>19</v>
      </c>
      <c r="BD599" s="7" t="str">
        <f t="shared" si="299"/>
        <v>III-I</v>
      </c>
      <c r="BE599" s="7" t="str">
        <f t="shared" si="300"/>
        <v>III-I</v>
      </c>
      <c r="BF599" s="7">
        <f>IFERROR(VLOOKUP(BD599,Hilfstabelle!$B$26:$M$31,12,FALSE),0)</f>
        <v>1.0948308</v>
      </c>
      <c r="BG599" s="7">
        <f>IFERROR(VLOOKUP(BD599,Hilfstabelle!$B$26:$H$31,7,FALSE),0)</f>
        <v>5</v>
      </c>
      <c r="BH599" s="7" t="str">
        <f t="shared" si="301"/>
        <v/>
      </c>
      <c r="BI599" s="7" t="str">
        <f t="shared" si="302"/>
        <v/>
      </c>
      <c r="BJ599" s="7">
        <f>IFERROR(VLOOKUP(BH599,Hilfstabelle!$B$26:$M$31,12,FALSE),0)</f>
        <v>0</v>
      </c>
      <c r="BK599" s="7">
        <f>IFERROR(VLOOKUP(BH599,Hilfstabelle!$B$26:$H$31,7,FALSE),0)</f>
        <v>0</v>
      </c>
      <c r="BL599" s="7" t="str">
        <f t="shared" si="303"/>
        <v>III-I</v>
      </c>
      <c r="BM599" s="7" t="str">
        <f t="shared" si="304"/>
        <v>III-I</v>
      </c>
      <c r="BN599" s="7">
        <f>IFERROR(VLOOKUP(BL599,Hilfstabelle!$B$26:$M$31,12,FALSE),0)</f>
        <v>1.0948308</v>
      </c>
      <c r="BO599" s="7">
        <f>IFERROR(VLOOKUP(BL599,Hilfstabelle!$B$26:$H$31,7,FALSE),0)</f>
        <v>5</v>
      </c>
      <c r="BP599" s="162" t="s">
        <v>3902</v>
      </c>
    </row>
    <row r="600" spans="1:68" ht="15" thickBot="1" x14ac:dyDescent="0.25">
      <c r="A600" s="7">
        <v>16863331132</v>
      </c>
      <c r="B600" s="160" t="s">
        <v>98</v>
      </c>
      <c r="C600" s="8">
        <v>40</v>
      </c>
      <c r="D600" s="8">
        <v>110</v>
      </c>
      <c r="E600" s="8">
        <v>32</v>
      </c>
      <c r="F600" s="8" t="str">
        <f t="shared" si="305"/>
        <v>40 - 110 - 32</v>
      </c>
      <c r="G600" s="8" t="str">
        <f t="shared" si="306"/>
        <v>40-110-32</v>
      </c>
      <c r="H600" s="8">
        <f t="shared" si="307"/>
        <v>16863331132</v>
      </c>
      <c r="I600" s="6">
        <f t="shared" si="282"/>
        <v>9.2537592000000011</v>
      </c>
      <c r="J600" s="6">
        <f>VLOOKUP(LEFT(A600,8)*1,Hilfstabelle!$A$35:$E$38,5,FALSE)</f>
        <v>1</v>
      </c>
      <c r="K600" s="6">
        <f t="shared" si="283"/>
        <v>289</v>
      </c>
      <c r="L600" s="6">
        <f t="shared" si="284"/>
        <v>224</v>
      </c>
      <c r="M600" s="6">
        <f t="shared" si="285"/>
        <v>130</v>
      </c>
      <c r="N600" s="19">
        <f t="shared" si="286"/>
        <v>116</v>
      </c>
      <c r="O600" s="19">
        <f t="shared" si="287"/>
        <v>111</v>
      </c>
      <c r="P600" s="19">
        <f t="shared" si="288"/>
        <v>114</v>
      </c>
      <c r="Q600" s="6">
        <f>VLOOKUP(LEFT(A600,8)*1,Hilfstabelle!$A$35:$E$38,2,FALSE)</f>
        <v>400</v>
      </c>
      <c r="R600" s="6">
        <f>VLOOKUP(LEFT(A600,8)*1,Hilfstabelle!$A$35:$E$38,3,FALSE)</f>
        <v>285</v>
      </c>
      <c r="S600" s="6">
        <f>VLOOKUP(LEFT(A600,8)*1,Hilfstabelle!$A$35:$E$38,4,FALSE)</f>
        <v>146</v>
      </c>
      <c r="T600" s="94">
        <f>VLOOKUP(H600,Preise!A:E,4,FALSE)</f>
        <v>1086.1500000000001</v>
      </c>
      <c r="U600" s="7" t="str">
        <f>IF(V600=50,"I",VLOOKUP(V600,Hilfstabelle!$A$3:$B$6,2))</f>
        <v>III</v>
      </c>
      <c r="V600" s="7">
        <f t="shared" si="289"/>
        <v>110</v>
      </c>
      <c r="W600" s="7" t="str">
        <f>IF(U600="I","I",VLOOKUP(V600,Hilfstabelle!$A$3:$B$6,2))</f>
        <v>III</v>
      </c>
      <c r="X600" s="7">
        <f>VLOOKUP(W600,Hilfstabelle!$B$10:$M$13,12,FALSE)</f>
        <v>4.3940147999999999</v>
      </c>
      <c r="Y600" s="7">
        <f>VLOOKUP(W600,Hilfstabelle!$B$10:$D$13,3,FALSE)</f>
        <v>63</v>
      </c>
      <c r="Z600" s="7">
        <f>VLOOKUP(W600,Hilfstabelle!$B$10:$E$13,4,FALSE)</f>
        <v>89</v>
      </c>
      <c r="AA600" s="7">
        <f>VLOOKUP(W600,Hilfstabelle!$B$10:$F$13,5,FALSE)</f>
        <v>89</v>
      </c>
      <c r="AB600" s="7">
        <f>VLOOKUP(W600,Hilfstabelle!$B$10:$G$13,6,FALSE)</f>
        <v>89</v>
      </c>
      <c r="AC600" s="7" t="str">
        <f>IF(AG600="50I","I",VLOOKUP(C600,Hilfstabelle!$A$3:$B$6,2))</f>
        <v>I</v>
      </c>
      <c r="AD600" s="7" t="str">
        <f>IF(U600="I","I",VLOOKUP(C600,Hilfstabelle!$A$3:$B$6,2))</f>
        <v>I</v>
      </c>
      <c r="AE600" s="7" t="str">
        <f t="shared" si="290"/>
        <v>40I</v>
      </c>
      <c r="AF600" s="7" t="str">
        <f t="shared" si="291"/>
        <v>40I</v>
      </c>
      <c r="AG600" s="106" t="b">
        <f t="shared" si="292"/>
        <v>0</v>
      </c>
      <c r="AH600" s="7">
        <f>VLOOKUP('Grundgerüst Konfigurator'!AE600,Hilfstabelle!$B$14:$M$25,12,FALSE)</f>
        <v>0.33348840000000002</v>
      </c>
      <c r="AI600" s="7">
        <f>VLOOKUP(AE600,Hilfstabelle!$B$14:$J$25,9,FALSE)</f>
        <v>24.5</v>
      </c>
      <c r="AJ600" s="7">
        <f>VLOOKUP(AE600,Hilfstabelle!$B$14:$K$25,10,FALSE)</f>
        <v>54</v>
      </c>
      <c r="AK600" s="7">
        <f>VLOOKUP(AE600,Hilfstabelle!$B$14:$I$25,8,FALSE)</f>
        <v>22</v>
      </c>
      <c r="AL600" s="7" t="str">
        <f>IF(AP600="50I","I",VLOOKUP(D600,Hilfstabelle!$A$3:$B$6,2))</f>
        <v>III</v>
      </c>
      <c r="AM600" s="7" t="str">
        <f>IF(U600="I","I",VLOOKUP(D600,Hilfstabelle!$A$3:$B$6,2))</f>
        <v>III</v>
      </c>
      <c r="AN600" s="7" t="str">
        <f t="shared" si="293"/>
        <v>110III</v>
      </c>
      <c r="AO600" s="7" t="str">
        <f t="shared" si="294"/>
        <v>110III</v>
      </c>
      <c r="AP600" s="106" t="b">
        <f t="shared" si="295"/>
        <v>0</v>
      </c>
      <c r="AQ600" s="7">
        <f>VLOOKUP('Grundgerüst Konfigurator'!AN600,Hilfstabelle!$B$14:$M$25,12,FALSE)</f>
        <v>2.1127092000000003</v>
      </c>
      <c r="AR600" s="7">
        <f>VLOOKUP(AN600,Hilfstabelle!$B$14:$J$25,9,FALSE)</f>
        <v>65</v>
      </c>
      <c r="AS600" s="7">
        <f>VLOOKUP(AN600,Hilfstabelle!$B$14:$K$25,10,FALSE)</f>
        <v>72</v>
      </c>
      <c r="AT600" s="7">
        <f>VLOOKUP(AN600,Hilfstabelle!$B$14:$I$25,8,FALSE)</f>
        <v>22</v>
      </c>
      <c r="AU600" s="7" t="str">
        <f>IF(AY600="50I","I",VLOOKUP(E600,Hilfstabelle!$A$3:$B$6,2))</f>
        <v>I</v>
      </c>
      <c r="AV600" s="7" t="str">
        <f>IF(U600="I","I",VLOOKUP(E600,Hilfstabelle!$A$3:$B$6,2))</f>
        <v>I</v>
      </c>
      <c r="AW600" s="7" t="str">
        <f t="shared" si="296"/>
        <v>32I</v>
      </c>
      <c r="AX600" s="7" t="str">
        <f t="shared" si="297"/>
        <v>32I</v>
      </c>
      <c r="AY600" s="106" t="b">
        <f t="shared" si="298"/>
        <v>0</v>
      </c>
      <c r="AZ600" s="7">
        <f>VLOOKUP('Grundgerüst Konfigurator'!AW600,Hilfstabelle!$B$14:$M$25,12,FALSE)</f>
        <v>0.22388520000000001</v>
      </c>
      <c r="BA600" s="7">
        <f>VLOOKUP(AW600,Hilfstabelle!$B$14:$J$25,9,FALSE)</f>
        <v>20</v>
      </c>
      <c r="BB600" s="7">
        <f>VLOOKUP(AW600,Hilfstabelle!$B$14:$K$25,10,FALSE)</f>
        <v>47</v>
      </c>
      <c r="BC600" s="7">
        <f>VLOOKUP(AW600,Hilfstabelle!$B$14:$I$25,8,FALSE)</f>
        <v>20</v>
      </c>
      <c r="BD600" s="7" t="str">
        <f t="shared" si="299"/>
        <v>III-I</v>
      </c>
      <c r="BE600" s="7" t="str">
        <f t="shared" si="300"/>
        <v>III-I</v>
      </c>
      <c r="BF600" s="7">
        <f>IFERROR(VLOOKUP(BD600,Hilfstabelle!$B$26:$M$31,12,FALSE),0)</f>
        <v>1.0948308</v>
      </c>
      <c r="BG600" s="7">
        <f>IFERROR(VLOOKUP(BD600,Hilfstabelle!$B$26:$H$31,7,FALSE),0)</f>
        <v>5</v>
      </c>
      <c r="BH600" s="7" t="str">
        <f t="shared" si="301"/>
        <v/>
      </c>
      <c r="BI600" s="7" t="str">
        <f t="shared" si="302"/>
        <v/>
      </c>
      <c r="BJ600" s="7">
        <f>IFERROR(VLOOKUP(BH600,Hilfstabelle!$B$26:$M$31,12,FALSE),0)</f>
        <v>0</v>
      </c>
      <c r="BK600" s="7">
        <f>IFERROR(VLOOKUP(BH600,Hilfstabelle!$B$26:$H$31,7,FALSE),0)</f>
        <v>0</v>
      </c>
      <c r="BL600" s="7" t="str">
        <f t="shared" si="303"/>
        <v>III-I</v>
      </c>
      <c r="BM600" s="7" t="str">
        <f t="shared" si="304"/>
        <v>III-I</v>
      </c>
      <c r="BN600" s="7">
        <f>IFERROR(VLOOKUP(BL600,Hilfstabelle!$B$26:$M$31,12,FALSE),0)</f>
        <v>1.0948308</v>
      </c>
      <c r="BO600" s="7">
        <f>IFERROR(VLOOKUP(BL600,Hilfstabelle!$B$26:$H$31,7,FALSE),0)</f>
        <v>5</v>
      </c>
      <c r="BP600" s="162" t="s">
        <v>3902</v>
      </c>
    </row>
    <row r="601" spans="1:68" ht="15" thickBot="1" x14ac:dyDescent="0.25">
      <c r="A601" s="7">
        <v>16864441333</v>
      </c>
      <c r="B601" s="160" t="s">
        <v>98</v>
      </c>
      <c r="C601" s="8">
        <v>40</v>
      </c>
      <c r="D601" s="8">
        <v>125</v>
      </c>
      <c r="E601" s="8">
        <v>25</v>
      </c>
      <c r="F601" s="8" t="str">
        <f t="shared" si="305"/>
        <v>40 - 125 - 25</v>
      </c>
      <c r="G601" s="8" t="str">
        <f t="shared" si="306"/>
        <v>40-125-25</v>
      </c>
      <c r="H601" s="8">
        <f t="shared" si="307"/>
        <v>16864441333</v>
      </c>
      <c r="I601" s="6">
        <f t="shared" si="282"/>
        <v>19.125170400000002</v>
      </c>
      <c r="J601" s="6">
        <f>VLOOKUP(LEFT(A601,8)*1,Hilfstabelle!$A$35:$E$38,5,FALSE)</f>
        <v>0</v>
      </c>
      <c r="K601" s="6">
        <f t="shared" si="283"/>
        <v>325.5</v>
      </c>
      <c r="L601" s="6">
        <f t="shared" si="284"/>
        <v>277.8</v>
      </c>
      <c r="M601" s="6">
        <f t="shared" si="285"/>
        <v>160</v>
      </c>
      <c r="N601" s="19">
        <f t="shared" si="286"/>
        <v>137.5</v>
      </c>
      <c r="O601" s="19">
        <f t="shared" si="287"/>
        <v>147.80000000000001</v>
      </c>
      <c r="P601" s="19">
        <f t="shared" si="288"/>
        <v>134.5</v>
      </c>
      <c r="Q601" s="6" t="str">
        <f>VLOOKUP(LEFT(A601,8)*1,Hilfstabelle!$A$35:$E$38,2,FALSE)</f>
        <v>N.A.</v>
      </c>
      <c r="R601" s="6" t="str">
        <f>VLOOKUP(LEFT(A601,8)*1,Hilfstabelle!$A$35:$E$38,3,FALSE)</f>
        <v>N.A.</v>
      </c>
      <c r="S601" s="6" t="str">
        <f>VLOOKUP(LEFT(A601,8)*1,Hilfstabelle!$A$35:$E$38,4,FALSE)</f>
        <v>N.A.</v>
      </c>
      <c r="T601" s="94" t="e">
        <f>VLOOKUP(H601,Preise!A:E,4,FALSE)</f>
        <v>#N/A</v>
      </c>
      <c r="U601" s="7" t="str">
        <f>IF(V601=50,"I",VLOOKUP(V601,Hilfstabelle!$A$3:$B$6,2))</f>
        <v>IV</v>
      </c>
      <c r="V601" s="7">
        <f t="shared" si="289"/>
        <v>125</v>
      </c>
      <c r="W601" s="7" t="str">
        <f>IF(U601="I","I",VLOOKUP(V601,Hilfstabelle!$A$3:$B$6,2))</f>
        <v>IV</v>
      </c>
      <c r="X601" s="7">
        <f>VLOOKUP(W601,Hilfstabelle!$B$10:$M$13,12,FALSE)</f>
        <v>10.408540800000001</v>
      </c>
      <c r="Y601" s="7">
        <f>VLOOKUP(W601,Hilfstabelle!$B$10:$D$13,3,FALSE)</f>
        <v>80</v>
      </c>
      <c r="Z601" s="7">
        <f>VLOOKUP(W601,Hilfstabelle!$B$10:$E$13,4,FALSE)</f>
        <v>110.5</v>
      </c>
      <c r="AA601" s="7">
        <f>VLOOKUP(W601,Hilfstabelle!$B$10:$F$13,5,FALSE)</f>
        <v>110.5</v>
      </c>
      <c r="AB601" s="7">
        <f>VLOOKUP(W601,Hilfstabelle!$B$10:$G$13,6,FALSE)</f>
        <v>110.5</v>
      </c>
      <c r="AC601" s="7" t="str">
        <f>IF(AG601="50I","I",VLOOKUP(C601,Hilfstabelle!$A$3:$B$6,2))</f>
        <v>I</v>
      </c>
      <c r="AD601" s="7" t="str">
        <f>IF(U601="I","I",VLOOKUP(C601,Hilfstabelle!$A$3:$B$6,2))</f>
        <v>I</v>
      </c>
      <c r="AE601" s="7" t="str">
        <f t="shared" si="290"/>
        <v>40I</v>
      </c>
      <c r="AF601" s="7" t="str">
        <f t="shared" si="291"/>
        <v>40I</v>
      </c>
      <c r="AG601" s="106" t="b">
        <f t="shared" si="292"/>
        <v>0</v>
      </c>
      <c r="AH601" s="7">
        <f>VLOOKUP('Grundgerüst Konfigurator'!AE601,Hilfstabelle!$B$14:$M$25,12,FALSE)</f>
        <v>0.33348840000000002</v>
      </c>
      <c r="AI601" s="7">
        <f>VLOOKUP(AE601,Hilfstabelle!$B$14:$J$25,9,FALSE)</f>
        <v>24.5</v>
      </c>
      <c r="AJ601" s="7">
        <f>VLOOKUP(AE601,Hilfstabelle!$B$14:$K$25,10,FALSE)</f>
        <v>54</v>
      </c>
      <c r="AK601" s="7">
        <f>VLOOKUP(AE601,Hilfstabelle!$B$14:$I$25,8,FALSE)</f>
        <v>22</v>
      </c>
      <c r="AL601" s="7" t="str">
        <f>IF(AP601="50I","I",VLOOKUP(D601,Hilfstabelle!$A$3:$B$6,2))</f>
        <v>IV</v>
      </c>
      <c r="AM601" s="7" t="str">
        <f>IF(U601="I","I",VLOOKUP(D601,Hilfstabelle!$A$3:$B$6,2))</f>
        <v>IV</v>
      </c>
      <c r="AN601" s="7" t="str">
        <f t="shared" si="293"/>
        <v>125IV</v>
      </c>
      <c r="AO601" s="7" t="str">
        <f t="shared" si="294"/>
        <v>125IV</v>
      </c>
      <c r="AP601" s="106" t="b">
        <f t="shared" si="295"/>
        <v>0</v>
      </c>
      <c r="AQ601" s="7">
        <f>VLOOKUP('Grundgerüst Konfigurator'!AN601,Hilfstabelle!$B$14:$M$25,12,FALSE)</f>
        <v>3.7998072000000001</v>
      </c>
      <c r="AR601" s="7">
        <f>VLOOKUP(AN601,Hilfstabelle!$B$14:$J$25,9,FALSE)</f>
        <v>72.5</v>
      </c>
      <c r="AS601" s="7">
        <f>VLOOKUP(AN601,Hilfstabelle!$B$14:$K$25,10,FALSE)</f>
        <v>87.3</v>
      </c>
      <c r="AT601" s="7">
        <f>VLOOKUP(AN601,Hilfstabelle!$B$14:$I$25,8,FALSE)</f>
        <v>37.299999999999997</v>
      </c>
      <c r="AU601" s="7" t="str">
        <f>IF(AY601="50I","I",VLOOKUP(E601,Hilfstabelle!$A$3:$B$6,2))</f>
        <v>I</v>
      </c>
      <c r="AV601" s="7" t="str">
        <f>IF(U601="I","I",VLOOKUP(E601,Hilfstabelle!$A$3:$B$6,2))</f>
        <v>I</v>
      </c>
      <c r="AW601" s="7" t="str">
        <f t="shared" si="296"/>
        <v>25I</v>
      </c>
      <c r="AX601" s="7" t="str">
        <f t="shared" si="297"/>
        <v>25I</v>
      </c>
      <c r="AY601" s="106" t="b">
        <f t="shared" si="298"/>
        <v>0</v>
      </c>
      <c r="AZ601" s="7">
        <f>VLOOKUP('Grundgerüst Konfigurator'!AW601,Hilfstabelle!$B$14:$M$25,12,FALSE)</f>
        <v>0.171486</v>
      </c>
      <c r="BA601" s="7">
        <f>VLOOKUP(AW601,Hilfstabelle!$B$14:$J$25,9,FALSE)</f>
        <v>15.25</v>
      </c>
      <c r="BB601" s="7">
        <f>VLOOKUP(AW601,Hilfstabelle!$B$14:$K$25,10,FALSE)</f>
        <v>40.5</v>
      </c>
      <c r="BC601" s="7">
        <f>VLOOKUP(AW601,Hilfstabelle!$B$14:$I$25,8,FALSE)</f>
        <v>19</v>
      </c>
      <c r="BD601" s="7" t="str">
        <f t="shared" si="299"/>
        <v>IV-I</v>
      </c>
      <c r="BE601" s="7" t="str">
        <f t="shared" si="300"/>
        <v>IV-I</v>
      </c>
      <c r="BF601" s="7">
        <f>IFERROR(VLOOKUP(BD601,Hilfstabelle!$B$26:$M$31,12,FALSE),0)</f>
        <v>2.205924</v>
      </c>
      <c r="BG601" s="7">
        <f>IFERROR(VLOOKUP(BD601,Hilfstabelle!$B$26:$H$31,7,FALSE),0)</f>
        <v>5</v>
      </c>
      <c r="BH601" s="7" t="str">
        <f t="shared" si="301"/>
        <v/>
      </c>
      <c r="BI601" s="7" t="str">
        <f t="shared" si="302"/>
        <v/>
      </c>
      <c r="BJ601" s="7">
        <f>IFERROR(VLOOKUP(BH601,Hilfstabelle!$B$26:$M$31,12,FALSE),0)</f>
        <v>0</v>
      </c>
      <c r="BK601" s="7">
        <f>IFERROR(VLOOKUP(BH601,Hilfstabelle!$B$26:$H$31,7,FALSE),0)</f>
        <v>0</v>
      </c>
      <c r="BL601" s="7" t="str">
        <f t="shared" si="303"/>
        <v>IV-I</v>
      </c>
      <c r="BM601" s="7" t="str">
        <f t="shared" si="304"/>
        <v>IV-I</v>
      </c>
      <c r="BN601" s="7">
        <f>IFERROR(VLOOKUP(BL601,Hilfstabelle!$B$26:$M$31,12,FALSE),0)</f>
        <v>2.205924</v>
      </c>
      <c r="BO601" s="7">
        <f>IFERROR(VLOOKUP(BL601,Hilfstabelle!$B$26:$H$31,7,FALSE),0)</f>
        <v>5</v>
      </c>
      <c r="BP601" s="162" t="s">
        <v>3902</v>
      </c>
    </row>
    <row r="602" spans="1:68" ht="15" thickBot="1" x14ac:dyDescent="0.25">
      <c r="A602" s="7">
        <v>16864441334</v>
      </c>
      <c r="B602" s="160" t="s">
        <v>98</v>
      </c>
      <c r="C602" s="8">
        <v>40</v>
      </c>
      <c r="D602" s="8">
        <v>125</v>
      </c>
      <c r="E602" s="8">
        <v>32</v>
      </c>
      <c r="F602" s="8" t="str">
        <f t="shared" si="305"/>
        <v>40 - 125 - 32</v>
      </c>
      <c r="G602" s="8" t="str">
        <f t="shared" si="306"/>
        <v>40-125-32</v>
      </c>
      <c r="H602" s="8">
        <f t="shared" si="307"/>
        <v>16864441334</v>
      </c>
      <c r="I602" s="6">
        <f t="shared" si="282"/>
        <v>19.177569600000002</v>
      </c>
      <c r="J602" s="6">
        <f>VLOOKUP(LEFT(A602,8)*1,Hilfstabelle!$A$35:$E$38,5,FALSE)</f>
        <v>0</v>
      </c>
      <c r="K602" s="6">
        <f t="shared" si="283"/>
        <v>332</v>
      </c>
      <c r="L602" s="6">
        <f t="shared" si="284"/>
        <v>277.8</v>
      </c>
      <c r="M602" s="6">
        <f t="shared" si="285"/>
        <v>160</v>
      </c>
      <c r="N602" s="19">
        <f t="shared" si="286"/>
        <v>137.5</v>
      </c>
      <c r="O602" s="19">
        <f t="shared" si="287"/>
        <v>147.80000000000001</v>
      </c>
      <c r="P602" s="19">
        <f t="shared" si="288"/>
        <v>135.5</v>
      </c>
      <c r="Q602" s="6" t="str">
        <f>VLOOKUP(LEFT(A602,8)*1,Hilfstabelle!$A$35:$E$38,2,FALSE)</f>
        <v>N.A.</v>
      </c>
      <c r="R602" s="6" t="str">
        <f>VLOOKUP(LEFT(A602,8)*1,Hilfstabelle!$A$35:$E$38,3,FALSE)</f>
        <v>N.A.</v>
      </c>
      <c r="S602" s="6" t="str">
        <f>VLOOKUP(LEFT(A602,8)*1,Hilfstabelle!$A$35:$E$38,4,FALSE)</f>
        <v>N.A.</v>
      </c>
      <c r="T602" s="94" t="e">
        <f>VLOOKUP(H602,Preise!A:E,4,FALSE)</f>
        <v>#N/A</v>
      </c>
      <c r="U602" s="7" t="str">
        <f>IF(V602=50,"I",VLOOKUP(V602,Hilfstabelle!$A$3:$B$6,2))</f>
        <v>IV</v>
      </c>
      <c r="V602" s="7">
        <f t="shared" si="289"/>
        <v>125</v>
      </c>
      <c r="W602" s="7" t="str">
        <f>IF(U602="I","I",VLOOKUP(V602,Hilfstabelle!$A$3:$B$6,2))</f>
        <v>IV</v>
      </c>
      <c r="X602" s="7">
        <f>VLOOKUP(W602,Hilfstabelle!$B$10:$M$13,12,FALSE)</f>
        <v>10.408540800000001</v>
      </c>
      <c r="Y602" s="7">
        <f>VLOOKUP(W602,Hilfstabelle!$B$10:$D$13,3,FALSE)</f>
        <v>80</v>
      </c>
      <c r="Z602" s="7">
        <f>VLOOKUP(W602,Hilfstabelle!$B$10:$E$13,4,FALSE)</f>
        <v>110.5</v>
      </c>
      <c r="AA602" s="7">
        <f>VLOOKUP(W602,Hilfstabelle!$B$10:$F$13,5,FALSE)</f>
        <v>110.5</v>
      </c>
      <c r="AB602" s="7">
        <f>VLOOKUP(W602,Hilfstabelle!$B$10:$G$13,6,FALSE)</f>
        <v>110.5</v>
      </c>
      <c r="AC602" s="7" t="str">
        <f>IF(AG602="50I","I",VLOOKUP(C602,Hilfstabelle!$A$3:$B$6,2))</f>
        <v>I</v>
      </c>
      <c r="AD602" s="7" t="str">
        <f>IF(U602="I","I",VLOOKUP(C602,Hilfstabelle!$A$3:$B$6,2))</f>
        <v>I</v>
      </c>
      <c r="AE602" s="7" t="str">
        <f t="shared" si="290"/>
        <v>40I</v>
      </c>
      <c r="AF602" s="7" t="str">
        <f t="shared" si="291"/>
        <v>40I</v>
      </c>
      <c r="AG602" s="106" t="b">
        <f t="shared" si="292"/>
        <v>0</v>
      </c>
      <c r="AH602" s="7">
        <f>VLOOKUP('Grundgerüst Konfigurator'!AE602,Hilfstabelle!$B$14:$M$25,12,FALSE)</f>
        <v>0.33348840000000002</v>
      </c>
      <c r="AI602" s="7">
        <f>VLOOKUP(AE602,Hilfstabelle!$B$14:$J$25,9,FALSE)</f>
        <v>24.5</v>
      </c>
      <c r="AJ602" s="7">
        <f>VLOOKUP(AE602,Hilfstabelle!$B$14:$K$25,10,FALSE)</f>
        <v>54</v>
      </c>
      <c r="AK602" s="7">
        <f>VLOOKUP(AE602,Hilfstabelle!$B$14:$I$25,8,FALSE)</f>
        <v>22</v>
      </c>
      <c r="AL602" s="7" t="str">
        <f>IF(AP602="50I","I",VLOOKUP(D602,Hilfstabelle!$A$3:$B$6,2))</f>
        <v>IV</v>
      </c>
      <c r="AM602" s="7" t="str">
        <f>IF(U602="I","I",VLOOKUP(D602,Hilfstabelle!$A$3:$B$6,2))</f>
        <v>IV</v>
      </c>
      <c r="AN602" s="7" t="str">
        <f t="shared" si="293"/>
        <v>125IV</v>
      </c>
      <c r="AO602" s="7" t="str">
        <f t="shared" si="294"/>
        <v>125IV</v>
      </c>
      <c r="AP602" s="106" t="b">
        <f t="shared" si="295"/>
        <v>0</v>
      </c>
      <c r="AQ602" s="7">
        <f>VLOOKUP('Grundgerüst Konfigurator'!AN602,Hilfstabelle!$B$14:$M$25,12,FALSE)</f>
        <v>3.7998072000000001</v>
      </c>
      <c r="AR602" s="7">
        <f>VLOOKUP(AN602,Hilfstabelle!$B$14:$J$25,9,FALSE)</f>
        <v>72.5</v>
      </c>
      <c r="AS602" s="7">
        <f>VLOOKUP(AN602,Hilfstabelle!$B$14:$K$25,10,FALSE)</f>
        <v>87.3</v>
      </c>
      <c r="AT602" s="7">
        <f>VLOOKUP(AN602,Hilfstabelle!$B$14:$I$25,8,FALSE)</f>
        <v>37.299999999999997</v>
      </c>
      <c r="AU602" s="7" t="str">
        <f>IF(AY602="50I","I",VLOOKUP(E602,Hilfstabelle!$A$3:$B$6,2))</f>
        <v>I</v>
      </c>
      <c r="AV602" s="7" t="str">
        <f>IF(U602="I","I",VLOOKUP(E602,Hilfstabelle!$A$3:$B$6,2))</f>
        <v>I</v>
      </c>
      <c r="AW602" s="7" t="str">
        <f t="shared" si="296"/>
        <v>32I</v>
      </c>
      <c r="AX602" s="7" t="str">
        <f t="shared" si="297"/>
        <v>32I</v>
      </c>
      <c r="AY602" s="106" t="b">
        <f t="shared" si="298"/>
        <v>0</v>
      </c>
      <c r="AZ602" s="7">
        <f>VLOOKUP('Grundgerüst Konfigurator'!AW602,Hilfstabelle!$B$14:$M$25,12,FALSE)</f>
        <v>0.22388520000000001</v>
      </c>
      <c r="BA602" s="7">
        <f>VLOOKUP(AW602,Hilfstabelle!$B$14:$J$25,9,FALSE)</f>
        <v>20</v>
      </c>
      <c r="BB602" s="7">
        <f>VLOOKUP(AW602,Hilfstabelle!$B$14:$K$25,10,FALSE)</f>
        <v>47</v>
      </c>
      <c r="BC602" s="7">
        <f>VLOOKUP(AW602,Hilfstabelle!$B$14:$I$25,8,FALSE)</f>
        <v>20</v>
      </c>
      <c r="BD602" s="7" t="str">
        <f t="shared" si="299"/>
        <v>IV-I</v>
      </c>
      <c r="BE602" s="7" t="str">
        <f t="shared" si="300"/>
        <v>IV-I</v>
      </c>
      <c r="BF602" s="7">
        <f>IFERROR(VLOOKUP(BD602,Hilfstabelle!$B$26:$M$31,12,FALSE),0)</f>
        <v>2.205924</v>
      </c>
      <c r="BG602" s="7">
        <f>IFERROR(VLOOKUP(BD602,Hilfstabelle!$B$26:$H$31,7,FALSE),0)</f>
        <v>5</v>
      </c>
      <c r="BH602" s="7" t="str">
        <f t="shared" si="301"/>
        <v/>
      </c>
      <c r="BI602" s="7" t="str">
        <f t="shared" si="302"/>
        <v/>
      </c>
      <c r="BJ602" s="7">
        <f>IFERROR(VLOOKUP(BH602,Hilfstabelle!$B$26:$M$31,12,FALSE),0)</f>
        <v>0</v>
      </c>
      <c r="BK602" s="7">
        <f>IFERROR(VLOOKUP(BH602,Hilfstabelle!$B$26:$H$31,7,FALSE),0)</f>
        <v>0</v>
      </c>
      <c r="BL602" s="7" t="str">
        <f t="shared" si="303"/>
        <v>IV-I</v>
      </c>
      <c r="BM602" s="7" t="str">
        <f t="shared" si="304"/>
        <v>IV-I</v>
      </c>
      <c r="BN602" s="7">
        <f>IFERROR(VLOOKUP(BL602,Hilfstabelle!$B$26:$M$31,12,FALSE),0)</f>
        <v>2.205924</v>
      </c>
      <c r="BO602" s="7">
        <f>IFERROR(VLOOKUP(BL602,Hilfstabelle!$B$26:$H$31,7,FALSE),0)</f>
        <v>5</v>
      </c>
      <c r="BP602" s="162" t="s">
        <v>3902</v>
      </c>
    </row>
    <row r="603" spans="1:68" ht="15" thickBot="1" x14ac:dyDescent="0.25">
      <c r="A603" s="7">
        <v>16864441335</v>
      </c>
      <c r="B603" s="160" t="s">
        <v>98</v>
      </c>
      <c r="C603" s="8">
        <v>40</v>
      </c>
      <c r="D603" s="8">
        <v>140</v>
      </c>
      <c r="E603" s="8">
        <v>25</v>
      </c>
      <c r="F603" s="8" t="str">
        <f t="shared" si="305"/>
        <v>40 - 140 - 25</v>
      </c>
      <c r="G603" s="8" t="str">
        <f t="shared" si="306"/>
        <v>40-140-25</v>
      </c>
      <c r="H603" s="8">
        <f t="shared" si="307"/>
        <v>16864441335</v>
      </c>
      <c r="I603" s="6">
        <f t="shared" si="282"/>
        <v>19.772600400000002</v>
      </c>
      <c r="J603" s="6">
        <f>VLOOKUP(LEFT(A603,8)*1,Hilfstabelle!$A$35:$E$38,5,FALSE)</f>
        <v>0</v>
      </c>
      <c r="K603" s="6">
        <f t="shared" si="283"/>
        <v>325.5</v>
      </c>
      <c r="L603" s="6">
        <f t="shared" si="284"/>
        <v>266.10000000000002</v>
      </c>
      <c r="M603" s="6">
        <f t="shared" si="285"/>
        <v>163</v>
      </c>
      <c r="N603" s="19">
        <f t="shared" si="286"/>
        <v>137.5</v>
      </c>
      <c r="O603" s="19">
        <f t="shared" si="287"/>
        <v>136.1</v>
      </c>
      <c r="P603" s="19">
        <f t="shared" si="288"/>
        <v>134.5</v>
      </c>
      <c r="Q603" s="6" t="str">
        <f>VLOOKUP(LEFT(A603,8)*1,Hilfstabelle!$A$35:$E$38,2,FALSE)</f>
        <v>N.A.</v>
      </c>
      <c r="R603" s="6" t="str">
        <f>VLOOKUP(LEFT(A603,8)*1,Hilfstabelle!$A$35:$E$38,3,FALSE)</f>
        <v>N.A.</v>
      </c>
      <c r="S603" s="6" t="str">
        <f>VLOOKUP(LEFT(A603,8)*1,Hilfstabelle!$A$35:$E$38,4,FALSE)</f>
        <v>N.A.</v>
      </c>
      <c r="T603" s="94" t="e">
        <f>VLOOKUP(H603,Preise!A:E,4,FALSE)</f>
        <v>#N/A</v>
      </c>
      <c r="U603" s="7" t="str">
        <f>IF(V603=50,"I",VLOOKUP(V603,Hilfstabelle!$A$3:$B$6,2))</f>
        <v>IV</v>
      </c>
      <c r="V603" s="7">
        <f t="shared" si="289"/>
        <v>140</v>
      </c>
      <c r="W603" s="7" t="str">
        <f>IF(U603="I","I",VLOOKUP(V603,Hilfstabelle!$A$3:$B$6,2))</f>
        <v>IV</v>
      </c>
      <c r="X603" s="7">
        <f>VLOOKUP(W603,Hilfstabelle!$B$10:$M$13,12,FALSE)</f>
        <v>10.408540800000001</v>
      </c>
      <c r="Y603" s="7">
        <f>VLOOKUP(W603,Hilfstabelle!$B$10:$D$13,3,FALSE)</f>
        <v>80</v>
      </c>
      <c r="Z603" s="7">
        <f>VLOOKUP(W603,Hilfstabelle!$B$10:$E$13,4,FALSE)</f>
        <v>110.5</v>
      </c>
      <c r="AA603" s="7">
        <f>VLOOKUP(W603,Hilfstabelle!$B$10:$F$13,5,FALSE)</f>
        <v>110.5</v>
      </c>
      <c r="AB603" s="7">
        <f>VLOOKUP(W603,Hilfstabelle!$B$10:$G$13,6,FALSE)</f>
        <v>110.5</v>
      </c>
      <c r="AC603" s="7" t="str">
        <f>IF(AG603="50I","I",VLOOKUP(C603,Hilfstabelle!$A$3:$B$6,2))</f>
        <v>I</v>
      </c>
      <c r="AD603" s="7" t="str">
        <f>IF(U603="I","I",VLOOKUP(C603,Hilfstabelle!$A$3:$B$6,2))</f>
        <v>I</v>
      </c>
      <c r="AE603" s="7" t="str">
        <f t="shared" si="290"/>
        <v>40I</v>
      </c>
      <c r="AF603" s="7" t="str">
        <f t="shared" si="291"/>
        <v>40I</v>
      </c>
      <c r="AG603" s="106" t="b">
        <f t="shared" si="292"/>
        <v>0</v>
      </c>
      <c r="AH603" s="7">
        <f>VLOOKUP('Grundgerüst Konfigurator'!AE603,Hilfstabelle!$B$14:$M$25,12,FALSE)</f>
        <v>0.33348840000000002</v>
      </c>
      <c r="AI603" s="7">
        <f>VLOOKUP(AE603,Hilfstabelle!$B$14:$J$25,9,FALSE)</f>
        <v>24.5</v>
      </c>
      <c r="AJ603" s="7">
        <f>VLOOKUP(AE603,Hilfstabelle!$B$14:$K$25,10,FALSE)</f>
        <v>54</v>
      </c>
      <c r="AK603" s="7">
        <f>VLOOKUP(AE603,Hilfstabelle!$B$14:$I$25,8,FALSE)</f>
        <v>22</v>
      </c>
      <c r="AL603" s="7" t="str">
        <f>IF(AP603="50I","I",VLOOKUP(D603,Hilfstabelle!$A$3:$B$6,2))</f>
        <v>IV</v>
      </c>
      <c r="AM603" s="7" t="str">
        <f>IF(U603="I","I",VLOOKUP(D603,Hilfstabelle!$A$3:$B$6,2))</f>
        <v>IV</v>
      </c>
      <c r="AN603" s="7" t="str">
        <f t="shared" si="293"/>
        <v>140IV</v>
      </c>
      <c r="AO603" s="7" t="str">
        <f t="shared" si="294"/>
        <v>140IV</v>
      </c>
      <c r="AP603" s="106" t="b">
        <f t="shared" si="295"/>
        <v>0</v>
      </c>
      <c r="AQ603" s="7">
        <f>VLOOKUP('Grundgerüst Konfigurator'!AN603,Hilfstabelle!$B$14:$M$25,12,FALSE)</f>
        <v>4.4472372</v>
      </c>
      <c r="AR603" s="7">
        <f>VLOOKUP(AN603,Hilfstabelle!$B$14:$J$25,9,FALSE)</f>
        <v>81.5</v>
      </c>
      <c r="AS603" s="7">
        <f>VLOOKUP(AN603,Hilfstabelle!$B$14:$K$25,10,FALSE)</f>
        <v>75.599999999999994</v>
      </c>
      <c r="AT603" s="7">
        <f>VLOOKUP(AN603,Hilfstabelle!$B$14:$I$25,8,FALSE)</f>
        <v>25.6</v>
      </c>
      <c r="AU603" s="7" t="str">
        <f>IF(AY603="50I","I",VLOOKUP(E603,Hilfstabelle!$A$3:$B$6,2))</f>
        <v>I</v>
      </c>
      <c r="AV603" s="7" t="str">
        <f>IF(U603="I","I",VLOOKUP(E603,Hilfstabelle!$A$3:$B$6,2))</f>
        <v>I</v>
      </c>
      <c r="AW603" s="7" t="str">
        <f t="shared" si="296"/>
        <v>25I</v>
      </c>
      <c r="AX603" s="7" t="str">
        <f t="shared" si="297"/>
        <v>25I</v>
      </c>
      <c r="AY603" s="106" t="b">
        <f t="shared" si="298"/>
        <v>0</v>
      </c>
      <c r="AZ603" s="7">
        <f>VLOOKUP('Grundgerüst Konfigurator'!AW603,Hilfstabelle!$B$14:$M$25,12,FALSE)</f>
        <v>0.171486</v>
      </c>
      <c r="BA603" s="7">
        <f>VLOOKUP(AW603,Hilfstabelle!$B$14:$J$25,9,FALSE)</f>
        <v>15.25</v>
      </c>
      <c r="BB603" s="7">
        <f>VLOOKUP(AW603,Hilfstabelle!$B$14:$K$25,10,FALSE)</f>
        <v>40.5</v>
      </c>
      <c r="BC603" s="7">
        <f>VLOOKUP(AW603,Hilfstabelle!$B$14:$I$25,8,FALSE)</f>
        <v>19</v>
      </c>
      <c r="BD603" s="7" t="str">
        <f t="shared" si="299"/>
        <v>IV-I</v>
      </c>
      <c r="BE603" s="7" t="str">
        <f t="shared" si="300"/>
        <v>IV-I</v>
      </c>
      <c r="BF603" s="7">
        <f>IFERROR(VLOOKUP(BD603,Hilfstabelle!$B$26:$M$31,12,FALSE),0)</f>
        <v>2.205924</v>
      </c>
      <c r="BG603" s="7">
        <f>IFERROR(VLOOKUP(BD603,Hilfstabelle!$B$26:$H$31,7,FALSE),0)</f>
        <v>5</v>
      </c>
      <c r="BH603" s="7" t="str">
        <f t="shared" si="301"/>
        <v/>
      </c>
      <c r="BI603" s="7" t="str">
        <f t="shared" si="302"/>
        <v/>
      </c>
      <c r="BJ603" s="7">
        <f>IFERROR(VLOOKUP(BH603,Hilfstabelle!$B$26:$M$31,12,FALSE),0)</f>
        <v>0</v>
      </c>
      <c r="BK603" s="7">
        <f>IFERROR(VLOOKUP(BH603,Hilfstabelle!$B$26:$H$31,7,FALSE),0)</f>
        <v>0</v>
      </c>
      <c r="BL603" s="7" t="str">
        <f t="shared" si="303"/>
        <v>IV-I</v>
      </c>
      <c r="BM603" s="7" t="str">
        <f t="shared" si="304"/>
        <v>IV-I</v>
      </c>
      <c r="BN603" s="7">
        <f>IFERROR(VLOOKUP(BL603,Hilfstabelle!$B$26:$M$31,12,FALSE),0)</f>
        <v>2.205924</v>
      </c>
      <c r="BO603" s="7">
        <f>IFERROR(VLOOKUP(BL603,Hilfstabelle!$B$26:$H$31,7,FALSE),0)</f>
        <v>5</v>
      </c>
      <c r="BP603" s="162" t="s">
        <v>3902</v>
      </c>
    </row>
    <row r="604" spans="1:68" ht="15" thickBot="1" x14ac:dyDescent="0.25">
      <c r="A604" s="7">
        <v>16864441336</v>
      </c>
      <c r="B604" s="160" t="s">
        <v>98</v>
      </c>
      <c r="C604" s="8">
        <v>40</v>
      </c>
      <c r="D604" s="8">
        <v>140</v>
      </c>
      <c r="E604" s="8">
        <v>32</v>
      </c>
      <c r="F604" s="8" t="str">
        <f t="shared" si="305"/>
        <v>40 - 140 - 32</v>
      </c>
      <c r="G604" s="8" t="str">
        <f t="shared" si="306"/>
        <v>40-140-32</v>
      </c>
      <c r="H604" s="8">
        <f t="shared" si="307"/>
        <v>16864441336</v>
      </c>
      <c r="I604" s="6">
        <f t="shared" si="282"/>
        <v>19.824999600000002</v>
      </c>
      <c r="J604" s="6">
        <f>VLOOKUP(LEFT(A604,8)*1,Hilfstabelle!$A$35:$E$38,5,FALSE)</f>
        <v>0</v>
      </c>
      <c r="K604" s="6">
        <f t="shared" si="283"/>
        <v>332</v>
      </c>
      <c r="L604" s="6">
        <f t="shared" si="284"/>
        <v>266.10000000000002</v>
      </c>
      <c r="M604" s="6">
        <f t="shared" si="285"/>
        <v>163</v>
      </c>
      <c r="N604" s="19">
        <f t="shared" si="286"/>
        <v>137.5</v>
      </c>
      <c r="O604" s="19">
        <f t="shared" si="287"/>
        <v>136.1</v>
      </c>
      <c r="P604" s="19">
        <f t="shared" si="288"/>
        <v>135.5</v>
      </c>
      <c r="Q604" s="6" t="str">
        <f>VLOOKUP(LEFT(A604,8)*1,Hilfstabelle!$A$35:$E$38,2,FALSE)</f>
        <v>N.A.</v>
      </c>
      <c r="R604" s="6" t="str">
        <f>VLOOKUP(LEFT(A604,8)*1,Hilfstabelle!$A$35:$E$38,3,FALSE)</f>
        <v>N.A.</v>
      </c>
      <c r="S604" s="6" t="str">
        <f>VLOOKUP(LEFT(A604,8)*1,Hilfstabelle!$A$35:$E$38,4,FALSE)</f>
        <v>N.A.</v>
      </c>
      <c r="T604" s="94" t="e">
        <f>VLOOKUP(H604,Preise!A:E,4,FALSE)</f>
        <v>#N/A</v>
      </c>
      <c r="U604" s="7" t="str">
        <f>IF(V604=50,"I",VLOOKUP(V604,Hilfstabelle!$A$3:$B$6,2))</f>
        <v>IV</v>
      </c>
      <c r="V604" s="7">
        <f t="shared" si="289"/>
        <v>140</v>
      </c>
      <c r="W604" s="7" t="str">
        <f>IF(U604="I","I",VLOOKUP(V604,Hilfstabelle!$A$3:$B$6,2))</f>
        <v>IV</v>
      </c>
      <c r="X604" s="7">
        <f>VLOOKUP(W604,Hilfstabelle!$B$10:$M$13,12,FALSE)</f>
        <v>10.408540800000001</v>
      </c>
      <c r="Y604" s="7">
        <f>VLOOKUP(W604,Hilfstabelle!$B$10:$D$13,3,FALSE)</f>
        <v>80</v>
      </c>
      <c r="Z604" s="7">
        <f>VLOOKUP(W604,Hilfstabelle!$B$10:$E$13,4,FALSE)</f>
        <v>110.5</v>
      </c>
      <c r="AA604" s="7">
        <f>VLOOKUP(W604,Hilfstabelle!$B$10:$F$13,5,FALSE)</f>
        <v>110.5</v>
      </c>
      <c r="AB604" s="7">
        <f>VLOOKUP(W604,Hilfstabelle!$B$10:$G$13,6,FALSE)</f>
        <v>110.5</v>
      </c>
      <c r="AC604" s="7" t="str">
        <f>IF(AG604="50I","I",VLOOKUP(C604,Hilfstabelle!$A$3:$B$6,2))</f>
        <v>I</v>
      </c>
      <c r="AD604" s="7" t="str">
        <f>IF(U604="I","I",VLOOKUP(C604,Hilfstabelle!$A$3:$B$6,2))</f>
        <v>I</v>
      </c>
      <c r="AE604" s="7" t="str">
        <f t="shared" si="290"/>
        <v>40I</v>
      </c>
      <c r="AF604" s="7" t="str">
        <f t="shared" si="291"/>
        <v>40I</v>
      </c>
      <c r="AG604" s="106" t="b">
        <f t="shared" si="292"/>
        <v>0</v>
      </c>
      <c r="AH604" s="7">
        <f>VLOOKUP('Grundgerüst Konfigurator'!AE604,Hilfstabelle!$B$14:$M$25,12,FALSE)</f>
        <v>0.33348840000000002</v>
      </c>
      <c r="AI604" s="7">
        <f>VLOOKUP(AE604,Hilfstabelle!$B$14:$J$25,9,FALSE)</f>
        <v>24.5</v>
      </c>
      <c r="AJ604" s="7">
        <f>VLOOKUP(AE604,Hilfstabelle!$B$14:$K$25,10,FALSE)</f>
        <v>54</v>
      </c>
      <c r="AK604" s="7">
        <f>VLOOKUP(AE604,Hilfstabelle!$B$14:$I$25,8,FALSE)</f>
        <v>22</v>
      </c>
      <c r="AL604" s="7" t="str">
        <f>IF(AP604="50I","I",VLOOKUP(D604,Hilfstabelle!$A$3:$B$6,2))</f>
        <v>IV</v>
      </c>
      <c r="AM604" s="7" t="str">
        <f>IF(U604="I","I",VLOOKUP(D604,Hilfstabelle!$A$3:$B$6,2))</f>
        <v>IV</v>
      </c>
      <c r="AN604" s="7" t="str">
        <f t="shared" si="293"/>
        <v>140IV</v>
      </c>
      <c r="AO604" s="7" t="str">
        <f t="shared" si="294"/>
        <v>140IV</v>
      </c>
      <c r="AP604" s="106" t="b">
        <f t="shared" si="295"/>
        <v>0</v>
      </c>
      <c r="AQ604" s="7">
        <f>VLOOKUP('Grundgerüst Konfigurator'!AN604,Hilfstabelle!$B$14:$M$25,12,FALSE)</f>
        <v>4.4472372</v>
      </c>
      <c r="AR604" s="7">
        <f>VLOOKUP(AN604,Hilfstabelle!$B$14:$J$25,9,FALSE)</f>
        <v>81.5</v>
      </c>
      <c r="AS604" s="7">
        <f>VLOOKUP(AN604,Hilfstabelle!$B$14:$K$25,10,FALSE)</f>
        <v>75.599999999999994</v>
      </c>
      <c r="AT604" s="7">
        <f>VLOOKUP(AN604,Hilfstabelle!$B$14:$I$25,8,FALSE)</f>
        <v>25.6</v>
      </c>
      <c r="AU604" s="7" t="str">
        <f>IF(AY604="50I","I",VLOOKUP(E604,Hilfstabelle!$A$3:$B$6,2))</f>
        <v>I</v>
      </c>
      <c r="AV604" s="7" t="str">
        <f>IF(U604="I","I",VLOOKUP(E604,Hilfstabelle!$A$3:$B$6,2))</f>
        <v>I</v>
      </c>
      <c r="AW604" s="7" t="str">
        <f t="shared" si="296"/>
        <v>32I</v>
      </c>
      <c r="AX604" s="7" t="str">
        <f t="shared" si="297"/>
        <v>32I</v>
      </c>
      <c r="AY604" s="106" t="b">
        <f t="shared" si="298"/>
        <v>0</v>
      </c>
      <c r="AZ604" s="7">
        <f>VLOOKUP('Grundgerüst Konfigurator'!AW604,Hilfstabelle!$B$14:$M$25,12,FALSE)</f>
        <v>0.22388520000000001</v>
      </c>
      <c r="BA604" s="7">
        <f>VLOOKUP(AW604,Hilfstabelle!$B$14:$J$25,9,FALSE)</f>
        <v>20</v>
      </c>
      <c r="BB604" s="7">
        <f>VLOOKUP(AW604,Hilfstabelle!$B$14:$K$25,10,FALSE)</f>
        <v>47</v>
      </c>
      <c r="BC604" s="7">
        <f>VLOOKUP(AW604,Hilfstabelle!$B$14:$I$25,8,FALSE)</f>
        <v>20</v>
      </c>
      <c r="BD604" s="7" t="str">
        <f t="shared" si="299"/>
        <v>IV-I</v>
      </c>
      <c r="BE604" s="7" t="str">
        <f t="shared" si="300"/>
        <v>IV-I</v>
      </c>
      <c r="BF604" s="7">
        <f>IFERROR(VLOOKUP(BD604,Hilfstabelle!$B$26:$M$31,12,FALSE),0)</f>
        <v>2.205924</v>
      </c>
      <c r="BG604" s="7">
        <f>IFERROR(VLOOKUP(BD604,Hilfstabelle!$B$26:$H$31,7,FALSE),0)</f>
        <v>5</v>
      </c>
      <c r="BH604" s="7" t="str">
        <f t="shared" si="301"/>
        <v/>
      </c>
      <c r="BI604" s="7" t="str">
        <f t="shared" si="302"/>
        <v/>
      </c>
      <c r="BJ604" s="7">
        <f>IFERROR(VLOOKUP(BH604,Hilfstabelle!$B$26:$M$31,12,FALSE),0)</f>
        <v>0</v>
      </c>
      <c r="BK604" s="7">
        <f>IFERROR(VLOOKUP(BH604,Hilfstabelle!$B$26:$H$31,7,FALSE),0)</f>
        <v>0</v>
      </c>
      <c r="BL604" s="7" t="str">
        <f t="shared" si="303"/>
        <v>IV-I</v>
      </c>
      <c r="BM604" s="7" t="str">
        <f t="shared" si="304"/>
        <v>IV-I</v>
      </c>
      <c r="BN604" s="7">
        <f>IFERROR(VLOOKUP(BL604,Hilfstabelle!$B$26:$M$31,12,FALSE),0)</f>
        <v>2.205924</v>
      </c>
      <c r="BO604" s="7">
        <f>IFERROR(VLOOKUP(BL604,Hilfstabelle!$B$26:$H$31,7,FALSE),0)</f>
        <v>5</v>
      </c>
      <c r="BP604" s="162" t="s">
        <v>3902</v>
      </c>
    </row>
    <row r="605" spans="1:68" ht="15" thickBot="1" x14ac:dyDescent="0.25">
      <c r="A605" s="7">
        <v>16864441337</v>
      </c>
      <c r="B605" s="160" t="s">
        <v>98</v>
      </c>
      <c r="C605" s="8">
        <v>40</v>
      </c>
      <c r="D605" s="8">
        <v>160</v>
      </c>
      <c r="E605" s="8">
        <v>25</v>
      </c>
      <c r="F605" s="8" t="str">
        <f t="shared" si="305"/>
        <v>40 - 160 - 25</v>
      </c>
      <c r="G605" s="8" t="str">
        <f t="shared" si="306"/>
        <v>40-160-25</v>
      </c>
      <c r="H605" s="8">
        <f t="shared" si="307"/>
        <v>16864441337</v>
      </c>
      <c r="I605" s="6">
        <f t="shared" si="282"/>
        <v>20.288587200000002</v>
      </c>
      <c r="J605" s="6">
        <f>VLOOKUP(LEFT(A605,8)*1,Hilfstabelle!$A$35:$E$38,5,FALSE)</f>
        <v>0</v>
      </c>
      <c r="K605" s="6">
        <f t="shared" si="283"/>
        <v>325.5</v>
      </c>
      <c r="L605" s="6">
        <f t="shared" si="284"/>
        <v>254.5</v>
      </c>
      <c r="M605" s="6">
        <f t="shared" si="285"/>
        <v>185</v>
      </c>
      <c r="N605" s="19">
        <f t="shared" si="286"/>
        <v>137.5</v>
      </c>
      <c r="O605" s="19">
        <f t="shared" si="287"/>
        <v>124.5</v>
      </c>
      <c r="P605" s="19">
        <f t="shared" si="288"/>
        <v>134.5</v>
      </c>
      <c r="Q605" s="6" t="str">
        <f>VLOOKUP(LEFT(A605,8)*1,Hilfstabelle!$A$35:$E$38,2,FALSE)</f>
        <v>N.A.</v>
      </c>
      <c r="R605" s="6" t="str">
        <f>VLOOKUP(LEFT(A605,8)*1,Hilfstabelle!$A$35:$E$38,3,FALSE)</f>
        <v>N.A.</v>
      </c>
      <c r="S605" s="6" t="str">
        <f>VLOOKUP(LEFT(A605,8)*1,Hilfstabelle!$A$35:$E$38,4,FALSE)</f>
        <v>N.A.</v>
      </c>
      <c r="T605" s="94" t="e">
        <f>VLOOKUP(H605,Preise!A:E,4,FALSE)</f>
        <v>#N/A</v>
      </c>
      <c r="U605" s="7" t="str">
        <f>IF(V605=50,"I",VLOOKUP(V605,Hilfstabelle!$A$3:$B$6,2))</f>
        <v>IV</v>
      </c>
      <c r="V605" s="7">
        <f t="shared" si="289"/>
        <v>160</v>
      </c>
      <c r="W605" s="7" t="str">
        <f>IF(U605="I","I",VLOOKUP(V605,Hilfstabelle!$A$3:$B$6,2))</f>
        <v>IV</v>
      </c>
      <c r="X605" s="7">
        <f>VLOOKUP(W605,Hilfstabelle!$B$10:$M$13,12,FALSE)</f>
        <v>10.408540800000001</v>
      </c>
      <c r="Y605" s="7">
        <f>VLOOKUP(W605,Hilfstabelle!$B$10:$D$13,3,FALSE)</f>
        <v>80</v>
      </c>
      <c r="Z605" s="7">
        <f>VLOOKUP(W605,Hilfstabelle!$B$10:$E$13,4,FALSE)</f>
        <v>110.5</v>
      </c>
      <c r="AA605" s="7">
        <f>VLOOKUP(W605,Hilfstabelle!$B$10:$F$13,5,FALSE)</f>
        <v>110.5</v>
      </c>
      <c r="AB605" s="7">
        <f>VLOOKUP(W605,Hilfstabelle!$B$10:$G$13,6,FALSE)</f>
        <v>110.5</v>
      </c>
      <c r="AC605" s="7" t="str">
        <f>IF(AG605="50I","I",VLOOKUP(C605,Hilfstabelle!$A$3:$B$6,2))</f>
        <v>I</v>
      </c>
      <c r="AD605" s="7" t="str">
        <f>IF(U605="I","I",VLOOKUP(C605,Hilfstabelle!$A$3:$B$6,2))</f>
        <v>I</v>
      </c>
      <c r="AE605" s="7" t="str">
        <f t="shared" si="290"/>
        <v>40I</v>
      </c>
      <c r="AF605" s="7" t="str">
        <f t="shared" si="291"/>
        <v>40I</v>
      </c>
      <c r="AG605" s="106" t="b">
        <f t="shared" si="292"/>
        <v>0</v>
      </c>
      <c r="AH605" s="7">
        <f>VLOOKUP('Grundgerüst Konfigurator'!AE605,Hilfstabelle!$B$14:$M$25,12,FALSE)</f>
        <v>0.33348840000000002</v>
      </c>
      <c r="AI605" s="7">
        <f>VLOOKUP(AE605,Hilfstabelle!$B$14:$J$25,9,FALSE)</f>
        <v>24.5</v>
      </c>
      <c r="AJ605" s="7">
        <f>VLOOKUP(AE605,Hilfstabelle!$B$14:$K$25,10,FALSE)</f>
        <v>54</v>
      </c>
      <c r="AK605" s="7">
        <f>VLOOKUP(AE605,Hilfstabelle!$B$14:$I$25,8,FALSE)</f>
        <v>22</v>
      </c>
      <c r="AL605" s="7" t="str">
        <f>IF(AP605="50I","I",VLOOKUP(D605,Hilfstabelle!$A$3:$B$6,2))</f>
        <v>IV</v>
      </c>
      <c r="AM605" s="7" t="str">
        <f>IF(U605="I","I",VLOOKUP(D605,Hilfstabelle!$A$3:$B$6,2))</f>
        <v>IV</v>
      </c>
      <c r="AN605" s="7" t="str">
        <f t="shared" si="293"/>
        <v>160IV</v>
      </c>
      <c r="AO605" s="7" t="str">
        <f t="shared" si="294"/>
        <v>160IV</v>
      </c>
      <c r="AP605" s="106" t="b">
        <f t="shared" si="295"/>
        <v>0</v>
      </c>
      <c r="AQ605" s="7">
        <f>VLOOKUP('Grundgerüst Konfigurator'!AN605,Hilfstabelle!$B$14:$M$25,12,FALSE)</f>
        <v>4.9632240000000003</v>
      </c>
      <c r="AR605" s="7">
        <f>VLOOKUP(AN605,Hilfstabelle!$B$14:$J$25,9,FALSE)</f>
        <v>92.5</v>
      </c>
      <c r="AS605" s="7">
        <f>VLOOKUP(AN605,Hilfstabelle!$B$14:$K$25,10,FALSE)</f>
        <v>64</v>
      </c>
      <c r="AT605" s="7">
        <f>VLOOKUP(AN605,Hilfstabelle!$B$14:$I$25,8,FALSE)</f>
        <v>14</v>
      </c>
      <c r="AU605" s="7" t="str">
        <f>IF(AY605="50I","I",VLOOKUP(E605,Hilfstabelle!$A$3:$B$6,2))</f>
        <v>I</v>
      </c>
      <c r="AV605" s="7" t="str">
        <f>IF(U605="I","I",VLOOKUP(E605,Hilfstabelle!$A$3:$B$6,2))</f>
        <v>I</v>
      </c>
      <c r="AW605" s="7" t="str">
        <f t="shared" si="296"/>
        <v>25I</v>
      </c>
      <c r="AX605" s="7" t="str">
        <f t="shared" si="297"/>
        <v>25I</v>
      </c>
      <c r="AY605" s="106" t="b">
        <f t="shared" si="298"/>
        <v>0</v>
      </c>
      <c r="AZ605" s="7">
        <f>VLOOKUP('Grundgerüst Konfigurator'!AW605,Hilfstabelle!$B$14:$M$25,12,FALSE)</f>
        <v>0.171486</v>
      </c>
      <c r="BA605" s="7">
        <f>VLOOKUP(AW605,Hilfstabelle!$B$14:$J$25,9,FALSE)</f>
        <v>15.25</v>
      </c>
      <c r="BB605" s="7">
        <f>VLOOKUP(AW605,Hilfstabelle!$B$14:$K$25,10,FALSE)</f>
        <v>40.5</v>
      </c>
      <c r="BC605" s="7">
        <f>VLOOKUP(AW605,Hilfstabelle!$B$14:$I$25,8,FALSE)</f>
        <v>19</v>
      </c>
      <c r="BD605" s="7" t="str">
        <f t="shared" si="299"/>
        <v>IV-I</v>
      </c>
      <c r="BE605" s="7" t="str">
        <f t="shared" si="300"/>
        <v>IV-I</v>
      </c>
      <c r="BF605" s="7">
        <f>IFERROR(VLOOKUP(BD605,Hilfstabelle!$B$26:$M$31,12,FALSE),0)</f>
        <v>2.205924</v>
      </c>
      <c r="BG605" s="7">
        <f>IFERROR(VLOOKUP(BD605,Hilfstabelle!$B$26:$H$31,7,FALSE),0)</f>
        <v>5</v>
      </c>
      <c r="BH605" s="7" t="str">
        <f t="shared" si="301"/>
        <v/>
      </c>
      <c r="BI605" s="7" t="str">
        <f t="shared" si="302"/>
        <v/>
      </c>
      <c r="BJ605" s="7">
        <f>IFERROR(VLOOKUP(BH605,Hilfstabelle!$B$26:$M$31,12,FALSE),0)</f>
        <v>0</v>
      </c>
      <c r="BK605" s="7">
        <f>IFERROR(VLOOKUP(BH605,Hilfstabelle!$B$26:$H$31,7,FALSE),0)</f>
        <v>0</v>
      </c>
      <c r="BL605" s="7" t="str">
        <f t="shared" si="303"/>
        <v>IV-I</v>
      </c>
      <c r="BM605" s="7" t="str">
        <f t="shared" si="304"/>
        <v>IV-I</v>
      </c>
      <c r="BN605" s="7">
        <f>IFERROR(VLOOKUP(BL605,Hilfstabelle!$B$26:$M$31,12,FALSE),0)</f>
        <v>2.205924</v>
      </c>
      <c r="BO605" s="7">
        <f>IFERROR(VLOOKUP(BL605,Hilfstabelle!$B$26:$H$31,7,FALSE),0)</f>
        <v>5</v>
      </c>
      <c r="BP605" s="162" t="s">
        <v>3902</v>
      </c>
    </row>
    <row r="606" spans="1:68" ht="15" thickBot="1" x14ac:dyDescent="0.25">
      <c r="A606" s="7">
        <v>16864441338</v>
      </c>
      <c r="B606" s="160" t="s">
        <v>98</v>
      </c>
      <c r="C606" s="8">
        <v>40</v>
      </c>
      <c r="D606" s="8">
        <v>160</v>
      </c>
      <c r="E606" s="8">
        <v>32</v>
      </c>
      <c r="F606" s="8" t="str">
        <f t="shared" si="305"/>
        <v>40 - 160 - 32</v>
      </c>
      <c r="G606" s="8" t="str">
        <f t="shared" si="306"/>
        <v>40-160-32</v>
      </c>
      <c r="H606" s="8">
        <f t="shared" si="307"/>
        <v>16864441338</v>
      </c>
      <c r="I606" s="6">
        <f t="shared" si="282"/>
        <v>20.340986400000002</v>
      </c>
      <c r="J606" s="6">
        <f>VLOOKUP(LEFT(A606,8)*1,Hilfstabelle!$A$35:$E$38,5,FALSE)</f>
        <v>0</v>
      </c>
      <c r="K606" s="6">
        <f t="shared" si="283"/>
        <v>332</v>
      </c>
      <c r="L606" s="6">
        <f t="shared" si="284"/>
        <v>254.5</v>
      </c>
      <c r="M606" s="6">
        <f t="shared" si="285"/>
        <v>185</v>
      </c>
      <c r="N606" s="19">
        <f t="shared" si="286"/>
        <v>137.5</v>
      </c>
      <c r="O606" s="19">
        <f t="shared" si="287"/>
        <v>124.5</v>
      </c>
      <c r="P606" s="19">
        <f t="shared" si="288"/>
        <v>135.5</v>
      </c>
      <c r="Q606" s="6" t="str">
        <f>VLOOKUP(LEFT(A606,8)*1,Hilfstabelle!$A$35:$E$38,2,FALSE)</f>
        <v>N.A.</v>
      </c>
      <c r="R606" s="6" t="str">
        <f>VLOOKUP(LEFT(A606,8)*1,Hilfstabelle!$A$35:$E$38,3,FALSE)</f>
        <v>N.A.</v>
      </c>
      <c r="S606" s="6" t="str">
        <f>VLOOKUP(LEFT(A606,8)*1,Hilfstabelle!$A$35:$E$38,4,FALSE)</f>
        <v>N.A.</v>
      </c>
      <c r="T606" s="94" t="e">
        <f>VLOOKUP(H606,Preise!A:E,4,FALSE)</f>
        <v>#N/A</v>
      </c>
      <c r="U606" s="7" t="str">
        <f>IF(V606=50,"I",VLOOKUP(V606,Hilfstabelle!$A$3:$B$6,2))</f>
        <v>IV</v>
      </c>
      <c r="V606" s="7">
        <f t="shared" si="289"/>
        <v>160</v>
      </c>
      <c r="W606" s="7" t="str">
        <f>IF(U606="I","I",VLOOKUP(V606,Hilfstabelle!$A$3:$B$6,2))</f>
        <v>IV</v>
      </c>
      <c r="X606" s="7">
        <f>VLOOKUP(W606,Hilfstabelle!$B$10:$M$13,12,FALSE)</f>
        <v>10.408540800000001</v>
      </c>
      <c r="Y606" s="7">
        <f>VLOOKUP(W606,Hilfstabelle!$B$10:$D$13,3,FALSE)</f>
        <v>80</v>
      </c>
      <c r="Z606" s="7">
        <f>VLOOKUP(W606,Hilfstabelle!$B$10:$E$13,4,FALSE)</f>
        <v>110.5</v>
      </c>
      <c r="AA606" s="7">
        <f>VLOOKUP(W606,Hilfstabelle!$B$10:$F$13,5,FALSE)</f>
        <v>110.5</v>
      </c>
      <c r="AB606" s="7">
        <f>VLOOKUP(W606,Hilfstabelle!$B$10:$G$13,6,FALSE)</f>
        <v>110.5</v>
      </c>
      <c r="AC606" s="7" t="str">
        <f>IF(AG606="50I","I",VLOOKUP(C606,Hilfstabelle!$A$3:$B$6,2))</f>
        <v>I</v>
      </c>
      <c r="AD606" s="7" t="str">
        <f>IF(U606="I","I",VLOOKUP(C606,Hilfstabelle!$A$3:$B$6,2))</f>
        <v>I</v>
      </c>
      <c r="AE606" s="7" t="str">
        <f t="shared" si="290"/>
        <v>40I</v>
      </c>
      <c r="AF606" s="7" t="str">
        <f t="shared" si="291"/>
        <v>40I</v>
      </c>
      <c r="AG606" s="106" t="b">
        <f t="shared" si="292"/>
        <v>0</v>
      </c>
      <c r="AH606" s="7">
        <f>VLOOKUP('Grundgerüst Konfigurator'!AE606,Hilfstabelle!$B$14:$M$25,12,FALSE)</f>
        <v>0.33348840000000002</v>
      </c>
      <c r="AI606" s="7">
        <f>VLOOKUP(AE606,Hilfstabelle!$B$14:$J$25,9,FALSE)</f>
        <v>24.5</v>
      </c>
      <c r="AJ606" s="7">
        <f>VLOOKUP(AE606,Hilfstabelle!$B$14:$K$25,10,FALSE)</f>
        <v>54</v>
      </c>
      <c r="AK606" s="7">
        <f>VLOOKUP(AE606,Hilfstabelle!$B$14:$I$25,8,FALSE)</f>
        <v>22</v>
      </c>
      <c r="AL606" s="7" t="str">
        <f>IF(AP606="50I","I",VLOOKUP(D606,Hilfstabelle!$A$3:$B$6,2))</f>
        <v>IV</v>
      </c>
      <c r="AM606" s="7" t="str">
        <f>IF(U606="I","I",VLOOKUP(D606,Hilfstabelle!$A$3:$B$6,2))</f>
        <v>IV</v>
      </c>
      <c r="AN606" s="7" t="str">
        <f t="shared" si="293"/>
        <v>160IV</v>
      </c>
      <c r="AO606" s="7" t="str">
        <f t="shared" si="294"/>
        <v>160IV</v>
      </c>
      <c r="AP606" s="106" t="b">
        <f t="shared" si="295"/>
        <v>0</v>
      </c>
      <c r="AQ606" s="7">
        <f>VLOOKUP('Grundgerüst Konfigurator'!AN606,Hilfstabelle!$B$14:$M$25,12,FALSE)</f>
        <v>4.9632240000000003</v>
      </c>
      <c r="AR606" s="7">
        <f>VLOOKUP(AN606,Hilfstabelle!$B$14:$J$25,9,FALSE)</f>
        <v>92.5</v>
      </c>
      <c r="AS606" s="7">
        <f>VLOOKUP(AN606,Hilfstabelle!$B$14:$K$25,10,FALSE)</f>
        <v>64</v>
      </c>
      <c r="AT606" s="7">
        <f>VLOOKUP(AN606,Hilfstabelle!$B$14:$I$25,8,FALSE)</f>
        <v>14</v>
      </c>
      <c r="AU606" s="7" t="str">
        <f>IF(AY606="50I","I",VLOOKUP(E606,Hilfstabelle!$A$3:$B$6,2))</f>
        <v>I</v>
      </c>
      <c r="AV606" s="7" t="str">
        <f>IF(U606="I","I",VLOOKUP(E606,Hilfstabelle!$A$3:$B$6,2))</f>
        <v>I</v>
      </c>
      <c r="AW606" s="7" t="str">
        <f t="shared" si="296"/>
        <v>32I</v>
      </c>
      <c r="AX606" s="7" t="str">
        <f t="shared" si="297"/>
        <v>32I</v>
      </c>
      <c r="AY606" s="106" t="b">
        <f t="shared" si="298"/>
        <v>0</v>
      </c>
      <c r="AZ606" s="7">
        <f>VLOOKUP('Grundgerüst Konfigurator'!AW606,Hilfstabelle!$B$14:$M$25,12,FALSE)</f>
        <v>0.22388520000000001</v>
      </c>
      <c r="BA606" s="7">
        <f>VLOOKUP(AW606,Hilfstabelle!$B$14:$J$25,9,FALSE)</f>
        <v>20</v>
      </c>
      <c r="BB606" s="7">
        <f>VLOOKUP(AW606,Hilfstabelle!$B$14:$K$25,10,FALSE)</f>
        <v>47</v>
      </c>
      <c r="BC606" s="7">
        <f>VLOOKUP(AW606,Hilfstabelle!$B$14:$I$25,8,FALSE)</f>
        <v>20</v>
      </c>
      <c r="BD606" s="7" t="str">
        <f t="shared" si="299"/>
        <v>IV-I</v>
      </c>
      <c r="BE606" s="7" t="str">
        <f t="shared" si="300"/>
        <v>IV-I</v>
      </c>
      <c r="BF606" s="7">
        <f>IFERROR(VLOOKUP(BD606,Hilfstabelle!$B$26:$M$31,12,FALSE),0)</f>
        <v>2.205924</v>
      </c>
      <c r="BG606" s="7">
        <f>IFERROR(VLOOKUP(BD606,Hilfstabelle!$B$26:$H$31,7,FALSE),0)</f>
        <v>5</v>
      </c>
      <c r="BH606" s="7" t="str">
        <f t="shared" si="301"/>
        <v/>
      </c>
      <c r="BI606" s="7" t="str">
        <f t="shared" si="302"/>
        <v/>
      </c>
      <c r="BJ606" s="7">
        <f>IFERROR(VLOOKUP(BH606,Hilfstabelle!$B$26:$M$31,12,FALSE),0)</f>
        <v>0</v>
      </c>
      <c r="BK606" s="7">
        <f>IFERROR(VLOOKUP(BH606,Hilfstabelle!$B$26:$H$31,7,FALSE),0)</f>
        <v>0</v>
      </c>
      <c r="BL606" s="7" t="str">
        <f t="shared" si="303"/>
        <v>IV-I</v>
      </c>
      <c r="BM606" s="7" t="str">
        <f t="shared" si="304"/>
        <v>IV-I</v>
      </c>
      <c r="BN606" s="7">
        <f>IFERROR(VLOOKUP(BL606,Hilfstabelle!$B$26:$M$31,12,FALSE),0)</f>
        <v>2.205924</v>
      </c>
      <c r="BO606" s="7">
        <f>IFERROR(VLOOKUP(BL606,Hilfstabelle!$B$26:$H$31,7,FALSE),0)</f>
        <v>5</v>
      </c>
      <c r="BP606" s="162" t="s">
        <v>3902</v>
      </c>
    </row>
    <row r="607" spans="1:68" ht="15" thickBot="1" x14ac:dyDescent="0.25">
      <c r="A607" s="7">
        <v>16862221077</v>
      </c>
      <c r="B607" s="160" t="s">
        <v>98</v>
      </c>
      <c r="C607" s="8">
        <v>50</v>
      </c>
      <c r="D607" s="8">
        <v>63</v>
      </c>
      <c r="E607" s="8">
        <v>25</v>
      </c>
      <c r="F607" s="8" t="str">
        <f t="shared" si="305"/>
        <v>50 - 63 - 25</v>
      </c>
      <c r="G607" s="8" t="str">
        <f t="shared" si="306"/>
        <v>50-63-25</v>
      </c>
      <c r="H607" s="8">
        <f t="shared" si="307"/>
        <v>16862221077</v>
      </c>
      <c r="I607" s="6">
        <f t="shared" si="282"/>
        <v>4.1727167999999999</v>
      </c>
      <c r="J607" s="6">
        <f>VLOOKUP(LEFT(A607,8)*1,Hilfstabelle!$A$35:$E$38,5,FALSE)</f>
        <v>0.85</v>
      </c>
      <c r="K607" s="6">
        <f t="shared" si="283"/>
        <v>250.6</v>
      </c>
      <c r="L607" s="6">
        <f t="shared" si="284"/>
        <v>175</v>
      </c>
      <c r="M607" s="6">
        <f t="shared" si="285"/>
        <v>87</v>
      </c>
      <c r="N607" s="19">
        <f t="shared" si="286"/>
        <v>85.1</v>
      </c>
      <c r="O607" s="19">
        <f t="shared" si="287"/>
        <v>85.5</v>
      </c>
      <c r="P607" s="19">
        <f t="shared" si="288"/>
        <v>105</v>
      </c>
      <c r="Q607" s="6">
        <f>VLOOKUP(LEFT(A607,8)*1,Hilfstabelle!$A$35:$E$38,2,FALSE)</f>
        <v>310</v>
      </c>
      <c r="R607" s="6">
        <f>VLOOKUP(LEFT(A607,8)*1,Hilfstabelle!$A$35:$E$38,3,FALSE)</f>
        <v>220</v>
      </c>
      <c r="S607" s="6">
        <f>VLOOKUP(LEFT(A607,8)*1,Hilfstabelle!$A$35:$E$38,4,FALSE)</f>
        <v>107</v>
      </c>
      <c r="T607" s="94">
        <f>VLOOKUP(H607,Preise!A:E,4,FALSE)</f>
        <v>606.5</v>
      </c>
      <c r="U607" s="7" t="str">
        <f>IF(V607=50,"I",VLOOKUP(V607,Hilfstabelle!$A$3:$B$6,2))</f>
        <v>II</v>
      </c>
      <c r="V607" s="7">
        <f t="shared" si="289"/>
        <v>63</v>
      </c>
      <c r="W607" s="7" t="str">
        <f>IF(U607="I","I",VLOOKUP(V607,Hilfstabelle!$A$3:$B$6,2))</f>
        <v>II</v>
      </c>
      <c r="X607" s="7">
        <f>VLOOKUP(W607,Hilfstabelle!$B$10:$M$13,12,FALSE)</f>
        <v>1.7994396000000001</v>
      </c>
      <c r="Y607" s="7">
        <f>VLOOKUP(W607,Hilfstabelle!$B$10:$D$13,3,FALSE)</f>
        <v>43.5</v>
      </c>
      <c r="Z607" s="7">
        <f>VLOOKUP(W607,Hilfstabelle!$B$10:$E$13,4,FALSE)</f>
        <v>63</v>
      </c>
      <c r="AA607" s="7">
        <f>VLOOKUP(W607,Hilfstabelle!$B$10:$F$13,5,FALSE)</f>
        <v>63</v>
      </c>
      <c r="AB607" s="7">
        <f>VLOOKUP(W607,Hilfstabelle!$B$10:$G$13,6,FALSE)</f>
        <v>63</v>
      </c>
      <c r="AC607" s="7" t="str">
        <f>IF(AG607="50I","I",VLOOKUP(C607,Hilfstabelle!$A$3:$B$6,2))</f>
        <v>II</v>
      </c>
      <c r="AD607" s="7" t="str">
        <f>IF(U607="I","I",VLOOKUP(C607,Hilfstabelle!$A$3:$B$6,2))</f>
        <v>II</v>
      </c>
      <c r="AE607" s="7" t="str">
        <f t="shared" si="290"/>
        <v>50II</v>
      </c>
      <c r="AF607" s="7" t="str">
        <f t="shared" si="291"/>
        <v>50II</v>
      </c>
      <c r="AG607" s="106" t="str">
        <f t="shared" si="292"/>
        <v>50II</v>
      </c>
      <c r="AH607" s="7">
        <f>VLOOKUP('Grundgerüst Konfigurator'!AE607,Hilfstabelle!$B$14:$M$25,12,FALSE)</f>
        <v>0.69703199999999998</v>
      </c>
      <c r="AI607" s="7">
        <f>VLOOKUP(AE607,Hilfstabelle!$B$14:$J$25,9,FALSE)</f>
        <v>30.5</v>
      </c>
      <c r="AJ607" s="7">
        <f>VLOOKUP(AE607,Hilfstabelle!$B$14:$K$25,10,FALSE)</f>
        <v>61.1</v>
      </c>
      <c r="AK607" s="7">
        <f>VLOOKUP(AE607,Hilfstabelle!$B$14:$I$25,8,FALSE)</f>
        <v>22.1</v>
      </c>
      <c r="AL607" s="7" t="str">
        <f>IF(AP607="50I","I",VLOOKUP(D607,Hilfstabelle!$A$3:$B$6,2))</f>
        <v>II</v>
      </c>
      <c r="AM607" s="7" t="str">
        <f>IF(U607="I","I",VLOOKUP(D607,Hilfstabelle!$A$3:$B$6,2))</f>
        <v>II</v>
      </c>
      <c r="AN607" s="7" t="str">
        <f t="shared" si="293"/>
        <v>63II</v>
      </c>
      <c r="AO607" s="7" t="str">
        <f t="shared" si="294"/>
        <v>63II</v>
      </c>
      <c r="AP607" s="106" t="b">
        <f t="shared" si="295"/>
        <v>0</v>
      </c>
      <c r="AQ607" s="7">
        <f>VLOOKUP('Grundgerüst Konfigurator'!AN607,Hilfstabelle!$B$14:$M$25,12,FALSE)</f>
        <v>0.84948360000000012</v>
      </c>
      <c r="AR607" s="7">
        <f>VLOOKUP(AN607,Hilfstabelle!$B$14:$J$25,9,FALSE)</f>
        <v>37</v>
      </c>
      <c r="AS607" s="7">
        <f>VLOOKUP(AN607,Hilfstabelle!$B$14:$K$25,10,FALSE)</f>
        <v>68.5</v>
      </c>
      <c r="AT607" s="7">
        <f>VLOOKUP(AN607,Hilfstabelle!$B$14:$I$25,8,FALSE)</f>
        <v>22.5</v>
      </c>
      <c r="AU607" s="7" t="str">
        <f>IF(AY607="50I","I",VLOOKUP(E607,Hilfstabelle!$A$3:$B$6,2))</f>
        <v>I</v>
      </c>
      <c r="AV607" s="7" t="str">
        <f>IF(U607="I","I",VLOOKUP(E607,Hilfstabelle!$A$3:$B$6,2))</f>
        <v>I</v>
      </c>
      <c r="AW607" s="7" t="str">
        <f t="shared" si="296"/>
        <v>25I</v>
      </c>
      <c r="AX607" s="7" t="str">
        <f t="shared" si="297"/>
        <v>25I</v>
      </c>
      <c r="AY607" s="106" t="b">
        <f t="shared" si="298"/>
        <v>0</v>
      </c>
      <c r="AZ607" s="7">
        <f>VLOOKUP('Grundgerüst Konfigurator'!AW607,Hilfstabelle!$B$14:$M$25,12,FALSE)</f>
        <v>0.171486</v>
      </c>
      <c r="BA607" s="7">
        <f>VLOOKUP(AW607,Hilfstabelle!$B$14:$J$25,9,FALSE)</f>
        <v>15.25</v>
      </c>
      <c r="BB607" s="7">
        <f>VLOOKUP(AW607,Hilfstabelle!$B$14:$K$25,10,FALSE)</f>
        <v>40.5</v>
      </c>
      <c r="BC607" s="7">
        <f>VLOOKUP(AW607,Hilfstabelle!$B$14:$I$25,8,FALSE)</f>
        <v>19</v>
      </c>
      <c r="BD607" s="7" t="str">
        <f t="shared" si="299"/>
        <v/>
      </c>
      <c r="BE607" s="7" t="str">
        <f t="shared" si="300"/>
        <v/>
      </c>
      <c r="BF607" s="7">
        <f>IFERROR(VLOOKUP(BD607,Hilfstabelle!$B$26:$M$31,12,FALSE),0)</f>
        <v>0</v>
      </c>
      <c r="BG607" s="7">
        <f>IFERROR(VLOOKUP(BD607,Hilfstabelle!$B$26:$H$31,7,FALSE),0)</f>
        <v>0</v>
      </c>
      <c r="BH607" s="7" t="str">
        <f t="shared" si="301"/>
        <v/>
      </c>
      <c r="BI607" s="7" t="str">
        <f t="shared" si="302"/>
        <v/>
      </c>
      <c r="BJ607" s="7">
        <f>IFERROR(VLOOKUP(BH607,Hilfstabelle!$B$26:$M$31,12,FALSE),0)</f>
        <v>0</v>
      </c>
      <c r="BK607" s="7">
        <f>IFERROR(VLOOKUP(BH607,Hilfstabelle!$B$26:$H$31,7,FALSE),0)</f>
        <v>0</v>
      </c>
      <c r="BL607" s="7" t="str">
        <f t="shared" si="303"/>
        <v>II-I</v>
      </c>
      <c r="BM607" s="7" t="str">
        <f t="shared" si="304"/>
        <v>II-I</v>
      </c>
      <c r="BN607" s="7">
        <f>IFERROR(VLOOKUP(BL607,Hilfstabelle!$B$26:$M$31,12,FALSE),0)</f>
        <v>0.65527559999999996</v>
      </c>
      <c r="BO607" s="7">
        <f>IFERROR(VLOOKUP(BL607,Hilfstabelle!$B$26:$H$31,7,FALSE),0)</f>
        <v>23</v>
      </c>
      <c r="BP607" s="162" t="s">
        <v>3902</v>
      </c>
    </row>
    <row r="608" spans="1:68" ht="15" thickBot="1" x14ac:dyDescent="0.25">
      <c r="A608" s="7">
        <v>16862221078</v>
      </c>
      <c r="B608" s="160" t="s">
        <v>98</v>
      </c>
      <c r="C608" s="8">
        <v>50</v>
      </c>
      <c r="D608" s="8">
        <v>63</v>
      </c>
      <c r="E608" s="8">
        <v>32</v>
      </c>
      <c r="F608" s="8" t="str">
        <f t="shared" si="305"/>
        <v>50 - 63 - 32</v>
      </c>
      <c r="G608" s="8" t="str">
        <f t="shared" si="306"/>
        <v>50-63-32</v>
      </c>
      <c r="H608" s="8">
        <f t="shared" si="307"/>
        <v>16862221078</v>
      </c>
      <c r="I608" s="6">
        <f t="shared" si="282"/>
        <v>4.2251159999999999</v>
      </c>
      <c r="J608" s="6">
        <f>VLOOKUP(LEFT(A608,8)*1,Hilfstabelle!$A$35:$E$38,5,FALSE)</f>
        <v>0.85</v>
      </c>
      <c r="K608" s="6">
        <f t="shared" si="283"/>
        <v>257.10000000000002</v>
      </c>
      <c r="L608" s="6">
        <f t="shared" si="284"/>
        <v>175</v>
      </c>
      <c r="M608" s="6">
        <f t="shared" si="285"/>
        <v>87</v>
      </c>
      <c r="N608" s="19">
        <f t="shared" si="286"/>
        <v>85.1</v>
      </c>
      <c r="O608" s="19">
        <f t="shared" si="287"/>
        <v>85.5</v>
      </c>
      <c r="P608" s="19">
        <f t="shared" si="288"/>
        <v>106</v>
      </c>
      <c r="Q608" s="6">
        <f>VLOOKUP(LEFT(A608,8)*1,Hilfstabelle!$A$35:$E$38,2,FALSE)</f>
        <v>310</v>
      </c>
      <c r="R608" s="6">
        <f>VLOOKUP(LEFT(A608,8)*1,Hilfstabelle!$A$35:$E$38,3,FALSE)</f>
        <v>220</v>
      </c>
      <c r="S608" s="6">
        <f>VLOOKUP(LEFT(A608,8)*1,Hilfstabelle!$A$35:$E$38,4,FALSE)</f>
        <v>107</v>
      </c>
      <c r="T608" s="94">
        <f>VLOOKUP(H608,Preise!A:E,4,FALSE)</f>
        <v>611.86</v>
      </c>
      <c r="U608" s="7" t="str">
        <f>IF(V608=50,"I",VLOOKUP(V608,Hilfstabelle!$A$3:$B$6,2))</f>
        <v>II</v>
      </c>
      <c r="V608" s="7">
        <f t="shared" si="289"/>
        <v>63</v>
      </c>
      <c r="W608" s="7" t="str">
        <f>IF(U608="I","I",VLOOKUP(V608,Hilfstabelle!$A$3:$B$6,2))</f>
        <v>II</v>
      </c>
      <c r="X608" s="7">
        <f>VLOOKUP(W608,Hilfstabelle!$B$10:$M$13,12,FALSE)</f>
        <v>1.7994396000000001</v>
      </c>
      <c r="Y608" s="7">
        <f>VLOOKUP(W608,Hilfstabelle!$B$10:$D$13,3,FALSE)</f>
        <v>43.5</v>
      </c>
      <c r="Z608" s="7">
        <f>VLOOKUP(W608,Hilfstabelle!$B$10:$E$13,4,FALSE)</f>
        <v>63</v>
      </c>
      <c r="AA608" s="7">
        <f>VLOOKUP(W608,Hilfstabelle!$B$10:$F$13,5,FALSE)</f>
        <v>63</v>
      </c>
      <c r="AB608" s="7">
        <f>VLOOKUP(W608,Hilfstabelle!$B$10:$G$13,6,FALSE)</f>
        <v>63</v>
      </c>
      <c r="AC608" s="7" t="str">
        <f>IF(AG608="50I","I",VLOOKUP(C608,Hilfstabelle!$A$3:$B$6,2))</f>
        <v>II</v>
      </c>
      <c r="AD608" s="7" t="str">
        <f>IF(U608="I","I",VLOOKUP(C608,Hilfstabelle!$A$3:$B$6,2))</f>
        <v>II</v>
      </c>
      <c r="AE608" s="7" t="str">
        <f t="shared" si="290"/>
        <v>50II</v>
      </c>
      <c r="AF608" s="7" t="str">
        <f t="shared" si="291"/>
        <v>50II</v>
      </c>
      <c r="AG608" s="106" t="str">
        <f t="shared" si="292"/>
        <v>50II</v>
      </c>
      <c r="AH608" s="7">
        <f>VLOOKUP('Grundgerüst Konfigurator'!AE608,Hilfstabelle!$B$14:$M$25,12,FALSE)</f>
        <v>0.69703199999999998</v>
      </c>
      <c r="AI608" s="7">
        <f>VLOOKUP(AE608,Hilfstabelle!$B$14:$J$25,9,FALSE)</f>
        <v>30.5</v>
      </c>
      <c r="AJ608" s="7">
        <f>VLOOKUP(AE608,Hilfstabelle!$B$14:$K$25,10,FALSE)</f>
        <v>61.1</v>
      </c>
      <c r="AK608" s="7">
        <f>VLOOKUP(AE608,Hilfstabelle!$B$14:$I$25,8,FALSE)</f>
        <v>22.1</v>
      </c>
      <c r="AL608" s="7" t="str">
        <f>IF(AP608="50I","I",VLOOKUP(D608,Hilfstabelle!$A$3:$B$6,2))</f>
        <v>II</v>
      </c>
      <c r="AM608" s="7" t="str">
        <f>IF(U608="I","I",VLOOKUP(D608,Hilfstabelle!$A$3:$B$6,2))</f>
        <v>II</v>
      </c>
      <c r="AN608" s="7" t="str">
        <f t="shared" si="293"/>
        <v>63II</v>
      </c>
      <c r="AO608" s="7" t="str">
        <f t="shared" si="294"/>
        <v>63II</v>
      </c>
      <c r="AP608" s="106" t="b">
        <f t="shared" si="295"/>
        <v>0</v>
      </c>
      <c r="AQ608" s="7">
        <f>VLOOKUP('Grundgerüst Konfigurator'!AN608,Hilfstabelle!$B$14:$M$25,12,FALSE)</f>
        <v>0.84948360000000012</v>
      </c>
      <c r="AR608" s="7">
        <f>VLOOKUP(AN608,Hilfstabelle!$B$14:$J$25,9,FALSE)</f>
        <v>37</v>
      </c>
      <c r="AS608" s="7">
        <f>VLOOKUP(AN608,Hilfstabelle!$B$14:$K$25,10,FALSE)</f>
        <v>68.5</v>
      </c>
      <c r="AT608" s="7">
        <f>VLOOKUP(AN608,Hilfstabelle!$B$14:$I$25,8,FALSE)</f>
        <v>22.5</v>
      </c>
      <c r="AU608" s="7" t="str">
        <f>IF(AY608="50I","I",VLOOKUP(E608,Hilfstabelle!$A$3:$B$6,2))</f>
        <v>I</v>
      </c>
      <c r="AV608" s="7" t="str">
        <f>IF(U608="I","I",VLOOKUP(E608,Hilfstabelle!$A$3:$B$6,2))</f>
        <v>I</v>
      </c>
      <c r="AW608" s="7" t="str">
        <f t="shared" si="296"/>
        <v>32I</v>
      </c>
      <c r="AX608" s="7" t="str">
        <f t="shared" si="297"/>
        <v>32I</v>
      </c>
      <c r="AY608" s="106" t="b">
        <f t="shared" si="298"/>
        <v>0</v>
      </c>
      <c r="AZ608" s="7">
        <f>VLOOKUP('Grundgerüst Konfigurator'!AW608,Hilfstabelle!$B$14:$M$25,12,FALSE)</f>
        <v>0.22388520000000001</v>
      </c>
      <c r="BA608" s="7">
        <f>VLOOKUP(AW608,Hilfstabelle!$B$14:$J$25,9,FALSE)</f>
        <v>20</v>
      </c>
      <c r="BB608" s="7">
        <f>VLOOKUP(AW608,Hilfstabelle!$B$14:$K$25,10,FALSE)</f>
        <v>47</v>
      </c>
      <c r="BC608" s="7">
        <f>VLOOKUP(AW608,Hilfstabelle!$B$14:$I$25,8,FALSE)</f>
        <v>20</v>
      </c>
      <c r="BD608" s="7" t="str">
        <f t="shared" si="299"/>
        <v/>
      </c>
      <c r="BE608" s="7" t="str">
        <f t="shared" si="300"/>
        <v/>
      </c>
      <c r="BF608" s="7">
        <f>IFERROR(VLOOKUP(BD608,Hilfstabelle!$B$26:$M$31,12,FALSE),0)</f>
        <v>0</v>
      </c>
      <c r="BG608" s="7">
        <f>IFERROR(VLOOKUP(BD608,Hilfstabelle!$B$26:$H$31,7,FALSE),0)</f>
        <v>0</v>
      </c>
      <c r="BH608" s="7" t="str">
        <f t="shared" si="301"/>
        <v/>
      </c>
      <c r="BI608" s="7" t="str">
        <f t="shared" si="302"/>
        <v/>
      </c>
      <c r="BJ608" s="7">
        <f>IFERROR(VLOOKUP(BH608,Hilfstabelle!$B$26:$M$31,12,FALSE),0)</f>
        <v>0</v>
      </c>
      <c r="BK608" s="7">
        <f>IFERROR(VLOOKUP(BH608,Hilfstabelle!$B$26:$H$31,7,FALSE),0)</f>
        <v>0</v>
      </c>
      <c r="BL608" s="7" t="str">
        <f t="shared" si="303"/>
        <v>II-I</v>
      </c>
      <c r="BM608" s="7" t="str">
        <f t="shared" si="304"/>
        <v>II-I</v>
      </c>
      <c r="BN608" s="7">
        <f>IFERROR(VLOOKUP(BL608,Hilfstabelle!$B$26:$M$31,12,FALSE),0)</f>
        <v>0.65527559999999996</v>
      </c>
      <c r="BO608" s="7">
        <f>IFERROR(VLOOKUP(BL608,Hilfstabelle!$B$26:$H$31,7,FALSE),0)</f>
        <v>23</v>
      </c>
      <c r="BP608" s="162" t="s">
        <v>3902</v>
      </c>
    </row>
    <row r="609" spans="1:68" ht="15" thickBot="1" x14ac:dyDescent="0.25">
      <c r="A609" s="7">
        <v>16862221079</v>
      </c>
      <c r="B609" s="160" t="s">
        <v>98</v>
      </c>
      <c r="C609" s="8">
        <v>50</v>
      </c>
      <c r="D609" s="8">
        <v>63</v>
      </c>
      <c r="E609" s="8">
        <v>40</v>
      </c>
      <c r="F609" s="8" t="str">
        <f t="shared" si="305"/>
        <v>50 - 63 - 40</v>
      </c>
      <c r="G609" s="8" t="str">
        <f t="shared" si="306"/>
        <v>50-63-40</v>
      </c>
      <c r="H609" s="8">
        <f t="shared" si="307"/>
        <v>16862221079</v>
      </c>
      <c r="I609" s="6">
        <f t="shared" si="282"/>
        <v>4.3347192000000003</v>
      </c>
      <c r="J609" s="6">
        <f>VLOOKUP(LEFT(A609,8)*1,Hilfstabelle!$A$35:$E$38,5,FALSE)</f>
        <v>0.85</v>
      </c>
      <c r="K609" s="6">
        <f t="shared" si="283"/>
        <v>264.10000000000002</v>
      </c>
      <c r="L609" s="6">
        <f t="shared" si="284"/>
        <v>175</v>
      </c>
      <c r="M609" s="6">
        <f t="shared" si="285"/>
        <v>87</v>
      </c>
      <c r="N609" s="19">
        <f t="shared" si="286"/>
        <v>85.1</v>
      </c>
      <c r="O609" s="19">
        <f t="shared" si="287"/>
        <v>85.5</v>
      </c>
      <c r="P609" s="19">
        <f t="shared" si="288"/>
        <v>108</v>
      </c>
      <c r="Q609" s="6">
        <f>VLOOKUP(LEFT(A609,8)*1,Hilfstabelle!$A$35:$E$38,2,FALSE)</f>
        <v>310</v>
      </c>
      <c r="R609" s="6">
        <f>VLOOKUP(LEFT(A609,8)*1,Hilfstabelle!$A$35:$E$38,3,FALSE)</f>
        <v>220</v>
      </c>
      <c r="S609" s="6">
        <f>VLOOKUP(LEFT(A609,8)*1,Hilfstabelle!$A$35:$E$38,4,FALSE)</f>
        <v>107</v>
      </c>
      <c r="T609" s="94">
        <f>VLOOKUP(H609,Preise!A:E,4,FALSE)</f>
        <v>619.23</v>
      </c>
      <c r="U609" s="7" t="str">
        <f>IF(V609=50,"I",VLOOKUP(V609,Hilfstabelle!$A$3:$B$6,2))</f>
        <v>II</v>
      </c>
      <c r="V609" s="7">
        <f t="shared" si="289"/>
        <v>63</v>
      </c>
      <c r="W609" s="7" t="str">
        <f>IF(U609="I","I",VLOOKUP(V609,Hilfstabelle!$A$3:$B$6,2))</f>
        <v>II</v>
      </c>
      <c r="X609" s="7">
        <f>VLOOKUP(W609,Hilfstabelle!$B$10:$M$13,12,FALSE)</f>
        <v>1.7994396000000001</v>
      </c>
      <c r="Y609" s="7">
        <f>VLOOKUP(W609,Hilfstabelle!$B$10:$D$13,3,FALSE)</f>
        <v>43.5</v>
      </c>
      <c r="Z609" s="7">
        <f>VLOOKUP(W609,Hilfstabelle!$B$10:$E$13,4,FALSE)</f>
        <v>63</v>
      </c>
      <c r="AA609" s="7">
        <f>VLOOKUP(W609,Hilfstabelle!$B$10:$F$13,5,FALSE)</f>
        <v>63</v>
      </c>
      <c r="AB609" s="7">
        <f>VLOOKUP(W609,Hilfstabelle!$B$10:$G$13,6,FALSE)</f>
        <v>63</v>
      </c>
      <c r="AC609" s="7" t="str">
        <f>IF(AG609="50I","I",VLOOKUP(C609,Hilfstabelle!$A$3:$B$6,2))</f>
        <v>II</v>
      </c>
      <c r="AD609" s="7" t="str">
        <f>IF(U609="I","I",VLOOKUP(C609,Hilfstabelle!$A$3:$B$6,2))</f>
        <v>II</v>
      </c>
      <c r="AE609" s="7" t="str">
        <f t="shared" si="290"/>
        <v>50II</v>
      </c>
      <c r="AF609" s="7" t="str">
        <f t="shared" si="291"/>
        <v>50II</v>
      </c>
      <c r="AG609" s="106" t="str">
        <f t="shared" si="292"/>
        <v>50II</v>
      </c>
      <c r="AH609" s="7">
        <f>VLOOKUP('Grundgerüst Konfigurator'!AE609,Hilfstabelle!$B$14:$M$25,12,FALSE)</f>
        <v>0.69703199999999998</v>
      </c>
      <c r="AI609" s="7">
        <f>VLOOKUP(AE609,Hilfstabelle!$B$14:$J$25,9,FALSE)</f>
        <v>30.5</v>
      </c>
      <c r="AJ609" s="7">
        <f>VLOOKUP(AE609,Hilfstabelle!$B$14:$K$25,10,FALSE)</f>
        <v>61.1</v>
      </c>
      <c r="AK609" s="7">
        <f>VLOOKUP(AE609,Hilfstabelle!$B$14:$I$25,8,FALSE)</f>
        <v>22.1</v>
      </c>
      <c r="AL609" s="7" t="str">
        <f>IF(AP609="50I","I",VLOOKUP(D609,Hilfstabelle!$A$3:$B$6,2))</f>
        <v>II</v>
      </c>
      <c r="AM609" s="7" t="str">
        <f>IF(U609="I","I",VLOOKUP(D609,Hilfstabelle!$A$3:$B$6,2))</f>
        <v>II</v>
      </c>
      <c r="AN609" s="7" t="str">
        <f t="shared" si="293"/>
        <v>63II</v>
      </c>
      <c r="AO609" s="7" t="str">
        <f t="shared" si="294"/>
        <v>63II</v>
      </c>
      <c r="AP609" s="106" t="b">
        <f t="shared" si="295"/>
        <v>0</v>
      </c>
      <c r="AQ609" s="7">
        <f>VLOOKUP('Grundgerüst Konfigurator'!AN609,Hilfstabelle!$B$14:$M$25,12,FALSE)</f>
        <v>0.84948360000000012</v>
      </c>
      <c r="AR609" s="7">
        <f>VLOOKUP(AN609,Hilfstabelle!$B$14:$J$25,9,FALSE)</f>
        <v>37</v>
      </c>
      <c r="AS609" s="7">
        <f>VLOOKUP(AN609,Hilfstabelle!$B$14:$K$25,10,FALSE)</f>
        <v>68.5</v>
      </c>
      <c r="AT609" s="7">
        <f>VLOOKUP(AN609,Hilfstabelle!$B$14:$I$25,8,FALSE)</f>
        <v>22.5</v>
      </c>
      <c r="AU609" s="7" t="str">
        <f>IF(AY609="50I","I",VLOOKUP(E609,Hilfstabelle!$A$3:$B$6,2))</f>
        <v>I</v>
      </c>
      <c r="AV609" s="7" t="str">
        <f>IF(U609="I","I",VLOOKUP(E609,Hilfstabelle!$A$3:$B$6,2))</f>
        <v>I</v>
      </c>
      <c r="AW609" s="7" t="str">
        <f t="shared" si="296"/>
        <v>40I</v>
      </c>
      <c r="AX609" s="7" t="str">
        <f t="shared" si="297"/>
        <v>40I</v>
      </c>
      <c r="AY609" s="106" t="b">
        <f t="shared" si="298"/>
        <v>0</v>
      </c>
      <c r="AZ609" s="7">
        <f>VLOOKUP('Grundgerüst Konfigurator'!AW609,Hilfstabelle!$B$14:$M$25,12,FALSE)</f>
        <v>0.33348840000000002</v>
      </c>
      <c r="BA609" s="7">
        <f>VLOOKUP(AW609,Hilfstabelle!$B$14:$J$25,9,FALSE)</f>
        <v>24.5</v>
      </c>
      <c r="BB609" s="7">
        <f>VLOOKUP(AW609,Hilfstabelle!$B$14:$K$25,10,FALSE)</f>
        <v>54</v>
      </c>
      <c r="BC609" s="7">
        <f>VLOOKUP(AW609,Hilfstabelle!$B$14:$I$25,8,FALSE)</f>
        <v>22</v>
      </c>
      <c r="BD609" s="7" t="str">
        <f t="shared" si="299"/>
        <v/>
      </c>
      <c r="BE609" s="7" t="str">
        <f t="shared" si="300"/>
        <v/>
      </c>
      <c r="BF609" s="7">
        <f>IFERROR(VLOOKUP(BD609,Hilfstabelle!$B$26:$M$31,12,FALSE),0)</f>
        <v>0</v>
      </c>
      <c r="BG609" s="7">
        <f>IFERROR(VLOOKUP(BD609,Hilfstabelle!$B$26:$H$31,7,FALSE),0)</f>
        <v>0</v>
      </c>
      <c r="BH609" s="7" t="str">
        <f t="shared" si="301"/>
        <v/>
      </c>
      <c r="BI609" s="7" t="str">
        <f t="shared" si="302"/>
        <v/>
      </c>
      <c r="BJ609" s="7">
        <f>IFERROR(VLOOKUP(BH609,Hilfstabelle!$B$26:$M$31,12,FALSE),0)</f>
        <v>0</v>
      </c>
      <c r="BK609" s="7">
        <f>IFERROR(VLOOKUP(BH609,Hilfstabelle!$B$26:$H$31,7,FALSE),0)</f>
        <v>0</v>
      </c>
      <c r="BL609" s="7" t="str">
        <f t="shared" si="303"/>
        <v>II-I</v>
      </c>
      <c r="BM609" s="7" t="str">
        <f t="shared" si="304"/>
        <v>II-I</v>
      </c>
      <c r="BN609" s="7">
        <f>IFERROR(VLOOKUP(BL609,Hilfstabelle!$B$26:$M$31,12,FALSE),0)</f>
        <v>0.65527559999999996</v>
      </c>
      <c r="BO609" s="7">
        <f>IFERROR(VLOOKUP(BL609,Hilfstabelle!$B$26:$H$31,7,FALSE),0)</f>
        <v>23</v>
      </c>
      <c r="BP609" s="162" t="s">
        <v>3902</v>
      </c>
    </row>
    <row r="610" spans="1:68" ht="15" thickBot="1" x14ac:dyDescent="0.25">
      <c r="A610" s="7">
        <v>16862221080</v>
      </c>
      <c r="B610" s="160" t="s">
        <v>98</v>
      </c>
      <c r="C610" s="8">
        <v>50</v>
      </c>
      <c r="D610" s="8">
        <v>75</v>
      </c>
      <c r="E610" s="8">
        <v>25</v>
      </c>
      <c r="F610" s="8" t="str">
        <f t="shared" si="305"/>
        <v>50 - 75 - 25</v>
      </c>
      <c r="G610" s="8" t="str">
        <f t="shared" si="306"/>
        <v>50-75-25</v>
      </c>
      <c r="H610" s="8">
        <f t="shared" si="307"/>
        <v>16862221080</v>
      </c>
      <c r="I610" s="6">
        <f t="shared" si="282"/>
        <v>4.3920995999999999</v>
      </c>
      <c r="J610" s="6">
        <f>VLOOKUP(LEFT(A610,8)*1,Hilfstabelle!$A$35:$E$38,5,FALSE)</f>
        <v>0.85</v>
      </c>
      <c r="K610" s="6">
        <f t="shared" si="283"/>
        <v>250.6</v>
      </c>
      <c r="L610" s="6">
        <f t="shared" si="284"/>
        <v>178.5</v>
      </c>
      <c r="M610" s="6">
        <f t="shared" si="285"/>
        <v>90</v>
      </c>
      <c r="N610" s="19">
        <f t="shared" si="286"/>
        <v>85.1</v>
      </c>
      <c r="O610" s="19">
        <f t="shared" si="287"/>
        <v>85</v>
      </c>
      <c r="P610" s="19">
        <f t="shared" si="288"/>
        <v>105</v>
      </c>
      <c r="Q610" s="6">
        <f>VLOOKUP(LEFT(A610,8)*1,Hilfstabelle!$A$35:$E$38,2,FALSE)</f>
        <v>310</v>
      </c>
      <c r="R610" s="6">
        <f>VLOOKUP(LEFT(A610,8)*1,Hilfstabelle!$A$35:$E$38,3,FALSE)</f>
        <v>220</v>
      </c>
      <c r="S610" s="6">
        <f>VLOOKUP(LEFT(A610,8)*1,Hilfstabelle!$A$35:$E$38,4,FALSE)</f>
        <v>107</v>
      </c>
      <c r="T610" s="94">
        <f>VLOOKUP(H610,Preise!A:E,4,FALSE)</f>
        <v>625.22</v>
      </c>
      <c r="U610" s="7" t="str">
        <f>IF(V610=50,"I",VLOOKUP(V610,Hilfstabelle!$A$3:$B$6,2))</f>
        <v>II</v>
      </c>
      <c r="V610" s="7">
        <f t="shared" si="289"/>
        <v>75</v>
      </c>
      <c r="W610" s="7" t="str">
        <f>IF(U610="I","I",VLOOKUP(V610,Hilfstabelle!$A$3:$B$6,2))</f>
        <v>II</v>
      </c>
      <c r="X610" s="7">
        <f>VLOOKUP(W610,Hilfstabelle!$B$10:$M$13,12,FALSE)</f>
        <v>1.7994396000000001</v>
      </c>
      <c r="Y610" s="7">
        <f>VLOOKUP(W610,Hilfstabelle!$B$10:$D$13,3,FALSE)</f>
        <v>43.5</v>
      </c>
      <c r="Z610" s="7">
        <f>VLOOKUP(W610,Hilfstabelle!$B$10:$E$13,4,FALSE)</f>
        <v>63</v>
      </c>
      <c r="AA610" s="7">
        <f>VLOOKUP(W610,Hilfstabelle!$B$10:$F$13,5,FALSE)</f>
        <v>63</v>
      </c>
      <c r="AB610" s="7">
        <f>VLOOKUP(W610,Hilfstabelle!$B$10:$G$13,6,FALSE)</f>
        <v>63</v>
      </c>
      <c r="AC610" s="7" t="str">
        <f>IF(AG610="50I","I",VLOOKUP(C610,Hilfstabelle!$A$3:$B$6,2))</f>
        <v>II</v>
      </c>
      <c r="AD610" s="7" t="str">
        <f>IF(U610="I","I",VLOOKUP(C610,Hilfstabelle!$A$3:$B$6,2))</f>
        <v>II</v>
      </c>
      <c r="AE610" s="7" t="str">
        <f t="shared" si="290"/>
        <v>50II</v>
      </c>
      <c r="AF610" s="7" t="str">
        <f t="shared" si="291"/>
        <v>50II</v>
      </c>
      <c r="AG610" s="106" t="str">
        <f t="shared" si="292"/>
        <v>50II</v>
      </c>
      <c r="AH610" s="7">
        <f>VLOOKUP('Grundgerüst Konfigurator'!AE610,Hilfstabelle!$B$14:$M$25,12,FALSE)</f>
        <v>0.69703199999999998</v>
      </c>
      <c r="AI610" s="7">
        <f>VLOOKUP(AE610,Hilfstabelle!$B$14:$J$25,9,FALSE)</f>
        <v>30.5</v>
      </c>
      <c r="AJ610" s="7">
        <f>VLOOKUP(AE610,Hilfstabelle!$B$14:$K$25,10,FALSE)</f>
        <v>61.1</v>
      </c>
      <c r="AK610" s="7">
        <f>VLOOKUP(AE610,Hilfstabelle!$B$14:$I$25,8,FALSE)</f>
        <v>22.1</v>
      </c>
      <c r="AL610" s="7" t="str">
        <f>IF(AP610="50I","I",VLOOKUP(D610,Hilfstabelle!$A$3:$B$6,2))</f>
        <v>II</v>
      </c>
      <c r="AM610" s="7" t="str">
        <f>IF(U610="I","I",VLOOKUP(D610,Hilfstabelle!$A$3:$B$6,2))</f>
        <v>II</v>
      </c>
      <c r="AN610" s="7" t="str">
        <f t="shared" si="293"/>
        <v>75II</v>
      </c>
      <c r="AO610" s="7" t="str">
        <f t="shared" si="294"/>
        <v>75II</v>
      </c>
      <c r="AP610" s="106" t="b">
        <f t="shared" si="295"/>
        <v>0</v>
      </c>
      <c r="AQ610" s="7">
        <f>VLOOKUP('Grundgerüst Konfigurator'!AN610,Hilfstabelle!$B$14:$M$25,12,FALSE)</f>
        <v>1.0688664000000001</v>
      </c>
      <c r="AR610" s="7">
        <f>VLOOKUP(AN610,Hilfstabelle!$B$14:$J$25,9,FALSE)</f>
        <v>45</v>
      </c>
      <c r="AS610" s="7">
        <f>VLOOKUP(AN610,Hilfstabelle!$B$14:$K$25,10,FALSE)</f>
        <v>72</v>
      </c>
      <c r="AT610" s="7">
        <f>VLOOKUP(AN610,Hilfstabelle!$B$14:$I$25,8,FALSE)</f>
        <v>22</v>
      </c>
      <c r="AU610" s="7" t="str">
        <f>IF(AY610="50I","I",VLOOKUP(E610,Hilfstabelle!$A$3:$B$6,2))</f>
        <v>I</v>
      </c>
      <c r="AV610" s="7" t="str">
        <f>IF(U610="I","I",VLOOKUP(E610,Hilfstabelle!$A$3:$B$6,2))</f>
        <v>I</v>
      </c>
      <c r="AW610" s="7" t="str">
        <f t="shared" si="296"/>
        <v>25I</v>
      </c>
      <c r="AX610" s="7" t="str">
        <f t="shared" si="297"/>
        <v>25I</v>
      </c>
      <c r="AY610" s="106" t="b">
        <f t="shared" si="298"/>
        <v>0</v>
      </c>
      <c r="AZ610" s="7">
        <f>VLOOKUP('Grundgerüst Konfigurator'!AW610,Hilfstabelle!$B$14:$M$25,12,FALSE)</f>
        <v>0.171486</v>
      </c>
      <c r="BA610" s="7">
        <f>VLOOKUP(AW610,Hilfstabelle!$B$14:$J$25,9,FALSE)</f>
        <v>15.25</v>
      </c>
      <c r="BB610" s="7">
        <f>VLOOKUP(AW610,Hilfstabelle!$B$14:$K$25,10,FALSE)</f>
        <v>40.5</v>
      </c>
      <c r="BC610" s="7">
        <f>VLOOKUP(AW610,Hilfstabelle!$B$14:$I$25,8,FALSE)</f>
        <v>19</v>
      </c>
      <c r="BD610" s="7" t="str">
        <f t="shared" si="299"/>
        <v/>
      </c>
      <c r="BE610" s="7" t="str">
        <f t="shared" si="300"/>
        <v/>
      </c>
      <c r="BF610" s="7">
        <f>IFERROR(VLOOKUP(BD610,Hilfstabelle!$B$26:$M$31,12,FALSE),0)</f>
        <v>0</v>
      </c>
      <c r="BG610" s="7">
        <f>IFERROR(VLOOKUP(BD610,Hilfstabelle!$B$26:$H$31,7,FALSE),0)</f>
        <v>0</v>
      </c>
      <c r="BH610" s="7" t="str">
        <f t="shared" si="301"/>
        <v/>
      </c>
      <c r="BI610" s="7" t="str">
        <f t="shared" si="302"/>
        <v/>
      </c>
      <c r="BJ610" s="7">
        <f>IFERROR(VLOOKUP(BH610,Hilfstabelle!$B$26:$M$31,12,FALSE),0)</f>
        <v>0</v>
      </c>
      <c r="BK610" s="7">
        <f>IFERROR(VLOOKUP(BH610,Hilfstabelle!$B$26:$H$31,7,FALSE),0)</f>
        <v>0</v>
      </c>
      <c r="BL610" s="7" t="str">
        <f t="shared" si="303"/>
        <v>II-I</v>
      </c>
      <c r="BM610" s="7" t="str">
        <f t="shared" si="304"/>
        <v>II-I</v>
      </c>
      <c r="BN610" s="7">
        <f>IFERROR(VLOOKUP(BL610,Hilfstabelle!$B$26:$M$31,12,FALSE),0)</f>
        <v>0.65527559999999996</v>
      </c>
      <c r="BO610" s="7">
        <f>IFERROR(VLOOKUP(BL610,Hilfstabelle!$B$26:$H$31,7,FALSE),0)</f>
        <v>23</v>
      </c>
      <c r="BP610" s="162" t="s">
        <v>3902</v>
      </c>
    </row>
    <row r="611" spans="1:68" ht="15" thickBot="1" x14ac:dyDescent="0.25">
      <c r="A611" s="7">
        <v>16862221081</v>
      </c>
      <c r="B611" s="160" t="s">
        <v>98</v>
      </c>
      <c r="C611" s="8">
        <v>50</v>
      </c>
      <c r="D611" s="8">
        <v>75</v>
      </c>
      <c r="E611" s="8">
        <v>32</v>
      </c>
      <c r="F611" s="8" t="str">
        <f t="shared" si="305"/>
        <v>50 - 75 - 32</v>
      </c>
      <c r="G611" s="8" t="str">
        <f t="shared" si="306"/>
        <v>50-75-32</v>
      </c>
      <c r="H611" s="8">
        <f t="shared" si="307"/>
        <v>16862221081</v>
      </c>
      <c r="I611" s="6">
        <f t="shared" si="282"/>
        <v>4.4444987999999999</v>
      </c>
      <c r="J611" s="6">
        <f>VLOOKUP(LEFT(A611,8)*1,Hilfstabelle!$A$35:$E$38,5,FALSE)</f>
        <v>0.85</v>
      </c>
      <c r="K611" s="6">
        <f t="shared" si="283"/>
        <v>257.10000000000002</v>
      </c>
      <c r="L611" s="6">
        <f t="shared" si="284"/>
        <v>178.5</v>
      </c>
      <c r="M611" s="6">
        <f t="shared" si="285"/>
        <v>90</v>
      </c>
      <c r="N611" s="19">
        <f t="shared" si="286"/>
        <v>85.1</v>
      </c>
      <c r="O611" s="19">
        <f t="shared" si="287"/>
        <v>85</v>
      </c>
      <c r="P611" s="19">
        <f t="shared" si="288"/>
        <v>106</v>
      </c>
      <c r="Q611" s="6">
        <f>VLOOKUP(LEFT(A611,8)*1,Hilfstabelle!$A$35:$E$38,2,FALSE)</f>
        <v>310</v>
      </c>
      <c r="R611" s="6">
        <f>VLOOKUP(LEFT(A611,8)*1,Hilfstabelle!$A$35:$E$38,3,FALSE)</f>
        <v>220</v>
      </c>
      <c r="S611" s="6">
        <f>VLOOKUP(LEFT(A611,8)*1,Hilfstabelle!$A$35:$E$38,4,FALSE)</f>
        <v>107</v>
      </c>
      <c r="T611" s="94">
        <f>VLOOKUP(H611,Preise!A:E,4,FALSE)</f>
        <v>630.54999999999995</v>
      </c>
      <c r="U611" s="7" t="str">
        <f>IF(V611=50,"I",VLOOKUP(V611,Hilfstabelle!$A$3:$B$6,2))</f>
        <v>II</v>
      </c>
      <c r="V611" s="7">
        <f t="shared" si="289"/>
        <v>75</v>
      </c>
      <c r="W611" s="7" t="str">
        <f>IF(U611="I","I",VLOOKUP(V611,Hilfstabelle!$A$3:$B$6,2))</f>
        <v>II</v>
      </c>
      <c r="X611" s="7">
        <f>VLOOKUP(W611,Hilfstabelle!$B$10:$M$13,12,FALSE)</f>
        <v>1.7994396000000001</v>
      </c>
      <c r="Y611" s="7">
        <f>VLOOKUP(W611,Hilfstabelle!$B$10:$D$13,3,FALSE)</f>
        <v>43.5</v>
      </c>
      <c r="Z611" s="7">
        <f>VLOOKUP(W611,Hilfstabelle!$B$10:$E$13,4,FALSE)</f>
        <v>63</v>
      </c>
      <c r="AA611" s="7">
        <f>VLOOKUP(W611,Hilfstabelle!$B$10:$F$13,5,FALSE)</f>
        <v>63</v>
      </c>
      <c r="AB611" s="7">
        <f>VLOOKUP(W611,Hilfstabelle!$B$10:$G$13,6,FALSE)</f>
        <v>63</v>
      </c>
      <c r="AC611" s="7" t="str">
        <f>IF(AG611="50I","I",VLOOKUP(C611,Hilfstabelle!$A$3:$B$6,2))</f>
        <v>II</v>
      </c>
      <c r="AD611" s="7" t="str">
        <f>IF(U611="I","I",VLOOKUP(C611,Hilfstabelle!$A$3:$B$6,2))</f>
        <v>II</v>
      </c>
      <c r="AE611" s="7" t="str">
        <f t="shared" si="290"/>
        <v>50II</v>
      </c>
      <c r="AF611" s="7" t="str">
        <f t="shared" si="291"/>
        <v>50II</v>
      </c>
      <c r="AG611" s="106" t="str">
        <f t="shared" si="292"/>
        <v>50II</v>
      </c>
      <c r="AH611" s="7">
        <f>VLOOKUP('Grundgerüst Konfigurator'!AE611,Hilfstabelle!$B$14:$M$25,12,FALSE)</f>
        <v>0.69703199999999998</v>
      </c>
      <c r="AI611" s="7">
        <f>VLOOKUP(AE611,Hilfstabelle!$B$14:$J$25,9,FALSE)</f>
        <v>30.5</v>
      </c>
      <c r="AJ611" s="7">
        <f>VLOOKUP(AE611,Hilfstabelle!$B$14:$K$25,10,FALSE)</f>
        <v>61.1</v>
      </c>
      <c r="AK611" s="7">
        <f>VLOOKUP(AE611,Hilfstabelle!$B$14:$I$25,8,FALSE)</f>
        <v>22.1</v>
      </c>
      <c r="AL611" s="7" t="str">
        <f>IF(AP611="50I","I",VLOOKUP(D611,Hilfstabelle!$A$3:$B$6,2))</f>
        <v>II</v>
      </c>
      <c r="AM611" s="7" t="str">
        <f>IF(U611="I","I",VLOOKUP(D611,Hilfstabelle!$A$3:$B$6,2))</f>
        <v>II</v>
      </c>
      <c r="AN611" s="7" t="str">
        <f t="shared" si="293"/>
        <v>75II</v>
      </c>
      <c r="AO611" s="7" t="str">
        <f t="shared" si="294"/>
        <v>75II</v>
      </c>
      <c r="AP611" s="106" t="b">
        <f t="shared" si="295"/>
        <v>0</v>
      </c>
      <c r="AQ611" s="7">
        <f>VLOOKUP('Grundgerüst Konfigurator'!AN611,Hilfstabelle!$B$14:$M$25,12,FALSE)</f>
        <v>1.0688664000000001</v>
      </c>
      <c r="AR611" s="7">
        <f>VLOOKUP(AN611,Hilfstabelle!$B$14:$J$25,9,FALSE)</f>
        <v>45</v>
      </c>
      <c r="AS611" s="7">
        <f>VLOOKUP(AN611,Hilfstabelle!$B$14:$K$25,10,FALSE)</f>
        <v>72</v>
      </c>
      <c r="AT611" s="7">
        <f>VLOOKUP(AN611,Hilfstabelle!$B$14:$I$25,8,FALSE)</f>
        <v>22</v>
      </c>
      <c r="AU611" s="7" t="str">
        <f>IF(AY611="50I","I",VLOOKUP(E611,Hilfstabelle!$A$3:$B$6,2))</f>
        <v>I</v>
      </c>
      <c r="AV611" s="7" t="str">
        <f>IF(U611="I","I",VLOOKUP(E611,Hilfstabelle!$A$3:$B$6,2))</f>
        <v>I</v>
      </c>
      <c r="AW611" s="7" t="str">
        <f t="shared" si="296"/>
        <v>32I</v>
      </c>
      <c r="AX611" s="7" t="str">
        <f t="shared" si="297"/>
        <v>32I</v>
      </c>
      <c r="AY611" s="106" t="b">
        <f t="shared" si="298"/>
        <v>0</v>
      </c>
      <c r="AZ611" s="7">
        <f>VLOOKUP('Grundgerüst Konfigurator'!AW611,Hilfstabelle!$B$14:$M$25,12,FALSE)</f>
        <v>0.22388520000000001</v>
      </c>
      <c r="BA611" s="7">
        <f>VLOOKUP(AW611,Hilfstabelle!$B$14:$J$25,9,FALSE)</f>
        <v>20</v>
      </c>
      <c r="BB611" s="7">
        <f>VLOOKUP(AW611,Hilfstabelle!$B$14:$K$25,10,FALSE)</f>
        <v>47</v>
      </c>
      <c r="BC611" s="7">
        <f>VLOOKUP(AW611,Hilfstabelle!$B$14:$I$25,8,FALSE)</f>
        <v>20</v>
      </c>
      <c r="BD611" s="7" t="str">
        <f t="shared" si="299"/>
        <v/>
      </c>
      <c r="BE611" s="7" t="str">
        <f t="shared" si="300"/>
        <v/>
      </c>
      <c r="BF611" s="7">
        <f>IFERROR(VLOOKUP(BD611,Hilfstabelle!$B$26:$M$31,12,FALSE),0)</f>
        <v>0</v>
      </c>
      <c r="BG611" s="7">
        <f>IFERROR(VLOOKUP(BD611,Hilfstabelle!$B$26:$H$31,7,FALSE),0)</f>
        <v>0</v>
      </c>
      <c r="BH611" s="7" t="str">
        <f t="shared" si="301"/>
        <v/>
      </c>
      <c r="BI611" s="7" t="str">
        <f t="shared" si="302"/>
        <v/>
      </c>
      <c r="BJ611" s="7">
        <f>IFERROR(VLOOKUP(BH611,Hilfstabelle!$B$26:$M$31,12,FALSE),0)</f>
        <v>0</v>
      </c>
      <c r="BK611" s="7">
        <f>IFERROR(VLOOKUP(BH611,Hilfstabelle!$B$26:$H$31,7,FALSE),0)</f>
        <v>0</v>
      </c>
      <c r="BL611" s="7" t="str">
        <f t="shared" si="303"/>
        <v>II-I</v>
      </c>
      <c r="BM611" s="7" t="str">
        <f t="shared" si="304"/>
        <v>II-I</v>
      </c>
      <c r="BN611" s="7">
        <f>IFERROR(VLOOKUP(BL611,Hilfstabelle!$B$26:$M$31,12,FALSE),0)</f>
        <v>0.65527559999999996</v>
      </c>
      <c r="BO611" s="7">
        <f>IFERROR(VLOOKUP(BL611,Hilfstabelle!$B$26:$H$31,7,FALSE),0)</f>
        <v>23</v>
      </c>
      <c r="BP611" s="162" t="s">
        <v>3902</v>
      </c>
    </row>
    <row r="612" spans="1:68" ht="15" thickBot="1" x14ac:dyDescent="0.25">
      <c r="A612" s="7">
        <v>16862221082</v>
      </c>
      <c r="B612" s="160" t="s">
        <v>98</v>
      </c>
      <c r="C612" s="8">
        <v>50</v>
      </c>
      <c r="D612" s="8">
        <v>75</v>
      </c>
      <c r="E612" s="8">
        <v>40</v>
      </c>
      <c r="F612" s="8" t="str">
        <f t="shared" si="305"/>
        <v>50 - 75 - 40</v>
      </c>
      <c r="G612" s="8" t="str">
        <f t="shared" si="306"/>
        <v>50-75-40</v>
      </c>
      <c r="H612" s="8">
        <f t="shared" si="307"/>
        <v>16862221082</v>
      </c>
      <c r="I612" s="6">
        <f t="shared" si="282"/>
        <v>4.5541020000000003</v>
      </c>
      <c r="J612" s="6">
        <f>VLOOKUP(LEFT(A612,8)*1,Hilfstabelle!$A$35:$E$38,5,FALSE)</f>
        <v>0.85</v>
      </c>
      <c r="K612" s="6">
        <f t="shared" si="283"/>
        <v>264.10000000000002</v>
      </c>
      <c r="L612" s="6">
        <f t="shared" si="284"/>
        <v>178.5</v>
      </c>
      <c r="M612" s="6">
        <f t="shared" si="285"/>
        <v>90</v>
      </c>
      <c r="N612" s="19">
        <f t="shared" si="286"/>
        <v>85.1</v>
      </c>
      <c r="O612" s="19">
        <f t="shared" si="287"/>
        <v>85</v>
      </c>
      <c r="P612" s="19">
        <f t="shared" si="288"/>
        <v>108</v>
      </c>
      <c r="Q612" s="6">
        <f>VLOOKUP(LEFT(A612,8)*1,Hilfstabelle!$A$35:$E$38,2,FALSE)</f>
        <v>310</v>
      </c>
      <c r="R612" s="6">
        <f>VLOOKUP(LEFT(A612,8)*1,Hilfstabelle!$A$35:$E$38,3,FALSE)</f>
        <v>220</v>
      </c>
      <c r="S612" s="6">
        <f>VLOOKUP(LEFT(A612,8)*1,Hilfstabelle!$A$35:$E$38,4,FALSE)</f>
        <v>107</v>
      </c>
      <c r="T612" s="94">
        <f>VLOOKUP(H612,Preise!A:E,4,FALSE)</f>
        <v>637.95000000000005</v>
      </c>
      <c r="U612" s="7" t="str">
        <f>IF(V612=50,"I",VLOOKUP(V612,Hilfstabelle!$A$3:$B$6,2))</f>
        <v>II</v>
      </c>
      <c r="V612" s="7">
        <f t="shared" si="289"/>
        <v>75</v>
      </c>
      <c r="W612" s="7" t="str">
        <f>IF(U612="I","I",VLOOKUP(V612,Hilfstabelle!$A$3:$B$6,2))</f>
        <v>II</v>
      </c>
      <c r="X612" s="7">
        <f>VLOOKUP(W612,Hilfstabelle!$B$10:$M$13,12,FALSE)</f>
        <v>1.7994396000000001</v>
      </c>
      <c r="Y612" s="7">
        <f>VLOOKUP(W612,Hilfstabelle!$B$10:$D$13,3,FALSE)</f>
        <v>43.5</v>
      </c>
      <c r="Z612" s="7">
        <f>VLOOKUP(W612,Hilfstabelle!$B$10:$E$13,4,FALSE)</f>
        <v>63</v>
      </c>
      <c r="AA612" s="7">
        <f>VLOOKUP(W612,Hilfstabelle!$B$10:$F$13,5,FALSE)</f>
        <v>63</v>
      </c>
      <c r="AB612" s="7">
        <f>VLOOKUP(W612,Hilfstabelle!$B$10:$G$13,6,FALSE)</f>
        <v>63</v>
      </c>
      <c r="AC612" s="7" t="str">
        <f>IF(AG612="50I","I",VLOOKUP(C612,Hilfstabelle!$A$3:$B$6,2))</f>
        <v>II</v>
      </c>
      <c r="AD612" s="7" t="str">
        <f>IF(U612="I","I",VLOOKUP(C612,Hilfstabelle!$A$3:$B$6,2))</f>
        <v>II</v>
      </c>
      <c r="AE612" s="7" t="str">
        <f t="shared" si="290"/>
        <v>50II</v>
      </c>
      <c r="AF612" s="7" t="str">
        <f t="shared" si="291"/>
        <v>50II</v>
      </c>
      <c r="AG612" s="106" t="str">
        <f t="shared" si="292"/>
        <v>50II</v>
      </c>
      <c r="AH612" s="7">
        <f>VLOOKUP('Grundgerüst Konfigurator'!AE612,Hilfstabelle!$B$14:$M$25,12,FALSE)</f>
        <v>0.69703199999999998</v>
      </c>
      <c r="AI612" s="7">
        <f>VLOOKUP(AE612,Hilfstabelle!$B$14:$J$25,9,FALSE)</f>
        <v>30.5</v>
      </c>
      <c r="AJ612" s="7">
        <f>VLOOKUP(AE612,Hilfstabelle!$B$14:$K$25,10,FALSE)</f>
        <v>61.1</v>
      </c>
      <c r="AK612" s="7">
        <f>VLOOKUP(AE612,Hilfstabelle!$B$14:$I$25,8,FALSE)</f>
        <v>22.1</v>
      </c>
      <c r="AL612" s="7" t="str">
        <f>IF(AP612="50I","I",VLOOKUP(D612,Hilfstabelle!$A$3:$B$6,2))</f>
        <v>II</v>
      </c>
      <c r="AM612" s="7" t="str">
        <f>IF(U612="I","I",VLOOKUP(D612,Hilfstabelle!$A$3:$B$6,2))</f>
        <v>II</v>
      </c>
      <c r="AN612" s="7" t="str">
        <f t="shared" si="293"/>
        <v>75II</v>
      </c>
      <c r="AO612" s="7" t="str">
        <f t="shared" si="294"/>
        <v>75II</v>
      </c>
      <c r="AP612" s="106" t="b">
        <f t="shared" si="295"/>
        <v>0</v>
      </c>
      <c r="AQ612" s="7">
        <f>VLOOKUP('Grundgerüst Konfigurator'!AN612,Hilfstabelle!$B$14:$M$25,12,FALSE)</f>
        <v>1.0688664000000001</v>
      </c>
      <c r="AR612" s="7">
        <f>VLOOKUP(AN612,Hilfstabelle!$B$14:$J$25,9,FALSE)</f>
        <v>45</v>
      </c>
      <c r="AS612" s="7">
        <f>VLOOKUP(AN612,Hilfstabelle!$B$14:$K$25,10,FALSE)</f>
        <v>72</v>
      </c>
      <c r="AT612" s="7">
        <f>VLOOKUP(AN612,Hilfstabelle!$B$14:$I$25,8,FALSE)</f>
        <v>22</v>
      </c>
      <c r="AU612" s="7" t="str">
        <f>IF(AY612="50I","I",VLOOKUP(E612,Hilfstabelle!$A$3:$B$6,2))</f>
        <v>I</v>
      </c>
      <c r="AV612" s="7" t="str">
        <f>IF(U612="I","I",VLOOKUP(E612,Hilfstabelle!$A$3:$B$6,2))</f>
        <v>I</v>
      </c>
      <c r="AW612" s="7" t="str">
        <f t="shared" si="296"/>
        <v>40I</v>
      </c>
      <c r="AX612" s="7" t="str">
        <f t="shared" si="297"/>
        <v>40I</v>
      </c>
      <c r="AY612" s="106" t="b">
        <f t="shared" si="298"/>
        <v>0</v>
      </c>
      <c r="AZ612" s="7">
        <f>VLOOKUP('Grundgerüst Konfigurator'!AW612,Hilfstabelle!$B$14:$M$25,12,FALSE)</f>
        <v>0.33348840000000002</v>
      </c>
      <c r="BA612" s="7">
        <f>VLOOKUP(AW612,Hilfstabelle!$B$14:$J$25,9,FALSE)</f>
        <v>24.5</v>
      </c>
      <c r="BB612" s="7">
        <f>VLOOKUP(AW612,Hilfstabelle!$B$14:$K$25,10,FALSE)</f>
        <v>54</v>
      </c>
      <c r="BC612" s="7">
        <f>VLOOKUP(AW612,Hilfstabelle!$B$14:$I$25,8,FALSE)</f>
        <v>22</v>
      </c>
      <c r="BD612" s="7" t="str">
        <f t="shared" si="299"/>
        <v/>
      </c>
      <c r="BE612" s="7" t="str">
        <f t="shared" si="300"/>
        <v/>
      </c>
      <c r="BF612" s="7">
        <f>IFERROR(VLOOKUP(BD612,Hilfstabelle!$B$26:$M$31,12,FALSE),0)</f>
        <v>0</v>
      </c>
      <c r="BG612" s="7">
        <f>IFERROR(VLOOKUP(BD612,Hilfstabelle!$B$26:$H$31,7,FALSE),0)</f>
        <v>0</v>
      </c>
      <c r="BH612" s="7" t="str">
        <f t="shared" si="301"/>
        <v/>
      </c>
      <c r="BI612" s="7" t="str">
        <f t="shared" si="302"/>
        <v/>
      </c>
      <c r="BJ612" s="7">
        <f>IFERROR(VLOOKUP(BH612,Hilfstabelle!$B$26:$M$31,12,FALSE),0)</f>
        <v>0</v>
      </c>
      <c r="BK612" s="7">
        <f>IFERROR(VLOOKUP(BH612,Hilfstabelle!$B$26:$H$31,7,FALSE),0)</f>
        <v>0</v>
      </c>
      <c r="BL612" s="7" t="str">
        <f t="shared" si="303"/>
        <v>II-I</v>
      </c>
      <c r="BM612" s="7" t="str">
        <f t="shared" si="304"/>
        <v>II-I</v>
      </c>
      <c r="BN612" s="7">
        <f>IFERROR(VLOOKUP(BL612,Hilfstabelle!$B$26:$M$31,12,FALSE),0)</f>
        <v>0.65527559999999996</v>
      </c>
      <c r="BO612" s="7">
        <f>IFERROR(VLOOKUP(BL612,Hilfstabelle!$B$26:$H$31,7,FALSE),0)</f>
        <v>23</v>
      </c>
      <c r="BP612" s="162" t="s">
        <v>3902</v>
      </c>
    </row>
    <row r="613" spans="1:68" ht="15" thickBot="1" x14ac:dyDescent="0.25">
      <c r="A613" s="7">
        <v>16863331133</v>
      </c>
      <c r="B613" s="160" t="s">
        <v>98</v>
      </c>
      <c r="C613" s="8">
        <v>50</v>
      </c>
      <c r="D613" s="8">
        <v>90</v>
      </c>
      <c r="E613" s="8">
        <v>25</v>
      </c>
      <c r="F613" s="8" t="str">
        <f t="shared" si="305"/>
        <v>50 - 90 - 25</v>
      </c>
      <c r="G613" s="8" t="str">
        <f t="shared" si="306"/>
        <v>50-90-25</v>
      </c>
      <c r="H613" s="8">
        <f t="shared" si="307"/>
        <v>16863331133</v>
      </c>
      <c r="I613" s="6">
        <f t="shared" si="282"/>
        <v>8.8061316000000005</v>
      </c>
      <c r="J613" s="6">
        <f>VLOOKUP(LEFT(A613,8)*1,Hilfstabelle!$A$35:$E$38,5,FALSE)</f>
        <v>1</v>
      </c>
      <c r="K613" s="6">
        <f t="shared" si="283"/>
        <v>289.5</v>
      </c>
      <c r="L613" s="6">
        <f t="shared" si="284"/>
        <v>224</v>
      </c>
      <c r="M613" s="6">
        <f t="shared" si="285"/>
        <v>126</v>
      </c>
      <c r="N613" s="19">
        <f t="shared" si="286"/>
        <v>116</v>
      </c>
      <c r="O613" s="19">
        <f t="shared" si="287"/>
        <v>111</v>
      </c>
      <c r="P613" s="19">
        <f t="shared" si="288"/>
        <v>113</v>
      </c>
      <c r="Q613" s="6">
        <f>VLOOKUP(LEFT(A613,8)*1,Hilfstabelle!$A$35:$E$38,2,FALSE)</f>
        <v>400</v>
      </c>
      <c r="R613" s="6">
        <f>VLOOKUP(LEFT(A613,8)*1,Hilfstabelle!$A$35:$E$38,3,FALSE)</f>
        <v>285</v>
      </c>
      <c r="S613" s="6">
        <f>VLOOKUP(LEFT(A613,8)*1,Hilfstabelle!$A$35:$E$38,4,FALSE)</f>
        <v>146</v>
      </c>
      <c r="T613" s="94">
        <f>VLOOKUP(H613,Preise!A:E,4,FALSE)</f>
        <v>1051.67</v>
      </c>
      <c r="U613" s="7" t="str">
        <f>IF(V613=50,"I",VLOOKUP(V613,Hilfstabelle!$A$3:$B$6,2))</f>
        <v>III</v>
      </c>
      <c r="V613" s="7">
        <f t="shared" si="289"/>
        <v>90</v>
      </c>
      <c r="W613" s="7" t="str">
        <f>IF(U613="I","I",VLOOKUP(V613,Hilfstabelle!$A$3:$B$6,2))</f>
        <v>III</v>
      </c>
      <c r="X613" s="7">
        <f>VLOOKUP(W613,Hilfstabelle!$B$10:$M$13,12,FALSE)</f>
        <v>4.3940147999999999</v>
      </c>
      <c r="Y613" s="7">
        <f>VLOOKUP(W613,Hilfstabelle!$B$10:$D$13,3,FALSE)</f>
        <v>63</v>
      </c>
      <c r="Z613" s="7">
        <f>VLOOKUP(W613,Hilfstabelle!$B$10:$E$13,4,FALSE)</f>
        <v>89</v>
      </c>
      <c r="AA613" s="7">
        <f>VLOOKUP(W613,Hilfstabelle!$B$10:$F$13,5,FALSE)</f>
        <v>89</v>
      </c>
      <c r="AB613" s="7">
        <f>VLOOKUP(W613,Hilfstabelle!$B$10:$G$13,6,FALSE)</f>
        <v>89</v>
      </c>
      <c r="AC613" s="7" t="str">
        <f>IF(AG613="50I","I",VLOOKUP(C613,Hilfstabelle!$A$3:$B$6,2))</f>
        <v>I</v>
      </c>
      <c r="AD613" s="7" t="str">
        <f>IF(U613="I","I",VLOOKUP(C613,Hilfstabelle!$A$3:$B$6,2))</f>
        <v>II</v>
      </c>
      <c r="AE613" s="7" t="str">
        <f t="shared" si="290"/>
        <v>50I</v>
      </c>
      <c r="AF613" s="7" t="str">
        <f t="shared" si="291"/>
        <v>50II</v>
      </c>
      <c r="AG613" s="106" t="str">
        <f t="shared" si="292"/>
        <v>50I</v>
      </c>
      <c r="AH613" s="7">
        <f>VLOOKUP('Grundgerüst Konfigurator'!AE613,Hilfstabelle!$B$14:$M$25,12,FALSE)</f>
        <v>0.45080280000000006</v>
      </c>
      <c r="AI613" s="7">
        <f>VLOOKUP(AE613,Hilfstabelle!$B$14:$J$25,9,FALSE)</f>
        <v>30.5</v>
      </c>
      <c r="AJ613" s="7">
        <f>VLOOKUP(AE613,Hilfstabelle!$B$14:$K$25,10,FALSE)</f>
        <v>61</v>
      </c>
      <c r="AK613" s="7">
        <f>VLOOKUP(AE613,Hilfstabelle!$B$14:$I$25,8,FALSE)</f>
        <v>22</v>
      </c>
      <c r="AL613" s="7" t="str">
        <f>IF(AP613="50I","I",VLOOKUP(D613,Hilfstabelle!$A$3:$B$6,2))</f>
        <v>III</v>
      </c>
      <c r="AM613" s="7" t="str">
        <f>IF(U613="I","I",VLOOKUP(D613,Hilfstabelle!$A$3:$B$6,2))</f>
        <v>III</v>
      </c>
      <c r="AN613" s="7" t="str">
        <f t="shared" si="293"/>
        <v>90III</v>
      </c>
      <c r="AO613" s="7" t="str">
        <f t="shared" si="294"/>
        <v>90III</v>
      </c>
      <c r="AP613" s="106" t="b">
        <f t="shared" si="295"/>
        <v>0</v>
      </c>
      <c r="AQ613" s="7">
        <f>VLOOKUP('Grundgerüst Konfigurator'!AN613,Hilfstabelle!$B$14:$M$25,12,FALSE)</f>
        <v>1.6001664000000002</v>
      </c>
      <c r="AR613" s="7">
        <f>VLOOKUP(AN613,Hilfstabelle!$B$14:$J$25,9,FALSE)</f>
        <v>54</v>
      </c>
      <c r="AS613" s="7">
        <f>VLOOKUP(AN613,Hilfstabelle!$B$14:$K$25,10,FALSE)</f>
        <v>72</v>
      </c>
      <c r="AT613" s="7">
        <f>VLOOKUP(AN613,Hilfstabelle!$B$14:$I$25,8,FALSE)</f>
        <v>22</v>
      </c>
      <c r="AU613" s="7" t="str">
        <f>IF(AY613="50I","I",VLOOKUP(E613,Hilfstabelle!$A$3:$B$6,2))</f>
        <v>I</v>
      </c>
      <c r="AV613" s="7" t="str">
        <f>IF(U613="I","I",VLOOKUP(E613,Hilfstabelle!$A$3:$B$6,2))</f>
        <v>I</v>
      </c>
      <c r="AW613" s="7" t="str">
        <f t="shared" si="296"/>
        <v>25I</v>
      </c>
      <c r="AX613" s="7" t="str">
        <f t="shared" si="297"/>
        <v>25I</v>
      </c>
      <c r="AY613" s="106" t="b">
        <f t="shared" si="298"/>
        <v>0</v>
      </c>
      <c r="AZ613" s="7">
        <f>VLOOKUP('Grundgerüst Konfigurator'!AW613,Hilfstabelle!$B$14:$M$25,12,FALSE)</f>
        <v>0.171486</v>
      </c>
      <c r="BA613" s="7">
        <f>VLOOKUP(AW613,Hilfstabelle!$B$14:$J$25,9,FALSE)</f>
        <v>15.25</v>
      </c>
      <c r="BB613" s="7">
        <f>VLOOKUP(AW613,Hilfstabelle!$B$14:$K$25,10,FALSE)</f>
        <v>40.5</v>
      </c>
      <c r="BC613" s="7">
        <f>VLOOKUP(AW613,Hilfstabelle!$B$14:$I$25,8,FALSE)</f>
        <v>19</v>
      </c>
      <c r="BD613" s="7" t="str">
        <f t="shared" si="299"/>
        <v>III-I</v>
      </c>
      <c r="BE613" s="7" t="str">
        <f t="shared" si="300"/>
        <v>III-I</v>
      </c>
      <c r="BF613" s="7">
        <f>IFERROR(VLOOKUP(BD613,Hilfstabelle!$B$26:$M$31,12,FALSE),0)</f>
        <v>1.0948308</v>
      </c>
      <c r="BG613" s="7">
        <f>IFERROR(VLOOKUP(BD613,Hilfstabelle!$B$26:$H$31,7,FALSE),0)</f>
        <v>5</v>
      </c>
      <c r="BH613" s="7" t="str">
        <f t="shared" si="301"/>
        <v/>
      </c>
      <c r="BI613" s="7" t="str">
        <f t="shared" si="302"/>
        <v/>
      </c>
      <c r="BJ613" s="7">
        <f>IFERROR(VLOOKUP(BH613,Hilfstabelle!$B$26:$M$31,12,FALSE),0)</f>
        <v>0</v>
      </c>
      <c r="BK613" s="7">
        <f>IFERROR(VLOOKUP(BH613,Hilfstabelle!$B$26:$H$31,7,FALSE),0)</f>
        <v>0</v>
      </c>
      <c r="BL613" s="7" t="str">
        <f t="shared" si="303"/>
        <v>III-I</v>
      </c>
      <c r="BM613" s="7" t="str">
        <f t="shared" si="304"/>
        <v>III-I</v>
      </c>
      <c r="BN613" s="7">
        <f>IFERROR(VLOOKUP(BL613,Hilfstabelle!$B$26:$M$31,12,FALSE),0)</f>
        <v>1.0948308</v>
      </c>
      <c r="BO613" s="7">
        <f>IFERROR(VLOOKUP(BL613,Hilfstabelle!$B$26:$H$31,7,FALSE),0)</f>
        <v>5</v>
      </c>
      <c r="BP613" s="162" t="s">
        <v>3902</v>
      </c>
    </row>
    <row r="614" spans="1:68" ht="15" thickBot="1" x14ac:dyDescent="0.25">
      <c r="A614" s="7">
        <v>16863331134</v>
      </c>
      <c r="B614" s="160" t="s">
        <v>98</v>
      </c>
      <c r="C614" s="8">
        <v>50</v>
      </c>
      <c r="D614" s="8">
        <v>90</v>
      </c>
      <c r="E614" s="8">
        <v>32</v>
      </c>
      <c r="F614" s="8" t="str">
        <f t="shared" si="305"/>
        <v>50 - 90 - 32</v>
      </c>
      <c r="G614" s="8" t="str">
        <f t="shared" si="306"/>
        <v>50-90-32</v>
      </c>
      <c r="H614" s="8">
        <f t="shared" si="307"/>
        <v>16863331134</v>
      </c>
      <c r="I614" s="6">
        <f t="shared" ref="I614:I645" si="308">SUM(X614,AH614,AQ614,AZ614,BF614,BJ614,BN614)</f>
        <v>8.8585308000000005</v>
      </c>
      <c r="J614" s="6">
        <f>VLOOKUP(LEFT(A614,8)*1,Hilfstabelle!$A$35:$E$38,5,FALSE)</f>
        <v>1</v>
      </c>
      <c r="K614" s="6">
        <f t="shared" ref="K614:K645" si="309">SUM(Z614,AA614,AJ614,BB614,BG614,BO614)</f>
        <v>296</v>
      </c>
      <c r="L614" s="6">
        <f t="shared" ref="L614:L645" si="310">MAX(Y614,AI614,BA614)+SUM(AB614,AS614,BK614)</f>
        <v>224</v>
      </c>
      <c r="M614" s="6">
        <f t="shared" ref="M614:M645" si="311">MAX(Y614,AI614,AR614,BA614)*2</f>
        <v>126</v>
      </c>
      <c r="N614" s="19">
        <f t="shared" si="286"/>
        <v>116</v>
      </c>
      <c r="O614" s="19">
        <f t="shared" si="287"/>
        <v>111</v>
      </c>
      <c r="P614" s="19">
        <f t="shared" si="288"/>
        <v>114</v>
      </c>
      <c r="Q614" s="6">
        <f>VLOOKUP(LEFT(A614,8)*1,Hilfstabelle!$A$35:$E$38,2,FALSE)</f>
        <v>400</v>
      </c>
      <c r="R614" s="6">
        <f>VLOOKUP(LEFT(A614,8)*1,Hilfstabelle!$A$35:$E$38,3,FALSE)</f>
        <v>285</v>
      </c>
      <c r="S614" s="6">
        <f>VLOOKUP(LEFT(A614,8)*1,Hilfstabelle!$A$35:$E$38,4,FALSE)</f>
        <v>146</v>
      </c>
      <c r="T614" s="94">
        <f>VLOOKUP(H614,Preise!A:E,4,FALSE)</f>
        <v>1057.01</v>
      </c>
      <c r="U614" s="7" t="str">
        <f>IF(V614=50,"I",VLOOKUP(V614,Hilfstabelle!$A$3:$B$6,2))</f>
        <v>III</v>
      </c>
      <c r="V614" s="7">
        <f t="shared" ref="V614:V645" si="312">MAX(C614,D614,E614)</f>
        <v>90</v>
      </c>
      <c r="W614" s="7" t="str">
        <f>IF(U614="I","I",VLOOKUP(V614,Hilfstabelle!$A$3:$B$6,2))</f>
        <v>III</v>
      </c>
      <c r="X614" s="7">
        <f>VLOOKUP(W614,Hilfstabelle!$B$10:$M$13,12,FALSE)</f>
        <v>4.3940147999999999</v>
      </c>
      <c r="Y614" s="7">
        <f>VLOOKUP(W614,Hilfstabelle!$B$10:$D$13,3,FALSE)</f>
        <v>63</v>
      </c>
      <c r="Z614" s="7">
        <f>VLOOKUP(W614,Hilfstabelle!$B$10:$E$13,4,FALSE)</f>
        <v>89</v>
      </c>
      <c r="AA614" s="7">
        <f>VLOOKUP(W614,Hilfstabelle!$B$10:$F$13,5,FALSE)</f>
        <v>89</v>
      </c>
      <c r="AB614" s="7">
        <f>VLOOKUP(W614,Hilfstabelle!$B$10:$G$13,6,FALSE)</f>
        <v>89</v>
      </c>
      <c r="AC614" s="7" t="str">
        <f>IF(AG614="50I","I",VLOOKUP(C614,Hilfstabelle!$A$3:$B$6,2))</f>
        <v>I</v>
      </c>
      <c r="AD614" s="7" t="str">
        <f>IF(U614="I","I",VLOOKUP(C614,Hilfstabelle!$A$3:$B$6,2))</f>
        <v>II</v>
      </c>
      <c r="AE614" s="7" t="str">
        <f t="shared" si="290"/>
        <v>50I</v>
      </c>
      <c r="AF614" s="7" t="str">
        <f t="shared" ref="AF614:AF645" si="313">CONCATENATE(C614,AD614)</f>
        <v>50II</v>
      </c>
      <c r="AG614" s="106" t="str">
        <f t="shared" si="292"/>
        <v>50I</v>
      </c>
      <c r="AH614" s="7">
        <f>VLOOKUP('Grundgerüst Konfigurator'!AE614,Hilfstabelle!$B$14:$M$25,12,FALSE)</f>
        <v>0.45080280000000006</v>
      </c>
      <c r="AI614" s="7">
        <f>VLOOKUP(AE614,Hilfstabelle!$B$14:$J$25,9,FALSE)</f>
        <v>30.5</v>
      </c>
      <c r="AJ614" s="7">
        <f>VLOOKUP(AE614,Hilfstabelle!$B$14:$K$25,10,FALSE)</f>
        <v>61</v>
      </c>
      <c r="AK614" s="7">
        <f>VLOOKUP(AE614,Hilfstabelle!$B$14:$I$25,8,FALSE)</f>
        <v>22</v>
      </c>
      <c r="AL614" s="7" t="str">
        <f>IF(AP614="50I","I",VLOOKUP(D614,Hilfstabelle!$A$3:$B$6,2))</f>
        <v>III</v>
      </c>
      <c r="AM614" s="7" t="str">
        <f>IF(U614="I","I",VLOOKUP(D614,Hilfstabelle!$A$3:$B$6,2))</f>
        <v>III</v>
      </c>
      <c r="AN614" s="7" t="str">
        <f t="shared" si="293"/>
        <v>90III</v>
      </c>
      <c r="AO614" s="7" t="str">
        <f t="shared" ref="AO614:AO645" si="314">CONCATENATE(D614,AM614)</f>
        <v>90III</v>
      </c>
      <c r="AP614" s="106" t="b">
        <f t="shared" si="295"/>
        <v>0</v>
      </c>
      <c r="AQ614" s="7">
        <f>VLOOKUP('Grundgerüst Konfigurator'!AN614,Hilfstabelle!$B$14:$M$25,12,FALSE)</f>
        <v>1.6001664000000002</v>
      </c>
      <c r="AR614" s="7">
        <f>VLOOKUP(AN614,Hilfstabelle!$B$14:$J$25,9,FALSE)</f>
        <v>54</v>
      </c>
      <c r="AS614" s="7">
        <f>VLOOKUP(AN614,Hilfstabelle!$B$14:$K$25,10,FALSE)</f>
        <v>72</v>
      </c>
      <c r="AT614" s="7">
        <f>VLOOKUP(AN614,Hilfstabelle!$B$14:$I$25,8,FALSE)</f>
        <v>22</v>
      </c>
      <c r="AU614" s="7" t="str">
        <f>IF(AY614="50I","I",VLOOKUP(E614,Hilfstabelle!$A$3:$B$6,2))</f>
        <v>I</v>
      </c>
      <c r="AV614" s="7" t="str">
        <f>IF(U614="I","I",VLOOKUP(E614,Hilfstabelle!$A$3:$B$6,2))</f>
        <v>I</v>
      </c>
      <c r="AW614" s="7" t="str">
        <f t="shared" si="296"/>
        <v>32I</v>
      </c>
      <c r="AX614" s="7" t="str">
        <f t="shared" ref="AX614:AX645" si="315">CONCATENATE(E614,AV614)</f>
        <v>32I</v>
      </c>
      <c r="AY614" s="106" t="b">
        <f t="shared" si="298"/>
        <v>0</v>
      </c>
      <c r="AZ614" s="7">
        <f>VLOOKUP('Grundgerüst Konfigurator'!AW614,Hilfstabelle!$B$14:$M$25,12,FALSE)</f>
        <v>0.22388520000000001</v>
      </c>
      <c r="BA614" s="7">
        <f>VLOOKUP(AW614,Hilfstabelle!$B$14:$J$25,9,FALSE)</f>
        <v>20</v>
      </c>
      <c r="BB614" s="7">
        <f>VLOOKUP(AW614,Hilfstabelle!$B$14:$K$25,10,FALSE)</f>
        <v>47</v>
      </c>
      <c r="BC614" s="7">
        <f>VLOOKUP(AW614,Hilfstabelle!$B$14:$I$25,8,FALSE)</f>
        <v>20</v>
      </c>
      <c r="BD614" s="7" t="str">
        <f t="shared" ref="BD614:BD645" si="316">IF(W614=AC614,"",CONCATENATE(W614,"-",AC614))</f>
        <v>III-I</v>
      </c>
      <c r="BE614" s="7" t="str">
        <f t="shared" si="300"/>
        <v>III-I</v>
      </c>
      <c r="BF614" s="7">
        <f>IFERROR(VLOOKUP(BD614,Hilfstabelle!$B$26:$M$31,12,FALSE),0)</f>
        <v>1.0948308</v>
      </c>
      <c r="BG614" s="7">
        <f>IFERROR(VLOOKUP(BD614,Hilfstabelle!$B$26:$H$31,7,FALSE),0)</f>
        <v>5</v>
      </c>
      <c r="BH614" s="7" t="str">
        <f t="shared" ref="BH614:BH645" si="317">IF(W614=AL614,"",CONCATENATE(W614,"-",AL614))</f>
        <v/>
      </c>
      <c r="BI614" s="7" t="str">
        <f t="shared" si="302"/>
        <v/>
      </c>
      <c r="BJ614" s="7">
        <f>IFERROR(VLOOKUP(BH614,Hilfstabelle!$B$26:$M$31,12,FALSE),0)</f>
        <v>0</v>
      </c>
      <c r="BK614" s="7">
        <f>IFERROR(VLOOKUP(BH614,Hilfstabelle!$B$26:$H$31,7,FALSE),0)</f>
        <v>0</v>
      </c>
      <c r="BL614" s="7" t="str">
        <f t="shared" ref="BL614:BL645" si="318">IF(W614=AU614,"",CONCATENATE(W614,"-",AU614))</f>
        <v>III-I</v>
      </c>
      <c r="BM614" s="7" t="str">
        <f t="shared" si="304"/>
        <v>III-I</v>
      </c>
      <c r="BN614" s="7">
        <f>IFERROR(VLOOKUP(BL614,Hilfstabelle!$B$26:$M$31,12,FALSE),0)</f>
        <v>1.0948308</v>
      </c>
      <c r="BO614" s="7">
        <f>IFERROR(VLOOKUP(BL614,Hilfstabelle!$B$26:$H$31,7,FALSE),0)</f>
        <v>5</v>
      </c>
      <c r="BP614" s="162" t="s">
        <v>3902</v>
      </c>
    </row>
    <row r="615" spans="1:68" ht="15" thickBot="1" x14ac:dyDescent="0.25">
      <c r="A615" s="7">
        <v>16863331135</v>
      </c>
      <c r="B615" s="160" t="s">
        <v>98</v>
      </c>
      <c r="C615" s="8">
        <v>50</v>
      </c>
      <c r="D615" s="8">
        <v>90</v>
      </c>
      <c r="E615" s="8">
        <v>40</v>
      </c>
      <c r="F615" s="8" t="str">
        <f t="shared" si="305"/>
        <v>50 - 90 - 40</v>
      </c>
      <c r="G615" s="8" t="str">
        <f t="shared" si="306"/>
        <v>50-90-40</v>
      </c>
      <c r="H615" s="8">
        <f t="shared" si="307"/>
        <v>16863331135</v>
      </c>
      <c r="I615" s="6">
        <f t="shared" si="308"/>
        <v>8.9681340000000009</v>
      </c>
      <c r="J615" s="6">
        <f>VLOOKUP(LEFT(A615,8)*1,Hilfstabelle!$A$35:$E$38,5,FALSE)</f>
        <v>1</v>
      </c>
      <c r="K615" s="6">
        <f t="shared" si="309"/>
        <v>303</v>
      </c>
      <c r="L615" s="6">
        <f t="shared" si="310"/>
        <v>224</v>
      </c>
      <c r="M615" s="6">
        <f t="shared" si="311"/>
        <v>126</v>
      </c>
      <c r="N615" s="19">
        <f t="shared" si="286"/>
        <v>116</v>
      </c>
      <c r="O615" s="19">
        <f t="shared" si="287"/>
        <v>111</v>
      </c>
      <c r="P615" s="19">
        <f t="shared" si="288"/>
        <v>116</v>
      </c>
      <c r="Q615" s="6">
        <f>VLOOKUP(LEFT(A615,8)*1,Hilfstabelle!$A$35:$E$38,2,FALSE)</f>
        <v>400</v>
      </c>
      <c r="R615" s="6">
        <f>VLOOKUP(LEFT(A615,8)*1,Hilfstabelle!$A$35:$E$38,3,FALSE)</f>
        <v>285</v>
      </c>
      <c r="S615" s="6">
        <f>VLOOKUP(LEFT(A615,8)*1,Hilfstabelle!$A$35:$E$38,4,FALSE)</f>
        <v>146</v>
      </c>
      <c r="T615" s="94">
        <f>VLOOKUP(H615,Preise!A:E,4,FALSE)</f>
        <v>1064.3900000000001</v>
      </c>
      <c r="U615" s="7" t="str">
        <f>IF(V615=50,"I",VLOOKUP(V615,Hilfstabelle!$A$3:$B$6,2))</f>
        <v>III</v>
      </c>
      <c r="V615" s="7">
        <f t="shared" si="312"/>
        <v>90</v>
      </c>
      <c r="W615" s="7" t="str">
        <f>IF(U615="I","I",VLOOKUP(V615,Hilfstabelle!$A$3:$B$6,2))</f>
        <v>III</v>
      </c>
      <c r="X615" s="7">
        <f>VLOOKUP(W615,Hilfstabelle!$B$10:$M$13,12,FALSE)</f>
        <v>4.3940147999999999</v>
      </c>
      <c r="Y615" s="7">
        <f>VLOOKUP(W615,Hilfstabelle!$B$10:$D$13,3,FALSE)</f>
        <v>63</v>
      </c>
      <c r="Z615" s="7">
        <f>VLOOKUP(W615,Hilfstabelle!$B$10:$E$13,4,FALSE)</f>
        <v>89</v>
      </c>
      <c r="AA615" s="7">
        <f>VLOOKUP(W615,Hilfstabelle!$B$10:$F$13,5,FALSE)</f>
        <v>89</v>
      </c>
      <c r="AB615" s="7">
        <f>VLOOKUP(W615,Hilfstabelle!$B$10:$G$13,6,FALSE)</f>
        <v>89</v>
      </c>
      <c r="AC615" s="7" t="str">
        <f>IF(AG615="50I","I",VLOOKUP(C615,Hilfstabelle!$A$3:$B$6,2))</f>
        <v>I</v>
      </c>
      <c r="AD615" s="7" t="str">
        <f>IF(U615="I","I",VLOOKUP(C615,Hilfstabelle!$A$3:$B$6,2))</f>
        <v>II</v>
      </c>
      <c r="AE615" s="7" t="str">
        <f t="shared" si="290"/>
        <v>50I</v>
      </c>
      <c r="AF615" s="7" t="str">
        <f t="shared" si="313"/>
        <v>50II</v>
      </c>
      <c r="AG615" s="106" t="str">
        <f t="shared" si="292"/>
        <v>50I</v>
      </c>
      <c r="AH615" s="7">
        <f>VLOOKUP('Grundgerüst Konfigurator'!AE615,Hilfstabelle!$B$14:$M$25,12,FALSE)</f>
        <v>0.45080280000000006</v>
      </c>
      <c r="AI615" s="7">
        <f>VLOOKUP(AE615,Hilfstabelle!$B$14:$J$25,9,FALSE)</f>
        <v>30.5</v>
      </c>
      <c r="AJ615" s="7">
        <f>VLOOKUP(AE615,Hilfstabelle!$B$14:$K$25,10,FALSE)</f>
        <v>61</v>
      </c>
      <c r="AK615" s="7">
        <f>VLOOKUP(AE615,Hilfstabelle!$B$14:$I$25,8,FALSE)</f>
        <v>22</v>
      </c>
      <c r="AL615" s="7" t="str">
        <f>IF(AP615="50I","I",VLOOKUP(D615,Hilfstabelle!$A$3:$B$6,2))</f>
        <v>III</v>
      </c>
      <c r="AM615" s="7" t="str">
        <f>IF(U615="I","I",VLOOKUP(D615,Hilfstabelle!$A$3:$B$6,2))</f>
        <v>III</v>
      </c>
      <c r="AN615" s="7" t="str">
        <f t="shared" si="293"/>
        <v>90III</v>
      </c>
      <c r="AO615" s="7" t="str">
        <f t="shared" si="314"/>
        <v>90III</v>
      </c>
      <c r="AP615" s="106" t="b">
        <f t="shared" si="295"/>
        <v>0</v>
      </c>
      <c r="AQ615" s="7">
        <f>VLOOKUP('Grundgerüst Konfigurator'!AN615,Hilfstabelle!$B$14:$M$25,12,FALSE)</f>
        <v>1.6001664000000002</v>
      </c>
      <c r="AR615" s="7">
        <f>VLOOKUP(AN615,Hilfstabelle!$B$14:$J$25,9,FALSE)</f>
        <v>54</v>
      </c>
      <c r="AS615" s="7">
        <f>VLOOKUP(AN615,Hilfstabelle!$B$14:$K$25,10,FALSE)</f>
        <v>72</v>
      </c>
      <c r="AT615" s="7">
        <f>VLOOKUP(AN615,Hilfstabelle!$B$14:$I$25,8,FALSE)</f>
        <v>22</v>
      </c>
      <c r="AU615" s="7" t="str">
        <f>IF(AY615="50I","I",VLOOKUP(E615,Hilfstabelle!$A$3:$B$6,2))</f>
        <v>I</v>
      </c>
      <c r="AV615" s="7" t="str">
        <f>IF(U615="I","I",VLOOKUP(E615,Hilfstabelle!$A$3:$B$6,2))</f>
        <v>I</v>
      </c>
      <c r="AW615" s="7" t="str">
        <f t="shared" si="296"/>
        <v>40I</v>
      </c>
      <c r="AX615" s="7" t="str">
        <f t="shared" si="315"/>
        <v>40I</v>
      </c>
      <c r="AY615" s="106" t="b">
        <f t="shared" si="298"/>
        <v>0</v>
      </c>
      <c r="AZ615" s="7">
        <f>VLOOKUP('Grundgerüst Konfigurator'!AW615,Hilfstabelle!$B$14:$M$25,12,FALSE)</f>
        <v>0.33348840000000002</v>
      </c>
      <c r="BA615" s="7">
        <f>VLOOKUP(AW615,Hilfstabelle!$B$14:$J$25,9,FALSE)</f>
        <v>24.5</v>
      </c>
      <c r="BB615" s="7">
        <f>VLOOKUP(AW615,Hilfstabelle!$B$14:$K$25,10,FALSE)</f>
        <v>54</v>
      </c>
      <c r="BC615" s="7">
        <f>VLOOKUP(AW615,Hilfstabelle!$B$14:$I$25,8,FALSE)</f>
        <v>22</v>
      </c>
      <c r="BD615" s="7" t="str">
        <f t="shared" si="316"/>
        <v>III-I</v>
      </c>
      <c r="BE615" s="7" t="str">
        <f t="shared" si="300"/>
        <v>III-I</v>
      </c>
      <c r="BF615" s="7">
        <f>IFERROR(VLOOKUP(BD615,Hilfstabelle!$B$26:$M$31,12,FALSE),0)</f>
        <v>1.0948308</v>
      </c>
      <c r="BG615" s="7">
        <f>IFERROR(VLOOKUP(BD615,Hilfstabelle!$B$26:$H$31,7,FALSE),0)</f>
        <v>5</v>
      </c>
      <c r="BH615" s="7" t="str">
        <f t="shared" si="317"/>
        <v/>
      </c>
      <c r="BI615" s="7" t="str">
        <f t="shared" si="302"/>
        <v/>
      </c>
      <c r="BJ615" s="7">
        <f>IFERROR(VLOOKUP(BH615,Hilfstabelle!$B$26:$M$31,12,FALSE),0)</f>
        <v>0</v>
      </c>
      <c r="BK615" s="7">
        <f>IFERROR(VLOOKUP(BH615,Hilfstabelle!$B$26:$H$31,7,FALSE),0)</f>
        <v>0</v>
      </c>
      <c r="BL615" s="7" t="str">
        <f t="shared" si="318"/>
        <v>III-I</v>
      </c>
      <c r="BM615" s="7" t="str">
        <f t="shared" si="304"/>
        <v>III-I</v>
      </c>
      <c r="BN615" s="7">
        <f>IFERROR(VLOOKUP(BL615,Hilfstabelle!$B$26:$M$31,12,FALSE),0)</f>
        <v>1.0948308</v>
      </c>
      <c r="BO615" s="7">
        <f>IFERROR(VLOOKUP(BL615,Hilfstabelle!$B$26:$H$31,7,FALSE),0)</f>
        <v>5</v>
      </c>
      <c r="BP615" s="162" t="s">
        <v>3902</v>
      </c>
    </row>
    <row r="616" spans="1:68" ht="15" thickBot="1" x14ac:dyDescent="0.25">
      <c r="A616" s="7">
        <v>16863331136</v>
      </c>
      <c r="B616" s="160" t="s">
        <v>98</v>
      </c>
      <c r="C616" s="8">
        <v>50</v>
      </c>
      <c r="D616" s="8">
        <v>110</v>
      </c>
      <c r="E616" s="8">
        <v>25</v>
      </c>
      <c r="F616" s="8" t="str">
        <f t="shared" si="305"/>
        <v>50 - 110 - 25</v>
      </c>
      <c r="G616" s="8" t="str">
        <f t="shared" si="306"/>
        <v>50-110-25</v>
      </c>
      <c r="H616" s="8">
        <f t="shared" si="307"/>
        <v>16863331136</v>
      </c>
      <c r="I616" s="6">
        <f t="shared" si="308"/>
        <v>9.3186744000000008</v>
      </c>
      <c r="J616" s="6">
        <f>VLOOKUP(LEFT(A616,8)*1,Hilfstabelle!$A$35:$E$38,5,FALSE)</f>
        <v>1</v>
      </c>
      <c r="K616" s="6">
        <f t="shared" si="309"/>
        <v>289.5</v>
      </c>
      <c r="L616" s="6">
        <f t="shared" si="310"/>
        <v>224</v>
      </c>
      <c r="M616" s="6">
        <f t="shared" si="311"/>
        <v>130</v>
      </c>
      <c r="N616" s="19">
        <f t="shared" si="286"/>
        <v>116</v>
      </c>
      <c r="O616" s="19">
        <f t="shared" si="287"/>
        <v>111</v>
      </c>
      <c r="P616" s="19">
        <f t="shared" si="288"/>
        <v>113</v>
      </c>
      <c r="Q616" s="6">
        <f>VLOOKUP(LEFT(A616,8)*1,Hilfstabelle!$A$35:$E$38,2,FALSE)</f>
        <v>400</v>
      </c>
      <c r="R616" s="6">
        <f>VLOOKUP(LEFT(A616,8)*1,Hilfstabelle!$A$35:$E$38,3,FALSE)</f>
        <v>285</v>
      </c>
      <c r="S616" s="6">
        <f>VLOOKUP(LEFT(A616,8)*1,Hilfstabelle!$A$35:$E$38,4,FALSE)</f>
        <v>146</v>
      </c>
      <c r="T616" s="94">
        <f>VLOOKUP(H616,Preise!A:E,4,FALSE)</f>
        <v>1090.46</v>
      </c>
      <c r="U616" s="7" t="str">
        <f>IF(V616=50,"I",VLOOKUP(V616,Hilfstabelle!$A$3:$B$6,2))</f>
        <v>III</v>
      </c>
      <c r="V616" s="7">
        <f t="shared" si="312"/>
        <v>110</v>
      </c>
      <c r="W616" s="7" t="str">
        <f>IF(U616="I","I",VLOOKUP(V616,Hilfstabelle!$A$3:$B$6,2))</f>
        <v>III</v>
      </c>
      <c r="X616" s="7">
        <f>VLOOKUP(W616,Hilfstabelle!$B$10:$M$13,12,FALSE)</f>
        <v>4.3940147999999999</v>
      </c>
      <c r="Y616" s="7">
        <f>VLOOKUP(W616,Hilfstabelle!$B$10:$D$13,3,FALSE)</f>
        <v>63</v>
      </c>
      <c r="Z616" s="7">
        <f>VLOOKUP(W616,Hilfstabelle!$B$10:$E$13,4,FALSE)</f>
        <v>89</v>
      </c>
      <c r="AA616" s="7">
        <f>VLOOKUP(W616,Hilfstabelle!$B$10:$F$13,5,FALSE)</f>
        <v>89</v>
      </c>
      <c r="AB616" s="7">
        <f>VLOOKUP(W616,Hilfstabelle!$B$10:$G$13,6,FALSE)</f>
        <v>89</v>
      </c>
      <c r="AC616" s="7" t="str">
        <f>IF(AG616="50I","I",VLOOKUP(C616,Hilfstabelle!$A$3:$B$6,2))</f>
        <v>I</v>
      </c>
      <c r="AD616" s="7" t="str">
        <f>IF(U616="I","I",VLOOKUP(C616,Hilfstabelle!$A$3:$B$6,2))</f>
        <v>II</v>
      </c>
      <c r="AE616" s="7" t="str">
        <f t="shared" si="290"/>
        <v>50I</v>
      </c>
      <c r="AF616" s="7" t="str">
        <f t="shared" si="313"/>
        <v>50II</v>
      </c>
      <c r="AG616" s="106" t="str">
        <f t="shared" si="292"/>
        <v>50I</v>
      </c>
      <c r="AH616" s="7">
        <f>VLOOKUP('Grundgerüst Konfigurator'!AE616,Hilfstabelle!$B$14:$M$25,12,FALSE)</f>
        <v>0.45080280000000006</v>
      </c>
      <c r="AI616" s="7">
        <f>VLOOKUP(AE616,Hilfstabelle!$B$14:$J$25,9,FALSE)</f>
        <v>30.5</v>
      </c>
      <c r="AJ616" s="7">
        <f>VLOOKUP(AE616,Hilfstabelle!$B$14:$K$25,10,FALSE)</f>
        <v>61</v>
      </c>
      <c r="AK616" s="7">
        <f>VLOOKUP(AE616,Hilfstabelle!$B$14:$I$25,8,FALSE)</f>
        <v>22</v>
      </c>
      <c r="AL616" s="7" t="str">
        <f>IF(AP616="50I","I",VLOOKUP(D616,Hilfstabelle!$A$3:$B$6,2))</f>
        <v>III</v>
      </c>
      <c r="AM616" s="7" t="str">
        <f>IF(U616="I","I",VLOOKUP(D616,Hilfstabelle!$A$3:$B$6,2))</f>
        <v>III</v>
      </c>
      <c r="AN616" s="7" t="str">
        <f t="shared" si="293"/>
        <v>110III</v>
      </c>
      <c r="AO616" s="7" t="str">
        <f t="shared" si="314"/>
        <v>110III</v>
      </c>
      <c r="AP616" s="106" t="b">
        <f t="shared" si="295"/>
        <v>0</v>
      </c>
      <c r="AQ616" s="7">
        <f>VLOOKUP('Grundgerüst Konfigurator'!AN616,Hilfstabelle!$B$14:$M$25,12,FALSE)</f>
        <v>2.1127092000000003</v>
      </c>
      <c r="AR616" s="7">
        <f>VLOOKUP(AN616,Hilfstabelle!$B$14:$J$25,9,FALSE)</f>
        <v>65</v>
      </c>
      <c r="AS616" s="7">
        <f>VLOOKUP(AN616,Hilfstabelle!$B$14:$K$25,10,FALSE)</f>
        <v>72</v>
      </c>
      <c r="AT616" s="7">
        <f>VLOOKUP(AN616,Hilfstabelle!$B$14:$I$25,8,FALSE)</f>
        <v>22</v>
      </c>
      <c r="AU616" s="7" t="str">
        <f>IF(AY616="50I","I",VLOOKUP(E616,Hilfstabelle!$A$3:$B$6,2))</f>
        <v>I</v>
      </c>
      <c r="AV616" s="7" t="str">
        <f>IF(U616="I","I",VLOOKUP(E616,Hilfstabelle!$A$3:$B$6,2))</f>
        <v>I</v>
      </c>
      <c r="AW616" s="7" t="str">
        <f t="shared" si="296"/>
        <v>25I</v>
      </c>
      <c r="AX616" s="7" t="str">
        <f t="shared" si="315"/>
        <v>25I</v>
      </c>
      <c r="AY616" s="106" t="b">
        <f t="shared" si="298"/>
        <v>0</v>
      </c>
      <c r="AZ616" s="7">
        <f>VLOOKUP('Grundgerüst Konfigurator'!AW616,Hilfstabelle!$B$14:$M$25,12,FALSE)</f>
        <v>0.171486</v>
      </c>
      <c r="BA616" s="7">
        <f>VLOOKUP(AW616,Hilfstabelle!$B$14:$J$25,9,FALSE)</f>
        <v>15.25</v>
      </c>
      <c r="BB616" s="7">
        <f>VLOOKUP(AW616,Hilfstabelle!$B$14:$K$25,10,FALSE)</f>
        <v>40.5</v>
      </c>
      <c r="BC616" s="7">
        <f>VLOOKUP(AW616,Hilfstabelle!$B$14:$I$25,8,FALSE)</f>
        <v>19</v>
      </c>
      <c r="BD616" s="7" t="str">
        <f t="shared" si="316"/>
        <v>III-I</v>
      </c>
      <c r="BE616" s="7" t="str">
        <f t="shared" si="300"/>
        <v>III-I</v>
      </c>
      <c r="BF616" s="7">
        <f>IFERROR(VLOOKUP(BD616,Hilfstabelle!$B$26:$M$31,12,FALSE),0)</f>
        <v>1.0948308</v>
      </c>
      <c r="BG616" s="7">
        <f>IFERROR(VLOOKUP(BD616,Hilfstabelle!$B$26:$H$31,7,FALSE),0)</f>
        <v>5</v>
      </c>
      <c r="BH616" s="7" t="str">
        <f t="shared" si="317"/>
        <v/>
      </c>
      <c r="BI616" s="7" t="str">
        <f t="shared" si="302"/>
        <v/>
      </c>
      <c r="BJ616" s="7">
        <f>IFERROR(VLOOKUP(BH616,Hilfstabelle!$B$26:$M$31,12,FALSE),0)</f>
        <v>0</v>
      </c>
      <c r="BK616" s="7">
        <f>IFERROR(VLOOKUP(BH616,Hilfstabelle!$B$26:$H$31,7,FALSE),0)</f>
        <v>0</v>
      </c>
      <c r="BL616" s="7" t="str">
        <f t="shared" si="318"/>
        <v>III-I</v>
      </c>
      <c r="BM616" s="7" t="str">
        <f t="shared" si="304"/>
        <v>III-I</v>
      </c>
      <c r="BN616" s="7">
        <f>IFERROR(VLOOKUP(BL616,Hilfstabelle!$B$26:$M$31,12,FALSE),0)</f>
        <v>1.0948308</v>
      </c>
      <c r="BO616" s="7">
        <f>IFERROR(VLOOKUP(BL616,Hilfstabelle!$B$26:$H$31,7,FALSE),0)</f>
        <v>5</v>
      </c>
      <c r="BP616" s="162" t="s">
        <v>3902</v>
      </c>
    </row>
    <row r="617" spans="1:68" ht="15" thickBot="1" x14ac:dyDescent="0.25">
      <c r="A617" s="7">
        <v>16863331137</v>
      </c>
      <c r="B617" s="160" t="s">
        <v>98</v>
      </c>
      <c r="C617" s="8">
        <v>50</v>
      </c>
      <c r="D617" s="8">
        <v>110</v>
      </c>
      <c r="E617" s="8">
        <v>32</v>
      </c>
      <c r="F617" s="8" t="str">
        <f t="shared" si="305"/>
        <v>50 - 110 - 32</v>
      </c>
      <c r="G617" s="8" t="str">
        <f t="shared" si="306"/>
        <v>50-110-32</v>
      </c>
      <c r="H617" s="8">
        <f t="shared" si="307"/>
        <v>16863331137</v>
      </c>
      <c r="I617" s="6">
        <f t="shared" si="308"/>
        <v>9.3710736000000008</v>
      </c>
      <c r="J617" s="6">
        <f>VLOOKUP(LEFT(A617,8)*1,Hilfstabelle!$A$35:$E$38,5,FALSE)</f>
        <v>1</v>
      </c>
      <c r="K617" s="6">
        <f t="shared" si="309"/>
        <v>296</v>
      </c>
      <c r="L617" s="6">
        <f t="shared" si="310"/>
        <v>224</v>
      </c>
      <c r="M617" s="6">
        <f t="shared" si="311"/>
        <v>130</v>
      </c>
      <c r="N617" s="19">
        <f t="shared" si="286"/>
        <v>116</v>
      </c>
      <c r="O617" s="19">
        <f t="shared" si="287"/>
        <v>111</v>
      </c>
      <c r="P617" s="19">
        <f t="shared" si="288"/>
        <v>114</v>
      </c>
      <c r="Q617" s="6">
        <f>VLOOKUP(LEFT(A617,8)*1,Hilfstabelle!$A$35:$E$38,2,FALSE)</f>
        <v>400</v>
      </c>
      <c r="R617" s="6">
        <f>VLOOKUP(LEFT(A617,8)*1,Hilfstabelle!$A$35:$E$38,3,FALSE)</f>
        <v>285</v>
      </c>
      <c r="S617" s="6">
        <f>VLOOKUP(LEFT(A617,8)*1,Hilfstabelle!$A$35:$E$38,4,FALSE)</f>
        <v>146</v>
      </c>
      <c r="T617" s="94">
        <f>VLOOKUP(H617,Preise!A:E,4,FALSE)</f>
        <v>1095.8399999999999</v>
      </c>
      <c r="U617" s="7" t="str">
        <f>IF(V617=50,"I",VLOOKUP(V617,Hilfstabelle!$A$3:$B$6,2))</f>
        <v>III</v>
      </c>
      <c r="V617" s="7">
        <f t="shared" si="312"/>
        <v>110</v>
      </c>
      <c r="W617" s="7" t="str">
        <f>IF(U617="I","I",VLOOKUP(V617,Hilfstabelle!$A$3:$B$6,2))</f>
        <v>III</v>
      </c>
      <c r="X617" s="7">
        <f>VLOOKUP(W617,Hilfstabelle!$B$10:$M$13,12,FALSE)</f>
        <v>4.3940147999999999</v>
      </c>
      <c r="Y617" s="7">
        <f>VLOOKUP(W617,Hilfstabelle!$B$10:$D$13,3,FALSE)</f>
        <v>63</v>
      </c>
      <c r="Z617" s="7">
        <f>VLOOKUP(W617,Hilfstabelle!$B$10:$E$13,4,FALSE)</f>
        <v>89</v>
      </c>
      <c r="AA617" s="7">
        <f>VLOOKUP(W617,Hilfstabelle!$B$10:$F$13,5,FALSE)</f>
        <v>89</v>
      </c>
      <c r="AB617" s="7">
        <f>VLOOKUP(W617,Hilfstabelle!$B$10:$G$13,6,FALSE)</f>
        <v>89</v>
      </c>
      <c r="AC617" s="7" t="str">
        <f>IF(AG617="50I","I",VLOOKUP(C617,Hilfstabelle!$A$3:$B$6,2))</f>
        <v>I</v>
      </c>
      <c r="AD617" s="7" t="str">
        <f>IF(U617="I","I",VLOOKUP(C617,Hilfstabelle!$A$3:$B$6,2))</f>
        <v>II</v>
      </c>
      <c r="AE617" s="7" t="str">
        <f t="shared" si="290"/>
        <v>50I</v>
      </c>
      <c r="AF617" s="7" t="str">
        <f t="shared" si="313"/>
        <v>50II</v>
      </c>
      <c r="AG617" s="106" t="str">
        <f t="shared" si="292"/>
        <v>50I</v>
      </c>
      <c r="AH617" s="7">
        <f>VLOOKUP('Grundgerüst Konfigurator'!AE617,Hilfstabelle!$B$14:$M$25,12,FALSE)</f>
        <v>0.45080280000000006</v>
      </c>
      <c r="AI617" s="7">
        <f>VLOOKUP(AE617,Hilfstabelle!$B$14:$J$25,9,FALSE)</f>
        <v>30.5</v>
      </c>
      <c r="AJ617" s="7">
        <f>VLOOKUP(AE617,Hilfstabelle!$B$14:$K$25,10,FALSE)</f>
        <v>61</v>
      </c>
      <c r="AK617" s="7">
        <f>VLOOKUP(AE617,Hilfstabelle!$B$14:$I$25,8,FALSE)</f>
        <v>22</v>
      </c>
      <c r="AL617" s="7" t="str">
        <f>IF(AP617="50I","I",VLOOKUP(D617,Hilfstabelle!$A$3:$B$6,2))</f>
        <v>III</v>
      </c>
      <c r="AM617" s="7" t="str">
        <f>IF(U617="I","I",VLOOKUP(D617,Hilfstabelle!$A$3:$B$6,2))</f>
        <v>III</v>
      </c>
      <c r="AN617" s="7" t="str">
        <f t="shared" si="293"/>
        <v>110III</v>
      </c>
      <c r="AO617" s="7" t="str">
        <f t="shared" si="314"/>
        <v>110III</v>
      </c>
      <c r="AP617" s="106" t="b">
        <f t="shared" si="295"/>
        <v>0</v>
      </c>
      <c r="AQ617" s="7">
        <f>VLOOKUP('Grundgerüst Konfigurator'!AN617,Hilfstabelle!$B$14:$M$25,12,FALSE)</f>
        <v>2.1127092000000003</v>
      </c>
      <c r="AR617" s="7">
        <f>VLOOKUP(AN617,Hilfstabelle!$B$14:$J$25,9,FALSE)</f>
        <v>65</v>
      </c>
      <c r="AS617" s="7">
        <f>VLOOKUP(AN617,Hilfstabelle!$B$14:$K$25,10,FALSE)</f>
        <v>72</v>
      </c>
      <c r="AT617" s="7">
        <f>VLOOKUP(AN617,Hilfstabelle!$B$14:$I$25,8,FALSE)</f>
        <v>22</v>
      </c>
      <c r="AU617" s="7" t="str">
        <f>IF(AY617="50I","I",VLOOKUP(E617,Hilfstabelle!$A$3:$B$6,2))</f>
        <v>I</v>
      </c>
      <c r="AV617" s="7" t="str">
        <f>IF(U617="I","I",VLOOKUP(E617,Hilfstabelle!$A$3:$B$6,2))</f>
        <v>I</v>
      </c>
      <c r="AW617" s="7" t="str">
        <f t="shared" si="296"/>
        <v>32I</v>
      </c>
      <c r="AX617" s="7" t="str">
        <f t="shared" si="315"/>
        <v>32I</v>
      </c>
      <c r="AY617" s="106" t="b">
        <f t="shared" si="298"/>
        <v>0</v>
      </c>
      <c r="AZ617" s="7">
        <f>VLOOKUP('Grundgerüst Konfigurator'!AW617,Hilfstabelle!$B$14:$M$25,12,FALSE)</f>
        <v>0.22388520000000001</v>
      </c>
      <c r="BA617" s="7">
        <f>VLOOKUP(AW617,Hilfstabelle!$B$14:$J$25,9,FALSE)</f>
        <v>20</v>
      </c>
      <c r="BB617" s="7">
        <f>VLOOKUP(AW617,Hilfstabelle!$B$14:$K$25,10,FALSE)</f>
        <v>47</v>
      </c>
      <c r="BC617" s="7">
        <f>VLOOKUP(AW617,Hilfstabelle!$B$14:$I$25,8,FALSE)</f>
        <v>20</v>
      </c>
      <c r="BD617" s="7" t="str">
        <f t="shared" si="316"/>
        <v>III-I</v>
      </c>
      <c r="BE617" s="7" t="str">
        <f t="shared" si="300"/>
        <v>III-I</v>
      </c>
      <c r="BF617" s="7">
        <f>IFERROR(VLOOKUP(BD617,Hilfstabelle!$B$26:$M$31,12,FALSE),0)</f>
        <v>1.0948308</v>
      </c>
      <c r="BG617" s="7">
        <f>IFERROR(VLOOKUP(BD617,Hilfstabelle!$B$26:$H$31,7,FALSE),0)</f>
        <v>5</v>
      </c>
      <c r="BH617" s="7" t="str">
        <f t="shared" si="317"/>
        <v/>
      </c>
      <c r="BI617" s="7" t="str">
        <f t="shared" si="302"/>
        <v/>
      </c>
      <c r="BJ617" s="7">
        <f>IFERROR(VLOOKUP(BH617,Hilfstabelle!$B$26:$M$31,12,FALSE),0)</f>
        <v>0</v>
      </c>
      <c r="BK617" s="7">
        <f>IFERROR(VLOOKUP(BH617,Hilfstabelle!$B$26:$H$31,7,FALSE),0)</f>
        <v>0</v>
      </c>
      <c r="BL617" s="7" t="str">
        <f t="shared" si="318"/>
        <v>III-I</v>
      </c>
      <c r="BM617" s="7" t="str">
        <f t="shared" si="304"/>
        <v>III-I</v>
      </c>
      <c r="BN617" s="7">
        <f>IFERROR(VLOOKUP(BL617,Hilfstabelle!$B$26:$M$31,12,FALSE),0)</f>
        <v>1.0948308</v>
      </c>
      <c r="BO617" s="7">
        <f>IFERROR(VLOOKUP(BL617,Hilfstabelle!$B$26:$H$31,7,FALSE),0)</f>
        <v>5</v>
      </c>
      <c r="BP617" s="162" t="s">
        <v>3902</v>
      </c>
    </row>
    <row r="618" spans="1:68" ht="15" thickBot="1" x14ac:dyDescent="0.25">
      <c r="A618" s="7">
        <v>16863331138</v>
      </c>
      <c r="B618" s="160" t="s">
        <v>98</v>
      </c>
      <c r="C618" s="8">
        <v>50</v>
      </c>
      <c r="D618" s="8">
        <v>110</v>
      </c>
      <c r="E618" s="8">
        <v>40</v>
      </c>
      <c r="F618" s="8" t="str">
        <f t="shared" si="305"/>
        <v>50 - 110 - 40</v>
      </c>
      <c r="G618" s="8" t="str">
        <f t="shared" si="306"/>
        <v>50-110-40</v>
      </c>
      <c r="H618" s="8">
        <f t="shared" si="307"/>
        <v>16863331138</v>
      </c>
      <c r="I618" s="6">
        <f t="shared" si="308"/>
        <v>9.4806768000000012</v>
      </c>
      <c r="J618" s="6">
        <f>VLOOKUP(LEFT(A618,8)*1,Hilfstabelle!$A$35:$E$38,5,FALSE)</f>
        <v>1</v>
      </c>
      <c r="K618" s="6">
        <f t="shared" si="309"/>
        <v>303</v>
      </c>
      <c r="L618" s="6">
        <f t="shared" si="310"/>
        <v>224</v>
      </c>
      <c r="M618" s="6">
        <f t="shared" si="311"/>
        <v>130</v>
      </c>
      <c r="N618" s="19">
        <f t="shared" si="286"/>
        <v>116</v>
      </c>
      <c r="O618" s="19">
        <f t="shared" si="287"/>
        <v>111</v>
      </c>
      <c r="P618" s="19">
        <f t="shared" si="288"/>
        <v>116</v>
      </c>
      <c r="Q618" s="6">
        <f>VLOOKUP(LEFT(A618,8)*1,Hilfstabelle!$A$35:$E$38,2,FALSE)</f>
        <v>400</v>
      </c>
      <c r="R618" s="6">
        <f>VLOOKUP(LEFT(A618,8)*1,Hilfstabelle!$A$35:$E$38,3,FALSE)</f>
        <v>285</v>
      </c>
      <c r="S618" s="6">
        <f>VLOOKUP(LEFT(A618,8)*1,Hilfstabelle!$A$35:$E$38,4,FALSE)</f>
        <v>146</v>
      </c>
      <c r="T618" s="94">
        <f>VLOOKUP(H618,Preise!A:E,4,FALSE)</f>
        <v>1103.2</v>
      </c>
      <c r="U618" s="7" t="str">
        <f>IF(V618=50,"I",VLOOKUP(V618,Hilfstabelle!$A$3:$B$6,2))</f>
        <v>III</v>
      </c>
      <c r="V618" s="7">
        <f t="shared" si="312"/>
        <v>110</v>
      </c>
      <c r="W618" s="7" t="str">
        <f>IF(U618="I","I",VLOOKUP(V618,Hilfstabelle!$A$3:$B$6,2))</f>
        <v>III</v>
      </c>
      <c r="X618" s="7">
        <f>VLOOKUP(W618,Hilfstabelle!$B$10:$M$13,12,FALSE)</f>
        <v>4.3940147999999999</v>
      </c>
      <c r="Y618" s="7">
        <f>VLOOKUP(W618,Hilfstabelle!$B$10:$D$13,3,FALSE)</f>
        <v>63</v>
      </c>
      <c r="Z618" s="7">
        <f>VLOOKUP(W618,Hilfstabelle!$B$10:$E$13,4,FALSE)</f>
        <v>89</v>
      </c>
      <c r="AA618" s="7">
        <f>VLOOKUP(W618,Hilfstabelle!$B$10:$F$13,5,FALSE)</f>
        <v>89</v>
      </c>
      <c r="AB618" s="7">
        <f>VLOOKUP(W618,Hilfstabelle!$B$10:$G$13,6,FALSE)</f>
        <v>89</v>
      </c>
      <c r="AC618" s="7" t="str">
        <f>IF(AG618="50I","I",VLOOKUP(C618,Hilfstabelle!$A$3:$B$6,2))</f>
        <v>I</v>
      </c>
      <c r="AD618" s="7" t="str">
        <f>IF(U618="I","I",VLOOKUP(C618,Hilfstabelle!$A$3:$B$6,2))</f>
        <v>II</v>
      </c>
      <c r="AE618" s="7" t="str">
        <f t="shared" si="290"/>
        <v>50I</v>
      </c>
      <c r="AF618" s="7" t="str">
        <f t="shared" si="313"/>
        <v>50II</v>
      </c>
      <c r="AG618" s="106" t="str">
        <f t="shared" si="292"/>
        <v>50I</v>
      </c>
      <c r="AH618" s="7">
        <f>VLOOKUP('Grundgerüst Konfigurator'!AE618,Hilfstabelle!$B$14:$M$25,12,FALSE)</f>
        <v>0.45080280000000006</v>
      </c>
      <c r="AI618" s="7">
        <f>VLOOKUP(AE618,Hilfstabelle!$B$14:$J$25,9,FALSE)</f>
        <v>30.5</v>
      </c>
      <c r="AJ618" s="7">
        <f>VLOOKUP(AE618,Hilfstabelle!$B$14:$K$25,10,FALSE)</f>
        <v>61</v>
      </c>
      <c r="AK618" s="7">
        <f>VLOOKUP(AE618,Hilfstabelle!$B$14:$I$25,8,FALSE)</f>
        <v>22</v>
      </c>
      <c r="AL618" s="7" t="str">
        <f>IF(AP618="50I","I",VLOOKUP(D618,Hilfstabelle!$A$3:$B$6,2))</f>
        <v>III</v>
      </c>
      <c r="AM618" s="7" t="str">
        <f>IF(U618="I","I",VLOOKUP(D618,Hilfstabelle!$A$3:$B$6,2))</f>
        <v>III</v>
      </c>
      <c r="AN618" s="7" t="str">
        <f t="shared" si="293"/>
        <v>110III</v>
      </c>
      <c r="AO618" s="7" t="str">
        <f t="shared" si="314"/>
        <v>110III</v>
      </c>
      <c r="AP618" s="106" t="b">
        <f t="shared" si="295"/>
        <v>0</v>
      </c>
      <c r="AQ618" s="7">
        <f>VLOOKUP('Grundgerüst Konfigurator'!AN618,Hilfstabelle!$B$14:$M$25,12,FALSE)</f>
        <v>2.1127092000000003</v>
      </c>
      <c r="AR618" s="7">
        <f>VLOOKUP(AN618,Hilfstabelle!$B$14:$J$25,9,FALSE)</f>
        <v>65</v>
      </c>
      <c r="AS618" s="7">
        <f>VLOOKUP(AN618,Hilfstabelle!$B$14:$K$25,10,FALSE)</f>
        <v>72</v>
      </c>
      <c r="AT618" s="7">
        <f>VLOOKUP(AN618,Hilfstabelle!$B$14:$I$25,8,FALSE)</f>
        <v>22</v>
      </c>
      <c r="AU618" s="7" t="str">
        <f>IF(AY618="50I","I",VLOOKUP(E618,Hilfstabelle!$A$3:$B$6,2))</f>
        <v>I</v>
      </c>
      <c r="AV618" s="7" t="str">
        <f>IF(U618="I","I",VLOOKUP(E618,Hilfstabelle!$A$3:$B$6,2))</f>
        <v>I</v>
      </c>
      <c r="AW618" s="7" t="str">
        <f t="shared" si="296"/>
        <v>40I</v>
      </c>
      <c r="AX618" s="7" t="str">
        <f t="shared" si="315"/>
        <v>40I</v>
      </c>
      <c r="AY618" s="106" t="b">
        <f t="shared" si="298"/>
        <v>0</v>
      </c>
      <c r="AZ618" s="7">
        <f>VLOOKUP('Grundgerüst Konfigurator'!AW618,Hilfstabelle!$B$14:$M$25,12,FALSE)</f>
        <v>0.33348840000000002</v>
      </c>
      <c r="BA618" s="7">
        <f>VLOOKUP(AW618,Hilfstabelle!$B$14:$J$25,9,FALSE)</f>
        <v>24.5</v>
      </c>
      <c r="BB618" s="7">
        <f>VLOOKUP(AW618,Hilfstabelle!$B$14:$K$25,10,FALSE)</f>
        <v>54</v>
      </c>
      <c r="BC618" s="7">
        <f>VLOOKUP(AW618,Hilfstabelle!$B$14:$I$25,8,FALSE)</f>
        <v>22</v>
      </c>
      <c r="BD618" s="7" t="str">
        <f t="shared" si="316"/>
        <v>III-I</v>
      </c>
      <c r="BE618" s="7" t="str">
        <f t="shared" si="300"/>
        <v>III-I</v>
      </c>
      <c r="BF618" s="7">
        <f>IFERROR(VLOOKUP(BD618,Hilfstabelle!$B$26:$M$31,12,FALSE),0)</f>
        <v>1.0948308</v>
      </c>
      <c r="BG618" s="7">
        <f>IFERROR(VLOOKUP(BD618,Hilfstabelle!$B$26:$H$31,7,FALSE),0)</f>
        <v>5</v>
      </c>
      <c r="BH618" s="7" t="str">
        <f t="shared" si="317"/>
        <v/>
      </c>
      <c r="BI618" s="7" t="str">
        <f t="shared" si="302"/>
        <v/>
      </c>
      <c r="BJ618" s="7">
        <f>IFERROR(VLOOKUP(BH618,Hilfstabelle!$B$26:$M$31,12,FALSE),0)</f>
        <v>0</v>
      </c>
      <c r="BK618" s="7">
        <f>IFERROR(VLOOKUP(BH618,Hilfstabelle!$B$26:$H$31,7,FALSE),0)</f>
        <v>0</v>
      </c>
      <c r="BL618" s="7" t="str">
        <f t="shared" si="318"/>
        <v>III-I</v>
      </c>
      <c r="BM618" s="7" t="str">
        <f t="shared" si="304"/>
        <v>III-I</v>
      </c>
      <c r="BN618" s="7">
        <f>IFERROR(VLOOKUP(BL618,Hilfstabelle!$B$26:$M$31,12,FALSE),0)</f>
        <v>1.0948308</v>
      </c>
      <c r="BO618" s="7">
        <f>IFERROR(VLOOKUP(BL618,Hilfstabelle!$B$26:$H$31,7,FALSE),0)</f>
        <v>5</v>
      </c>
      <c r="BP618" s="162" t="s">
        <v>3902</v>
      </c>
    </row>
    <row r="619" spans="1:68" ht="15" thickBot="1" x14ac:dyDescent="0.25">
      <c r="A619" s="7">
        <v>16864441339</v>
      </c>
      <c r="B619" s="160" t="s">
        <v>98</v>
      </c>
      <c r="C619" s="8">
        <v>50</v>
      </c>
      <c r="D619" s="8">
        <v>125</v>
      </c>
      <c r="E619" s="8">
        <v>25</v>
      </c>
      <c r="F619" s="8" t="str">
        <f t="shared" si="305"/>
        <v>50 - 125 - 25</v>
      </c>
      <c r="G619" s="8" t="str">
        <f t="shared" si="306"/>
        <v>50-125-25</v>
      </c>
      <c r="H619" s="8">
        <f t="shared" si="307"/>
        <v>16864441339</v>
      </c>
      <c r="I619" s="6">
        <f t="shared" si="308"/>
        <v>19.2424848</v>
      </c>
      <c r="J619" s="6">
        <f>VLOOKUP(LEFT(A619,8)*1,Hilfstabelle!$A$35:$E$38,5,FALSE)</f>
        <v>0</v>
      </c>
      <c r="K619" s="6">
        <f t="shared" si="309"/>
        <v>332.5</v>
      </c>
      <c r="L619" s="6">
        <f t="shared" si="310"/>
        <v>277.8</v>
      </c>
      <c r="M619" s="6">
        <f t="shared" si="311"/>
        <v>160</v>
      </c>
      <c r="N619" s="19">
        <f t="shared" si="286"/>
        <v>137.5</v>
      </c>
      <c r="O619" s="19">
        <f t="shared" si="287"/>
        <v>147.80000000000001</v>
      </c>
      <c r="P619" s="19">
        <f t="shared" si="288"/>
        <v>134.5</v>
      </c>
      <c r="Q619" s="6" t="str">
        <f>VLOOKUP(LEFT(A619,8)*1,Hilfstabelle!$A$35:$E$38,2,FALSE)</f>
        <v>N.A.</v>
      </c>
      <c r="R619" s="6" t="str">
        <f>VLOOKUP(LEFT(A619,8)*1,Hilfstabelle!$A$35:$E$38,3,FALSE)</f>
        <v>N.A.</v>
      </c>
      <c r="S619" s="6" t="str">
        <f>VLOOKUP(LEFT(A619,8)*1,Hilfstabelle!$A$35:$E$38,4,FALSE)</f>
        <v>N.A.</v>
      </c>
      <c r="T619" s="94" t="e">
        <f>VLOOKUP(H619,Preise!A:E,4,FALSE)</f>
        <v>#N/A</v>
      </c>
      <c r="U619" s="7" t="str">
        <f>IF(V619=50,"I",VLOOKUP(V619,Hilfstabelle!$A$3:$B$6,2))</f>
        <v>IV</v>
      </c>
      <c r="V619" s="7">
        <f t="shared" si="312"/>
        <v>125</v>
      </c>
      <c r="W619" s="7" t="str">
        <f>IF(U619="I","I",VLOOKUP(V619,Hilfstabelle!$A$3:$B$6,2))</f>
        <v>IV</v>
      </c>
      <c r="X619" s="7">
        <f>VLOOKUP(W619,Hilfstabelle!$B$10:$M$13,12,FALSE)</f>
        <v>10.408540800000001</v>
      </c>
      <c r="Y619" s="7">
        <f>VLOOKUP(W619,Hilfstabelle!$B$10:$D$13,3,FALSE)</f>
        <v>80</v>
      </c>
      <c r="Z619" s="7">
        <f>VLOOKUP(W619,Hilfstabelle!$B$10:$E$13,4,FALSE)</f>
        <v>110.5</v>
      </c>
      <c r="AA619" s="7">
        <f>VLOOKUP(W619,Hilfstabelle!$B$10:$F$13,5,FALSE)</f>
        <v>110.5</v>
      </c>
      <c r="AB619" s="7">
        <f>VLOOKUP(W619,Hilfstabelle!$B$10:$G$13,6,FALSE)</f>
        <v>110.5</v>
      </c>
      <c r="AC619" s="7" t="str">
        <f>IF(AG619="50I","I",VLOOKUP(C619,Hilfstabelle!$A$3:$B$6,2))</f>
        <v>I</v>
      </c>
      <c r="AD619" s="7" t="str">
        <f>IF(U619="I","I",VLOOKUP(C619,Hilfstabelle!$A$3:$B$6,2))</f>
        <v>II</v>
      </c>
      <c r="AE619" s="7" t="str">
        <f t="shared" si="290"/>
        <v>50I</v>
      </c>
      <c r="AF619" s="7" t="str">
        <f t="shared" si="313"/>
        <v>50II</v>
      </c>
      <c r="AG619" s="106" t="str">
        <f t="shared" si="292"/>
        <v>50I</v>
      </c>
      <c r="AH619" s="7">
        <f>VLOOKUP('Grundgerüst Konfigurator'!AE619,Hilfstabelle!$B$14:$M$25,12,FALSE)</f>
        <v>0.45080280000000006</v>
      </c>
      <c r="AI619" s="7">
        <f>VLOOKUP(AE619,Hilfstabelle!$B$14:$J$25,9,FALSE)</f>
        <v>30.5</v>
      </c>
      <c r="AJ619" s="7">
        <f>VLOOKUP(AE619,Hilfstabelle!$B$14:$K$25,10,FALSE)</f>
        <v>61</v>
      </c>
      <c r="AK619" s="7">
        <f>VLOOKUP(AE619,Hilfstabelle!$B$14:$I$25,8,FALSE)</f>
        <v>22</v>
      </c>
      <c r="AL619" s="7" t="str">
        <f>IF(AP619="50I","I",VLOOKUP(D619,Hilfstabelle!$A$3:$B$6,2))</f>
        <v>IV</v>
      </c>
      <c r="AM619" s="7" t="str">
        <f>IF(U619="I","I",VLOOKUP(D619,Hilfstabelle!$A$3:$B$6,2))</f>
        <v>IV</v>
      </c>
      <c r="AN619" s="7" t="str">
        <f t="shared" si="293"/>
        <v>125IV</v>
      </c>
      <c r="AO619" s="7" t="str">
        <f t="shared" si="314"/>
        <v>125IV</v>
      </c>
      <c r="AP619" s="106" t="b">
        <f t="shared" si="295"/>
        <v>0</v>
      </c>
      <c r="AQ619" s="7">
        <f>VLOOKUP('Grundgerüst Konfigurator'!AN619,Hilfstabelle!$B$14:$M$25,12,FALSE)</f>
        <v>3.7998072000000001</v>
      </c>
      <c r="AR619" s="7">
        <f>VLOOKUP(AN619,Hilfstabelle!$B$14:$J$25,9,FALSE)</f>
        <v>72.5</v>
      </c>
      <c r="AS619" s="7">
        <f>VLOOKUP(AN619,Hilfstabelle!$B$14:$K$25,10,FALSE)</f>
        <v>87.3</v>
      </c>
      <c r="AT619" s="7">
        <f>VLOOKUP(AN619,Hilfstabelle!$B$14:$I$25,8,FALSE)</f>
        <v>37.299999999999997</v>
      </c>
      <c r="AU619" s="7" t="str">
        <f>IF(AY619="50I","I",VLOOKUP(E619,Hilfstabelle!$A$3:$B$6,2))</f>
        <v>I</v>
      </c>
      <c r="AV619" s="7" t="str">
        <f>IF(U619="I","I",VLOOKUP(E619,Hilfstabelle!$A$3:$B$6,2))</f>
        <v>I</v>
      </c>
      <c r="AW619" s="7" t="str">
        <f t="shared" si="296"/>
        <v>25I</v>
      </c>
      <c r="AX619" s="7" t="str">
        <f t="shared" si="315"/>
        <v>25I</v>
      </c>
      <c r="AY619" s="106" t="b">
        <f t="shared" si="298"/>
        <v>0</v>
      </c>
      <c r="AZ619" s="7">
        <f>VLOOKUP('Grundgerüst Konfigurator'!AW619,Hilfstabelle!$B$14:$M$25,12,FALSE)</f>
        <v>0.171486</v>
      </c>
      <c r="BA619" s="7">
        <f>VLOOKUP(AW619,Hilfstabelle!$B$14:$J$25,9,FALSE)</f>
        <v>15.25</v>
      </c>
      <c r="BB619" s="7">
        <f>VLOOKUP(AW619,Hilfstabelle!$B$14:$K$25,10,FALSE)</f>
        <v>40.5</v>
      </c>
      <c r="BC619" s="7">
        <f>VLOOKUP(AW619,Hilfstabelle!$B$14:$I$25,8,FALSE)</f>
        <v>19</v>
      </c>
      <c r="BD619" s="7" t="str">
        <f t="shared" si="316"/>
        <v>IV-I</v>
      </c>
      <c r="BE619" s="7" t="str">
        <f t="shared" si="300"/>
        <v>IV-I</v>
      </c>
      <c r="BF619" s="7">
        <f>IFERROR(VLOOKUP(BD619,Hilfstabelle!$B$26:$M$31,12,FALSE),0)</f>
        <v>2.205924</v>
      </c>
      <c r="BG619" s="7">
        <f>IFERROR(VLOOKUP(BD619,Hilfstabelle!$B$26:$H$31,7,FALSE),0)</f>
        <v>5</v>
      </c>
      <c r="BH619" s="7" t="str">
        <f t="shared" si="317"/>
        <v/>
      </c>
      <c r="BI619" s="7" t="str">
        <f t="shared" si="302"/>
        <v/>
      </c>
      <c r="BJ619" s="7">
        <f>IFERROR(VLOOKUP(BH619,Hilfstabelle!$B$26:$M$31,12,FALSE),0)</f>
        <v>0</v>
      </c>
      <c r="BK619" s="7">
        <f>IFERROR(VLOOKUP(BH619,Hilfstabelle!$B$26:$H$31,7,FALSE),0)</f>
        <v>0</v>
      </c>
      <c r="BL619" s="7" t="str">
        <f t="shared" si="318"/>
        <v>IV-I</v>
      </c>
      <c r="BM619" s="7" t="str">
        <f t="shared" si="304"/>
        <v>IV-I</v>
      </c>
      <c r="BN619" s="7">
        <f>IFERROR(VLOOKUP(BL619,Hilfstabelle!$B$26:$M$31,12,FALSE),0)</f>
        <v>2.205924</v>
      </c>
      <c r="BO619" s="7">
        <f>IFERROR(VLOOKUP(BL619,Hilfstabelle!$B$26:$H$31,7,FALSE),0)</f>
        <v>5</v>
      </c>
      <c r="BP619" s="162" t="s">
        <v>3902</v>
      </c>
    </row>
    <row r="620" spans="1:68" ht="15" thickBot="1" x14ac:dyDescent="0.25">
      <c r="A620" s="7">
        <v>16864441340</v>
      </c>
      <c r="B620" s="160" t="s">
        <v>98</v>
      </c>
      <c r="C620" s="8">
        <v>50</v>
      </c>
      <c r="D620" s="8">
        <v>125</v>
      </c>
      <c r="E620" s="8">
        <v>32</v>
      </c>
      <c r="F620" s="8" t="str">
        <f t="shared" si="305"/>
        <v>50 - 125 - 32</v>
      </c>
      <c r="G620" s="8" t="str">
        <f t="shared" si="306"/>
        <v>50-125-32</v>
      </c>
      <c r="H620" s="8">
        <f t="shared" si="307"/>
        <v>16864441340</v>
      </c>
      <c r="I620" s="6">
        <f t="shared" si="308"/>
        <v>19.294884</v>
      </c>
      <c r="J620" s="6">
        <f>VLOOKUP(LEFT(A620,8)*1,Hilfstabelle!$A$35:$E$38,5,FALSE)</f>
        <v>0</v>
      </c>
      <c r="K620" s="6">
        <f t="shared" si="309"/>
        <v>339</v>
      </c>
      <c r="L620" s="6">
        <f t="shared" si="310"/>
        <v>277.8</v>
      </c>
      <c r="M620" s="6">
        <f t="shared" si="311"/>
        <v>160</v>
      </c>
      <c r="N620" s="19">
        <f t="shared" si="286"/>
        <v>137.5</v>
      </c>
      <c r="O620" s="19">
        <f t="shared" si="287"/>
        <v>147.80000000000001</v>
      </c>
      <c r="P620" s="19">
        <f t="shared" si="288"/>
        <v>135.5</v>
      </c>
      <c r="Q620" s="6" t="str">
        <f>VLOOKUP(LEFT(A620,8)*1,Hilfstabelle!$A$35:$E$38,2,FALSE)</f>
        <v>N.A.</v>
      </c>
      <c r="R620" s="6" t="str">
        <f>VLOOKUP(LEFT(A620,8)*1,Hilfstabelle!$A$35:$E$38,3,FALSE)</f>
        <v>N.A.</v>
      </c>
      <c r="S620" s="6" t="str">
        <f>VLOOKUP(LEFT(A620,8)*1,Hilfstabelle!$A$35:$E$38,4,FALSE)</f>
        <v>N.A.</v>
      </c>
      <c r="T620" s="94" t="e">
        <f>VLOOKUP(H620,Preise!A:E,4,FALSE)</f>
        <v>#N/A</v>
      </c>
      <c r="U620" s="7" t="str">
        <f>IF(V620=50,"I",VLOOKUP(V620,Hilfstabelle!$A$3:$B$6,2))</f>
        <v>IV</v>
      </c>
      <c r="V620" s="7">
        <f t="shared" si="312"/>
        <v>125</v>
      </c>
      <c r="W620" s="7" t="str">
        <f>IF(U620="I","I",VLOOKUP(V620,Hilfstabelle!$A$3:$B$6,2))</f>
        <v>IV</v>
      </c>
      <c r="X620" s="7">
        <f>VLOOKUP(W620,Hilfstabelle!$B$10:$M$13,12,FALSE)</f>
        <v>10.408540800000001</v>
      </c>
      <c r="Y620" s="7">
        <f>VLOOKUP(W620,Hilfstabelle!$B$10:$D$13,3,FALSE)</f>
        <v>80</v>
      </c>
      <c r="Z620" s="7">
        <f>VLOOKUP(W620,Hilfstabelle!$B$10:$E$13,4,FALSE)</f>
        <v>110.5</v>
      </c>
      <c r="AA620" s="7">
        <f>VLOOKUP(W620,Hilfstabelle!$B$10:$F$13,5,FALSE)</f>
        <v>110.5</v>
      </c>
      <c r="AB620" s="7">
        <f>VLOOKUP(W620,Hilfstabelle!$B$10:$G$13,6,FALSE)</f>
        <v>110.5</v>
      </c>
      <c r="AC620" s="7" t="str">
        <f>IF(AG620="50I","I",VLOOKUP(C620,Hilfstabelle!$A$3:$B$6,2))</f>
        <v>I</v>
      </c>
      <c r="AD620" s="7" t="str">
        <f>IF(U620="I","I",VLOOKUP(C620,Hilfstabelle!$A$3:$B$6,2))</f>
        <v>II</v>
      </c>
      <c r="AE620" s="7" t="str">
        <f t="shared" si="290"/>
        <v>50I</v>
      </c>
      <c r="AF620" s="7" t="str">
        <f t="shared" si="313"/>
        <v>50II</v>
      </c>
      <c r="AG620" s="106" t="str">
        <f t="shared" si="292"/>
        <v>50I</v>
      </c>
      <c r="AH620" s="7">
        <f>VLOOKUP('Grundgerüst Konfigurator'!AE620,Hilfstabelle!$B$14:$M$25,12,FALSE)</f>
        <v>0.45080280000000006</v>
      </c>
      <c r="AI620" s="7">
        <f>VLOOKUP(AE620,Hilfstabelle!$B$14:$J$25,9,FALSE)</f>
        <v>30.5</v>
      </c>
      <c r="AJ620" s="7">
        <f>VLOOKUP(AE620,Hilfstabelle!$B$14:$K$25,10,FALSE)</f>
        <v>61</v>
      </c>
      <c r="AK620" s="7">
        <f>VLOOKUP(AE620,Hilfstabelle!$B$14:$I$25,8,FALSE)</f>
        <v>22</v>
      </c>
      <c r="AL620" s="7" t="str">
        <f>IF(AP620="50I","I",VLOOKUP(D620,Hilfstabelle!$A$3:$B$6,2))</f>
        <v>IV</v>
      </c>
      <c r="AM620" s="7" t="str">
        <f>IF(U620="I","I",VLOOKUP(D620,Hilfstabelle!$A$3:$B$6,2))</f>
        <v>IV</v>
      </c>
      <c r="AN620" s="7" t="str">
        <f t="shared" si="293"/>
        <v>125IV</v>
      </c>
      <c r="AO620" s="7" t="str">
        <f t="shared" si="314"/>
        <v>125IV</v>
      </c>
      <c r="AP620" s="106" t="b">
        <f t="shared" si="295"/>
        <v>0</v>
      </c>
      <c r="AQ620" s="7">
        <f>VLOOKUP('Grundgerüst Konfigurator'!AN620,Hilfstabelle!$B$14:$M$25,12,FALSE)</f>
        <v>3.7998072000000001</v>
      </c>
      <c r="AR620" s="7">
        <f>VLOOKUP(AN620,Hilfstabelle!$B$14:$J$25,9,FALSE)</f>
        <v>72.5</v>
      </c>
      <c r="AS620" s="7">
        <f>VLOOKUP(AN620,Hilfstabelle!$B$14:$K$25,10,FALSE)</f>
        <v>87.3</v>
      </c>
      <c r="AT620" s="7">
        <f>VLOOKUP(AN620,Hilfstabelle!$B$14:$I$25,8,FALSE)</f>
        <v>37.299999999999997</v>
      </c>
      <c r="AU620" s="7" t="str">
        <f>IF(AY620="50I","I",VLOOKUP(E620,Hilfstabelle!$A$3:$B$6,2))</f>
        <v>I</v>
      </c>
      <c r="AV620" s="7" t="str">
        <f>IF(U620="I","I",VLOOKUP(E620,Hilfstabelle!$A$3:$B$6,2))</f>
        <v>I</v>
      </c>
      <c r="AW620" s="7" t="str">
        <f t="shared" si="296"/>
        <v>32I</v>
      </c>
      <c r="AX620" s="7" t="str">
        <f t="shared" si="315"/>
        <v>32I</v>
      </c>
      <c r="AY620" s="106" t="b">
        <f t="shared" si="298"/>
        <v>0</v>
      </c>
      <c r="AZ620" s="7">
        <f>VLOOKUP('Grundgerüst Konfigurator'!AW620,Hilfstabelle!$B$14:$M$25,12,FALSE)</f>
        <v>0.22388520000000001</v>
      </c>
      <c r="BA620" s="7">
        <f>VLOOKUP(AW620,Hilfstabelle!$B$14:$J$25,9,FALSE)</f>
        <v>20</v>
      </c>
      <c r="BB620" s="7">
        <f>VLOOKUP(AW620,Hilfstabelle!$B$14:$K$25,10,FALSE)</f>
        <v>47</v>
      </c>
      <c r="BC620" s="7">
        <f>VLOOKUP(AW620,Hilfstabelle!$B$14:$I$25,8,FALSE)</f>
        <v>20</v>
      </c>
      <c r="BD620" s="7" t="str">
        <f t="shared" si="316"/>
        <v>IV-I</v>
      </c>
      <c r="BE620" s="7" t="str">
        <f t="shared" si="300"/>
        <v>IV-I</v>
      </c>
      <c r="BF620" s="7">
        <f>IFERROR(VLOOKUP(BD620,Hilfstabelle!$B$26:$M$31,12,FALSE),0)</f>
        <v>2.205924</v>
      </c>
      <c r="BG620" s="7">
        <f>IFERROR(VLOOKUP(BD620,Hilfstabelle!$B$26:$H$31,7,FALSE),0)</f>
        <v>5</v>
      </c>
      <c r="BH620" s="7" t="str">
        <f t="shared" si="317"/>
        <v/>
      </c>
      <c r="BI620" s="7" t="str">
        <f t="shared" si="302"/>
        <v/>
      </c>
      <c r="BJ620" s="7">
        <f>IFERROR(VLOOKUP(BH620,Hilfstabelle!$B$26:$M$31,12,FALSE),0)</f>
        <v>0</v>
      </c>
      <c r="BK620" s="7">
        <f>IFERROR(VLOOKUP(BH620,Hilfstabelle!$B$26:$H$31,7,FALSE),0)</f>
        <v>0</v>
      </c>
      <c r="BL620" s="7" t="str">
        <f t="shared" si="318"/>
        <v>IV-I</v>
      </c>
      <c r="BM620" s="7" t="str">
        <f t="shared" si="304"/>
        <v>IV-I</v>
      </c>
      <c r="BN620" s="7">
        <f>IFERROR(VLOOKUP(BL620,Hilfstabelle!$B$26:$M$31,12,FALSE),0)</f>
        <v>2.205924</v>
      </c>
      <c r="BO620" s="7">
        <f>IFERROR(VLOOKUP(BL620,Hilfstabelle!$B$26:$H$31,7,FALSE),0)</f>
        <v>5</v>
      </c>
      <c r="BP620" s="162" t="s">
        <v>3902</v>
      </c>
    </row>
    <row r="621" spans="1:68" ht="15" thickBot="1" x14ac:dyDescent="0.25">
      <c r="A621" s="7">
        <v>16864441341</v>
      </c>
      <c r="B621" s="160" t="s">
        <v>98</v>
      </c>
      <c r="C621" s="8">
        <v>50</v>
      </c>
      <c r="D621" s="8">
        <v>125</v>
      </c>
      <c r="E621" s="8">
        <v>40</v>
      </c>
      <c r="F621" s="8" t="str">
        <f t="shared" si="305"/>
        <v>50 - 125 - 40</v>
      </c>
      <c r="G621" s="8" t="str">
        <f t="shared" si="306"/>
        <v>50-125-40</v>
      </c>
      <c r="H621" s="8">
        <f t="shared" si="307"/>
        <v>16864441341</v>
      </c>
      <c r="I621" s="6">
        <f t="shared" si="308"/>
        <v>19.404487200000002</v>
      </c>
      <c r="J621" s="6">
        <f>VLOOKUP(LEFT(A621,8)*1,Hilfstabelle!$A$35:$E$38,5,FALSE)</f>
        <v>0</v>
      </c>
      <c r="K621" s="6">
        <f t="shared" si="309"/>
        <v>346</v>
      </c>
      <c r="L621" s="6">
        <f t="shared" si="310"/>
        <v>277.8</v>
      </c>
      <c r="M621" s="6">
        <f t="shared" si="311"/>
        <v>160</v>
      </c>
      <c r="N621" s="19">
        <f t="shared" si="286"/>
        <v>137.5</v>
      </c>
      <c r="O621" s="19">
        <f t="shared" si="287"/>
        <v>147.80000000000001</v>
      </c>
      <c r="P621" s="19">
        <f t="shared" si="288"/>
        <v>137.5</v>
      </c>
      <c r="Q621" s="6" t="str">
        <f>VLOOKUP(LEFT(A621,8)*1,Hilfstabelle!$A$35:$E$38,2,FALSE)</f>
        <v>N.A.</v>
      </c>
      <c r="R621" s="6" t="str">
        <f>VLOOKUP(LEFT(A621,8)*1,Hilfstabelle!$A$35:$E$38,3,FALSE)</f>
        <v>N.A.</v>
      </c>
      <c r="S621" s="6" t="str">
        <f>VLOOKUP(LEFT(A621,8)*1,Hilfstabelle!$A$35:$E$38,4,FALSE)</f>
        <v>N.A.</v>
      </c>
      <c r="T621" s="94" t="e">
        <f>VLOOKUP(H621,Preise!A:E,4,FALSE)</f>
        <v>#N/A</v>
      </c>
      <c r="U621" s="7" t="str">
        <f>IF(V621=50,"I",VLOOKUP(V621,Hilfstabelle!$A$3:$B$6,2))</f>
        <v>IV</v>
      </c>
      <c r="V621" s="7">
        <f t="shared" si="312"/>
        <v>125</v>
      </c>
      <c r="W621" s="7" t="str">
        <f>IF(U621="I","I",VLOOKUP(V621,Hilfstabelle!$A$3:$B$6,2))</f>
        <v>IV</v>
      </c>
      <c r="X621" s="7">
        <f>VLOOKUP(W621,Hilfstabelle!$B$10:$M$13,12,FALSE)</f>
        <v>10.408540800000001</v>
      </c>
      <c r="Y621" s="7">
        <f>VLOOKUP(W621,Hilfstabelle!$B$10:$D$13,3,FALSE)</f>
        <v>80</v>
      </c>
      <c r="Z621" s="7">
        <f>VLOOKUP(W621,Hilfstabelle!$B$10:$E$13,4,FALSE)</f>
        <v>110.5</v>
      </c>
      <c r="AA621" s="7">
        <f>VLOOKUP(W621,Hilfstabelle!$B$10:$F$13,5,FALSE)</f>
        <v>110.5</v>
      </c>
      <c r="AB621" s="7">
        <f>VLOOKUP(W621,Hilfstabelle!$B$10:$G$13,6,FALSE)</f>
        <v>110.5</v>
      </c>
      <c r="AC621" s="7" t="str">
        <f>IF(AG621="50I","I",VLOOKUP(C621,Hilfstabelle!$A$3:$B$6,2))</f>
        <v>I</v>
      </c>
      <c r="AD621" s="7" t="str">
        <f>IF(U621="I","I",VLOOKUP(C621,Hilfstabelle!$A$3:$B$6,2))</f>
        <v>II</v>
      </c>
      <c r="AE621" s="7" t="str">
        <f t="shared" si="290"/>
        <v>50I</v>
      </c>
      <c r="AF621" s="7" t="str">
        <f t="shared" si="313"/>
        <v>50II</v>
      </c>
      <c r="AG621" s="106" t="str">
        <f t="shared" si="292"/>
        <v>50I</v>
      </c>
      <c r="AH621" s="7">
        <f>VLOOKUP('Grundgerüst Konfigurator'!AE621,Hilfstabelle!$B$14:$M$25,12,FALSE)</f>
        <v>0.45080280000000006</v>
      </c>
      <c r="AI621" s="7">
        <f>VLOOKUP(AE621,Hilfstabelle!$B$14:$J$25,9,FALSE)</f>
        <v>30.5</v>
      </c>
      <c r="AJ621" s="7">
        <f>VLOOKUP(AE621,Hilfstabelle!$B$14:$K$25,10,FALSE)</f>
        <v>61</v>
      </c>
      <c r="AK621" s="7">
        <f>VLOOKUP(AE621,Hilfstabelle!$B$14:$I$25,8,FALSE)</f>
        <v>22</v>
      </c>
      <c r="AL621" s="7" t="str">
        <f>IF(AP621="50I","I",VLOOKUP(D621,Hilfstabelle!$A$3:$B$6,2))</f>
        <v>IV</v>
      </c>
      <c r="AM621" s="7" t="str">
        <f>IF(U621="I","I",VLOOKUP(D621,Hilfstabelle!$A$3:$B$6,2))</f>
        <v>IV</v>
      </c>
      <c r="AN621" s="7" t="str">
        <f t="shared" si="293"/>
        <v>125IV</v>
      </c>
      <c r="AO621" s="7" t="str">
        <f t="shared" si="314"/>
        <v>125IV</v>
      </c>
      <c r="AP621" s="106" t="b">
        <f t="shared" si="295"/>
        <v>0</v>
      </c>
      <c r="AQ621" s="7">
        <f>VLOOKUP('Grundgerüst Konfigurator'!AN621,Hilfstabelle!$B$14:$M$25,12,FALSE)</f>
        <v>3.7998072000000001</v>
      </c>
      <c r="AR621" s="7">
        <f>VLOOKUP(AN621,Hilfstabelle!$B$14:$J$25,9,FALSE)</f>
        <v>72.5</v>
      </c>
      <c r="AS621" s="7">
        <f>VLOOKUP(AN621,Hilfstabelle!$B$14:$K$25,10,FALSE)</f>
        <v>87.3</v>
      </c>
      <c r="AT621" s="7">
        <f>VLOOKUP(AN621,Hilfstabelle!$B$14:$I$25,8,FALSE)</f>
        <v>37.299999999999997</v>
      </c>
      <c r="AU621" s="7" t="str">
        <f>IF(AY621="50I","I",VLOOKUP(E621,Hilfstabelle!$A$3:$B$6,2))</f>
        <v>I</v>
      </c>
      <c r="AV621" s="7" t="str">
        <f>IF(U621="I","I",VLOOKUP(E621,Hilfstabelle!$A$3:$B$6,2))</f>
        <v>I</v>
      </c>
      <c r="AW621" s="7" t="str">
        <f t="shared" si="296"/>
        <v>40I</v>
      </c>
      <c r="AX621" s="7" t="str">
        <f t="shared" si="315"/>
        <v>40I</v>
      </c>
      <c r="AY621" s="106" t="b">
        <f t="shared" si="298"/>
        <v>0</v>
      </c>
      <c r="AZ621" s="7">
        <f>VLOOKUP('Grundgerüst Konfigurator'!AW621,Hilfstabelle!$B$14:$M$25,12,FALSE)</f>
        <v>0.33348840000000002</v>
      </c>
      <c r="BA621" s="7">
        <f>VLOOKUP(AW621,Hilfstabelle!$B$14:$J$25,9,FALSE)</f>
        <v>24.5</v>
      </c>
      <c r="BB621" s="7">
        <f>VLOOKUP(AW621,Hilfstabelle!$B$14:$K$25,10,FALSE)</f>
        <v>54</v>
      </c>
      <c r="BC621" s="7">
        <f>VLOOKUP(AW621,Hilfstabelle!$B$14:$I$25,8,FALSE)</f>
        <v>22</v>
      </c>
      <c r="BD621" s="7" t="str">
        <f t="shared" si="316"/>
        <v>IV-I</v>
      </c>
      <c r="BE621" s="7" t="str">
        <f t="shared" si="300"/>
        <v>IV-I</v>
      </c>
      <c r="BF621" s="7">
        <f>IFERROR(VLOOKUP(BD621,Hilfstabelle!$B$26:$M$31,12,FALSE),0)</f>
        <v>2.205924</v>
      </c>
      <c r="BG621" s="7">
        <f>IFERROR(VLOOKUP(BD621,Hilfstabelle!$B$26:$H$31,7,FALSE),0)</f>
        <v>5</v>
      </c>
      <c r="BH621" s="7" t="str">
        <f t="shared" si="317"/>
        <v/>
      </c>
      <c r="BI621" s="7" t="str">
        <f t="shared" si="302"/>
        <v/>
      </c>
      <c r="BJ621" s="7">
        <f>IFERROR(VLOOKUP(BH621,Hilfstabelle!$B$26:$M$31,12,FALSE),0)</f>
        <v>0</v>
      </c>
      <c r="BK621" s="7">
        <f>IFERROR(VLOOKUP(BH621,Hilfstabelle!$B$26:$H$31,7,FALSE),0)</f>
        <v>0</v>
      </c>
      <c r="BL621" s="7" t="str">
        <f t="shared" si="318"/>
        <v>IV-I</v>
      </c>
      <c r="BM621" s="7" t="str">
        <f t="shared" si="304"/>
        <v>IV-I</v>
      </c>
      <c r="BN621" s="7">
        <f>IFERROR(VLOOKUP(BL621,Hilfstabelle!$B$26:$M$31,12,FALSE),0)</f>
        <v>2.205924</v>
      </c>
      <c r="BO621" s="7">
        <f>IFERROR(VLOOKUP(BL621,Hilfstabelle!$B$26:$H$31,7,FALSE),0)</f>
        <v>5</v>
      </c>
      <c r="BP621" s="162" t="s">
        <v>3902</v>
      </c>
    </row>
    <row r="622" spans="1:68" ht="15" thickBot="1" x14ac:dyDescent="0.25">
      <c r="A622" s="7">
        <v>16864441342</v>
      </c>
      <c r="B622" s="160" t="s">
        <v>98</v>
      </c>
      <c r="C622" s="8">
        <v>50</v>
      </c>
      <c r="D622" s="8">
        <v>140</v>
      </c>
      <c r="E622" s="8">
        <v>25</v>
      </c>
      <c r="F622" s="8" t="str">
        <f t="shared" si="305"/>
        <v>50 - 140 - 25</v>
      </c>
      <c r="G622" s="8" t="str">
        <f t="shared" si="306"/>
        <v>50-140-25</v>
      </c>
      <c r="H622" s="8">
        <f t="shared" si="307"/>
        <v>16864441342</v>
      </c>
      <c r="I622" s="6">
        <f t="shared" si="308"/>
        <v>19.8899148</v>
      </c>
      <c r="J622" s="6">
        <f>VLOOKUP(LEFT(A622,8)*1,Hilfstabelle!$A$35:$E$38,5,FALSE)</f>
        <v>0</v>
      </c>
      <c r="K622" s="6">
        <f t="shared" si="309"/>
        <v>332.5</v>
      </c>
      <c r="L622" s="6">
        <f t="shared" si="310"/>
        <v>266.10000000000002</v>
      </c>
      <c r="M622" s="6">
        <f t="shared" si="311"/>
        <v>163</v>
      </c>
      <c r="N622" s="19">
        <f t="shared" si="286"/>
        <v>137.5</v>
      </c>
      <c r="O622" s="19">
        <f t="shared" si="287"/>
        <v>136.1</v>
      </c>
      <c r="P622" s="19">
        <f t="shared" si="288"/>
        <v>134.5</v>
      </c>
      <c r="Q622" s="6" t="str">
        <f>VLOOKUP(LEFT(A622,8)*1,Hilfstabelle!$A$35:$E$38,2,FALSE)</f>
        <v>N.A.</v>
      </c>
      <c r="R622" s="6" t="str">
        <f>VLOOKUP(LEFT(A622,8)*1,Hilfstabelle!$A$35:$E$38,3,FALSE)</f>
        <v>N.A.</v>
      </c>
      <c r="S622" s="6" t="str">
        <f>VLOOKUP(LEFT(A622,8)*1,Hilfstabelle!$A$35:$E$38,4,FALSE)</f>
        <v>N.A.</v>
      </c>
      <c r="T622" s="94" t="e">
        <f>VLOOKUP(H622,Preise!A:E,4,FALSE)</f>
        <v>#N/A</v>
      </c>
      <c r="U622" s="7" t="str">
        <f>IF(V622=50,"I",VLOOKUP(V622,Hilfstabelle!$A$3:$B$6,2))</f>
        <v>IV</v>
      </c>
      <c r="V622" s="7">
        <f t="shared" si="312"/>
        <v>140</v>
      </c>
      <c r="W622" s="7" t="str">
        <f>IF(U622="I","I",VLOOKUP(V622,Hilfstabelle!$A$3:$B$6,2))</f>
        <v>IV</v>
      </c>
      <c r="X622" s="7">
        <f>VLOOKUP(W622,Hilfstabelle!$B$10:$M$13,12,FALSE)</f>
        <v>10.408540800000001</v>
      </c>
      <c r="Y622" s="7">
        <f>VLOOKUP(W622,Hilfstabelle!$B$10:$D$13,3,FALSE)</f>
        <v>80</v>
      </c>
      <c r="Z622" s="7">
        <f>VLOOKUP(W622,Hilfstabelle!$B$10:$E$13,4,FALSE)</f>
        <v>110.5</v>
      </c>
      <c r="AA622" s="7">
        <f>VLOOKUP(W622,Hilfstabelle!$B$10:$F$13,5,FALSE)</f>
        <v>110.5</v>
      </c>
      <c r="AB622" s="7">
        <f>VLOOKUP(W622,Hilfstabelle!$B$10:$G$13,6,FALSE)</f>
        <v>110.5</v>
      </c>
      <c r="AC622" s="7" t="str">
        <f>IF(AG622="50I","I",VLOOKUP(C622,Hilfstabelle!$A$3:$B$6,2))</f>
        <v>I</v>
      </c>
      <c r="AD622" s="7" t="str">
        <f>IF(U622="I","I",VLOOKUP(C622,Hilfstabelle!$A$3:$B$6,2))</f>
        <v>II</v>
      </c>
      <c r="AE622" s="7" t="str">
        <f t="shared" si="290"/>
        <v>50I</v>
      </c>
      <c r="AF622" s="7" t="str">
        <f t="shared" si="313"/>
        <v>50II</v>
      </c>
      <c r="AG622" s="106" t="str">
        <f t="shared" si="292"/>
        <v>50I</v>
      </c>
      <c r="AH622" s="7">
        <f>VLOOKUP('Grundgerüst Konfigurator'!AE622,Hilfstabelle!$B$14:$M$25,12,FALSE)</f>
        <v>0.45080280000000006</v>
      </c>
      <c r="AI622" s="7">
        <f>VLOOKUP(AE622,Hilfstabelle!$B$14:$J$25,9,FALSE)</f>
        <v>30.5</v>
      </c>
      <c r="AJ622" s="7">
        <f>VLOOKUP(AE622,Hilfstabelle!$B$14:$K$25,10,FALSE)</f>
        <v>61</v>
      </c>
      <c r="AK622" s="7">
        <f>VLOOKUP(AE622,Hilfstabelle!$B$14:$I$25,8,FALSE)</f>
        <v>22</v>
      </c>
      <c r="AL622" s="7" t="str">
        <f>IF(AP622="50I","I",VLOOKUP(D622,Hilfstabelle!$A$3:$B$6,2))</f>
        <v>IV</v>
      </c>
      <c r="AM622" s="7" t="str">
        <f>IF(U622="I","I",VLOOKUP(D622,Hilfstabelle!$A$3:$B$6,2))</f>
        <v>IV</v>
      </c>
      <c r="AN622" s="7" t="str">
        <f t="shared" si="293"/>
        <v>140IV</v>
      </c>
      <c r="AO622" s="7" t="str">
        <f t="shared" si="314"/>
        <v>140IV</v>
      </c>
      <c r="AP622" s="106" t="b">
        <f t="shared" si="295"/>
        <v>0</v>
      </c>
      <c r="AQ622" s="7">
        <f>VLOOKUP('Grundgerüst Konfigurator'!AN622,Hilfstabelle!$B$14:$M$25,12,FALSE)</f>
        <v>4.4472372</v>
      </c>
      <c r="AR622" s="7">
        <f>VLOOKUP(AN622,Hilfstabelle!$B$14:$J$25,9,FALSE)</f>
        <v>81.5</v>
      </c>
      <c r="AS622" s="7">
        <f>VLOOKUP(AN622,Hilfstabelle!$B$14:$K$25,10,FALSE)</f>
        <v>75.599999999999994</v>
      </c>
      <c r="AT622" s="7">
        <f>VLOOKUP(AN622,Hilfstabelle!$B$14:$I$25,8,FALSE)</f>
        <v>25.6</v>
      </c>
      <c r="AU622" s="7" t="str">
        <f>IF(AY622="50I","I",VLOOKUP(E622,Hilfstabelle!$A$3:$B$6,2))</f>
        <v>I</v>
      </c>
      <c r="AV622" s="7" t="str">
        <f>IF(U622="I","I",VLOOKUP(E622,Hilfstabelle!$A$3:$B$6,2))</f>
        <v>I</v>
      </c>
      <c r="AW622" s="7" t="str">
        <f t="shared" si="296"/>
        <v>25I</v>
      </c>
      <c r="AX622" s="7" t="str">
        <f t="shared" si="315"/>
        <v>25I</v>
      </c>
      <c r="AY622" s="106" t="b">
        <f t="shared" si="298"/>
        <v>0</v>
      </c>
      <c r="AZ622" s="7">
        <f>VLOOKUP('Grundgerüst Konfigurator'!AW622,Hilfstabelle!$B$14:$M$25,12,FALSE)</f>
        <v>0.171486</v>
      </c>
      <c r="BA622" s="7">
        <f>VLOOKUP(AW622,Hilfstabelle!$B$14:$J$25,9,FALSE)</f>
        <v>15.25</v>
      </c>
      <c r="BB622" s="7">
        <f>VLOOKUP(AW622,Hilfstabelle!$B$14:$K$25,10,FALSE)</f>
        <v>40.5</v>
      </c>
      <c r="BC622" s="7">
        <f>VLOOKUP(AW622,Hilfstabelle!$B$14:$I$25,8,FALSE)</f>
        <v>19</v>
      </c>
      <c r="BD622" s="7" t="str">
        <f t="shared" si="316"/>
        <v>IV-I</v>
      </c>
      <c r="BE622" s="7" t="str">
        <f t="shared" si="300"/>
        <v>IV-I</v>
      </c>
      <c r="BF622" s="7">
        <f>IFERROR(VLOOKUP(BD622,Hilfstabelle!$B$26:$M$31,12,FALSE),0)</f>
        <v>2.205924</v>
      </c>
      <c r="BG622" s="7">
        <f>IFERROR(VLOOKUP(BD622,Hilfstabelle!$B$26:$H$31,7,FALSE),0)</f>
        <v>5</v>
      </c>
      <c r="BH622" s="7" t="str">
        <f t="shared" si="317"/>
        <v/>
      </c>
      <c r="BI622" s="7" t="str">
        <f t="shared" si="302"/>
        <v/>
      </c>
      <c r="BJ622" s="7">
        <f>IFERROR(VLOOKUP(BH622,Hilfstabelle!$B$26:$M$31,12,FALSE),0)</f>
        <v>0</v>
      </c>
      <c r="BK622" s="7">
        <f>IFERROR(VLOOKUP(BH622,Hilfstabelle!$B$26:$H$31,7,FALSE),0)</f>
        <v>0</v>
      </c>
      <c r="BL622" s="7" t="str">
        <f t="shared" si="318"/>
        <v>IV-I</v>
      </c>
      <c r="BM622" s="7" t="str">
        <f t="shared" si="304"/>
        <v>IV-I</v>
      </c>
      <c r="BN622" s="7">
        <f>IFERROR(VLOOKUP(BL622,Hilfstabelle!$B$26:$M$31,12,FALSE),0)</f>
        <v>2.205924</v>
      </c>
      <c r="BO622" s="7">
        <f>IFERROR(VLOOKUP(BL622,Hilfstabelle!$B$26:$H$31,7,FALSE),0)</f>
        <v>5</v>
      </c>
      <c r="BP622" s="162" t="s">
        <v>3902</v>
      </c>
    </row>
    <row r="623" spans="1:68" ht="15" thickBot="1" x14ac:dyDescent="0.25">
      <c r="A623" s="7">
        <v>16864441343</v>
      </c>
      <c r="B623" s="160" t="s">
        <v>98</v>
      </c>
      <c r="C623" s="8">
        <v>50</v>
      </c>
      <c r="D623" s="8">
        <v>140</v>
      </c>
      <c r="E623" s="8">
        <v>32</v>
      </c>
      <c r="F623" s="8" t="str">
        <f t="shared" si="305"/>
        <v>50 - 140 - 32</v>
      </c>
      <c r="G623" s="8" t="str">
        <f t="shared" si="306"/>
        <v>50-140-32</v>
      </c>
      <c r="H623" s="8">
        <f t="shared" si="307"/>
        <v>16864441343</v>
      </c>
      <c r="I623" s="6">
        <f t="shared" si="308"/>
        <v>19.942314</v>
      </c>
      <c r="J623" s="6">
        <f>VLOOKUP(LEFT(A623,8)*1,Hilfstabelle!$A$35:$E$38,5,FALSE)</f>
        <v>0</v>
      </c>
      <c r="K623" s="6">
        <f t="shared" si="309"/>
        <v>339</v>
      </c>
      <c r="L623" s="6">
        <f t="shared" si="310"/>
        <v>266.10000000000002</v>
      </c>
      <c r="M623" s="6">
        <f t="shared" si="311"/>
        <v>163</v>
      </c>
      <c r="N623" s="19">
        <f t="shared" si="286"/>
        <v>137.5</v>
      </c>
      <c r="O623" s="19">
        <f t="shared" si="287"/>
        <v>136.1</v>
      </c>
      <c r="P623" s="19">
        <f t="shared" si="288"/>
        <v>135.5</v>
      </c>
      <c r="Q623" s="6" t="str">
        <f>VLOOKUP(LEFT(A623,8)*1,Hilfstabelle!$A$35:$E$38,2,FALSE)</f>
        <v>N.A.</v>
      </c>
      <c r="R623" s="6" t="str">
        <f>VLOOKUP(LEFT(A623,8)*1,Hilfstabelle!$A$35:$E$38,3,FALSE)</f>
        <v>N.A.</v>
      </c>
      <c r="S623" s="6" t="str">
        <f>VLOOKUP(LEFT(A623,8)*1,Hilfstabelle!$A$35:$E$38,4,FALSE)</f>
        <v>N.A.</v>
      </c>
      <c r="T623" s="94" t="e">
        <f>VLOOKUP(H623,Preise!A:E,4,FALSE)</f>
        <v>#N/A</v>
      </c>
      <c r="U623" s="7" t="str">
        <f>IF(V623=50,"I",VLOOKUP(V623,Hilfstabelle!$A$3:$B$6,2))</f>
        <v>IV</v>
      </c>
      <c r="V623" s="7">
        <f t="shared" si="312"/>
        <v>140</v>
      </c>
      <c r="W623" s="7" t="str">
        <f>IF(U623="I","I",VLOOKUP(V623,Hilfstabelle!$A$3:$B$6,2))</f>
        <v>IV</v>
      </c>
      <c r="X623" s="7">
        <f>VLOOKUP(W623,Hilfstabelle!$B$10:$M$13,12,FALSE)</f>
        <v>10.408540800000001</v>
      </c>
      <c r="Y623" s="7">
        <f>VLOOKUP(W623,Hilfstabelle!$B$10:$D$13,3,FALSE)</f>
        <v>80</v>
      </c>
      <c r="Z623" s="7">
        <f>VLOOKUP(W623,Hilfstabelle!$B$10:$E$13,4,FALSE)</f>
        <v>110.5</v>
      </c>
      <c r="AA623" s="7">
        <f>VLOOKUP(W623,Hilfstabelle!$B$10:$F$13,5,FALSE)</f>
        <v>110.5</v>
      </c>
      <c r="AB623" s="7">
        <f>VLOOKUP(W623,Hilfstabelle!$B$10:$G$13,6,FALSE)</f>
        <v>110.5</v>
      </c>
      <c r="AC623" s="7" t="str">
        <f>IF(AG623="50I","I",VLOOKUP(C623,Hilfstabelle!$A$3:$B$6,2))</f>
        <v>I</v>
      </c>
      <c r="AD623" s="7" t="str">
        <f>IF(U623="I","I",VLOOKUP(C623,Hilfstabelle!$A$3:$B$6,2))</f>
        <v>II</v>
      </c>
      <c r="AE623" s="7" t="str">
        <f t="shared" si="290"/>
        <v>50I</v>
      </c>
      <c r="AF623" s="7" t="str">
        <f t="shared" si="313"/>
        <v>50II</v>
      </c>
      <c r="AG623" s="106" t="str">
        <f t="shared" si="292"/>
        <v>50I</v>
      </c>
      <c r="AH623" s="7">
        <f>VLOOKUP('Grundgerüst Konfigurator'!AE623,Hilfstabelle!$B$14:$M$25,12,FALSE)</f>
        <v>0.45080280000000006</v>
      </c>
      <c r="AI623" s="7">
        <f>VLOOKUP(AE623,Hilfstabelle!$B$14:$J$25,9,FALSE)</f>
        <v>30.5</v>
      </c>
      <c r="AJ623" s="7">
        <f>VLOOKUP(AE623,Hilfstabelle!$B$14:$K$25,10,FALSE)</f>
        <v>61</v>
      </c>
      <c r="AK623" s="7">
        <f>VLOOKUP(AE623,Hilfstabelle!$B$14:$I$25,8,FALSE)</f>
        <v>22</v>
      </c>
      <c r="AL623" s="7" t="str">
        <f>IF(AP623="50I","I",VLOOKUP(D623,Hilfstabelle!$A$3:$B$6,2))</f>
        <v>IV</v>
      </c>
      <c r="AM623" s="7" t="str">
        <f>IF(U623="I","I",VLOOKUP(D623,Hilfstabelle!$A$3:$B$6,2))</f>
        <v>IV</v>
      </c>
      <c r="AN623" s="7" t="str">
        <f t="shared" si="293"/>
        <v>140IV</v>
      </c>
      <c r="AO623" s="7" t="str">
        <f t="shared" si="314"/>
        <v>140IV</v>
      </c>
      <c r="AP623" s="106" t="b">
        <f t="shared" si="295"/>
        <v>0</v>
      </c>
      <c r="AQ623" s="7">
        <f>VLOOKUP('Grundgerüst Konfigurator'!AN623,Hilfstabelle!$B$14:$M$25,12,FALSE)</f>
        <v>4.4472372</v>
      </c>
      <c r="AR623" s="7">
        <f>VLOOKUP(AN623,Hilfstabelle!$B$14:$J$25,9,FALSE)</f>
        <v>81.5</v>
      </c>
      <c r="AS623" s="7">
        <f>VLOOKUP(AN623,Hilfstabelle!$B$14:$K$25,10,FALSE)</f>
        <v>75.599999999999994</v>
      </c>
      <c r="AT623" s="7">
        <f>VLOOKUP(AN623,Hilfstabelle!$B$14:$I$25,8,FALSE)</f>
        <v>25.6</v>
      </c>
      <c r="AU623" s="7" t="str">
        <f>IF(AY623="50I","I",VLOOKUP(E623,Hilfstabelle!$A$3:$B$6,2))</f>
        <v>I</v>
      </c>
      <c r="AV623" s="7" t="str">
        <f>IF(U623="I","I",VLOOKUP(E623,Hilfstabelle!$A$3:$B$6,2))</f>
        <v>I</v>
      </c>
      <c r="AW623" s="7" t="str">
        <f t="shared" si="296"/>
        <v>32I</v>
      </c>
      <c r="AX623" s="7" t="str">
        <f t="shared" si="315"/>
        <v>32I</v>
      </c>
      <c r="AY623" s="106" t="b">
        <f t="shared" si="298"/>
        <v>0</v>
      </c>
      <c r="AZ623" s="7">
        <f>VLOOKUP('Grundgerüst Konfigurator'!AW623,Hilfstabelle!$B$14:$M$25,12,FALSE)</f>
        <v>0.22388520000000001</v>
      </c>
      <c r="BA623" s="7">
        <f>VLOOKUP(AW623,Hilfstabelle!$B$14:$J$25,9,FALSE)</f>
        <v>20</v>
      </c>
      <c r="BB623" s="7">
        <f>VLOOKUP(AW623,Hilfstabelle!$B$14:$K$25,10,FALSE)</f>
        <v>47</v>
      </c>
      <c r="BC623" s="7">
        <f>VLOOKUP(AW623,Hilfstabelle!$B$14:$I$25,8,FALSE)</f>
        <v>20</v>
      </c>
      <c r="BD623" s="7" t="str">
        <f t="shared" si="316"/>
        <v>IV-I</v>
      </c>
      <c r="BE623" s="7" t="str">
        <f t="shared" si="300"/>
        <v>IV-I</v>
      </c>
      <c r="BF623" s="7">
        <f>IFERROR(VLOOKUP(BD623,Hilfstabelle!$B$26:$M$31,12,FALSE),0)</f>
        <v>2.205924</v>
      </c>
      <c r="BG623" s="7">
        <f>IFERROR(VLOOKUP(BD623,Hilfstabelle!$B$26:$H$31,7,FALSE),0)</f>
        <v>5</v>
      </c>
      <c r="BH623" s="7" t="str">
        <f t="shared" si="317"/>
        <v/>
      </c>
      <c r="BI623" s="7" t="str">
        <f t="shared" si="302"/>
        <v/>
      </c>
      <c r="BJ623" s="7">
        <f>IFERROR(VLOOKUP(BH623,Hilfstabelle!$B$26:$M$31,12,FALSE),0)</f>
        <v>0</v>
      </c>
      <c r="BK623" s="7">
        <f>IFERROR(VLOOKUP(BH623,Hilfstabelle!$B$26:$H$31,7,FALSE),0)</f>
        <v>0</v>
      </c>
      <c r="BL623" s="7" t="str">
        <f t="shared" si="318"/>
        <v>IV-I</v>
      </c>
      <c r="BM623" s="7" t="str">
        <f t="shared" si="304"/>
        <v>IV-I</v>
      </c>
      <c r="BN623" s="7">
        <f>IFERROR(VLOOKUP(BL623,Hilfstabelle!$B$26:$M$31,12,FALSE),0)</f>
        <v>2.205924</v>
      </c>
      <c r="BO623" s="7">
        <f>IFERROR(VLOOKUP(BL623,Hilfstabelle!$B$26:$H$31,7,FALSE),0)</f>
        <v>5</v>
      </c>
      <c r="BP623" s="162" t="s">
        <v>3902</v>
      </c>
    </row>
    <row r="624" spans="1:68" ht="15" thickBot="1" x14ac:dyDescent="0.25">
      <c r="A624" s="7">
        <v>16864441344</v>
      </c>
      <c r="B624" s="160" t="s">
        <v>98</v>
      </c>
      <c r="C624" s="8">
        <v>50</v>
      </c>
      <c r="D624" s="8">
        <v>140</v>
      </c>
      <c r="E624" s="8">
        <v>40</v>
      </c>
      <c r="F624" s="8" t="str">
        <f t="shared" si="305"/>
        <v>50 - 140 - 40</v>
      </c>
      <c r="G624" s="8" t="str">
        <f t="shared" si="306"/>
        <v>50-140-40</v>
      </c>
      <c r="H624" s="8">
        <f t="shared" si="307"/>
        <v>16864441344</v>
      </c>
      <c r="I624" s="6">
        <f t="shared" si="308"/>
        <v>20.051917200000002</v>
      </c>
      <c r="J624" s="6">
        <f>VLOOKUP(LEFT(A624,8)*1,Hilfstabelle!$A$35:$E$38,5,FALSE)</f>
        <v>0</v>
      </c>
      <c r="K624" s="6">
        <f t="shared" si="309"/>
        <v>346</v>
      </c>
      <c r="L624" s="6">
        <f t="shared" si="310"/>
        <v>266.10000000000002</v>
      </c>
      <c r="M624" s="6">
        <f t="shared" si="311"/>
        <v>163</v>
      </c>
      <c r="N624" s="19">
        <f t="shared" si="286"/>
        <v>137.5</v>
      </c>
      <c r="O624" s="19">
        <f t="shared" si="287"/>
        <v>136.1</v>
      </c>
      <c r="P624" s="19">
        <f t="shared" si="288"/>
        <v>137.5</v>
      </c>
      <c r="Q624" s="6" t="str">
        <f>VLOOKUP(LEFT(A624,8)*1,Hilfstabelle!$A$35:$E$38,2,FALSE)</f>
        <v>N.A.</v>
      </c>
      <c r="R624" s="6" t="str">
        <f>VLOOKUP(LEFT(A624,8)*1,Hilfstabelle!$A$35:$E$38,3,FALSE)</f>
        <v>N.A.</v>
      </c>
      <c r="S624" s="6" t="str">
        <f>VLOOKUP(LEFT(A624,8)*1,Hilfstabelle!$A$35:$E$38,4,FALSE)</f>
        <v>N.A.</v>
      </c>
      <c r="T624" s="94" t="e">
        <f>VLOOKUP(H624,Preise!A:E,4,FALSE)</f>
        <v>#N/A</v>
      </c>
      <c r="U624" s="7" t="str">
        <f>IF(V624=50,"I",VLOOKUP(V624,Hilfstabelle!$A$3:$B$6,2))</f>
        <v>IV</v>
      </c>
      <c r="V624" s="7">
        <f t="shared" si="312"/>
        <v>140</v>
      </c>
      <c r="W624" s="7" t="str">
        <f>IF(U624="I","I",VLOOKUP(V624,Hilfstabelle!$A$3:$B$6,2))</f>
        <v>IV</v>
      </c>
      <c r="X624" s="7">
        <f>VLOOKUP(W624,Hilfstabelle!$B$10:$M$13,12,FALSE)</f>
        <v>10.408540800000001</v>
      </c>
      <c r="Y624" s="7">
        <f>VLOOKUP(W624,Hilfstabelle!$B$10:$D$13,3,FALSE)</f>
        <v>80</v>
      </c>
      <c r="Z624" s="7">
        <f>VLOOKUP(W624,Hilfstabelle!$B$10:$E$13,4,FALSE)</f>
        <v>110.5</v>
      </c>
      <c r="AA624" s="7">
        <f>VLOOKUP(W624,Hilfstabelle!$B$10:$F$13,5,FALSE)</f>
        <v>110.5</v>
      </c>
      <c r="AB624" s="7">
        <f>VLOOKUP(W624,Hilfstabelle!$B$10:$G$13,6,FALSE)</f>
        <v>110.5</v>
      </c>
      <c r="AC624" s="7" t="str">
        <f>IF(AG624="50I","I",VLOOKUP(C624,Hilfstabelle!$A$3:$B$6,2))</f>
        <v>I</v>
      </c>
      <c r="AD624" s="7" t="str">
        <f>IF(U624="I","I",VLOOKUP(C624,Hilfstabelle!$A$3:$B$6,2))</f>
        <v>II</v>
      </c>
      <c r="AE624" s="7" t="str">
        <f t="shared" si="290"/>
        <v>50I</v>
      </c>
      <c r="AF624" s="7" t="str">
        <f t="shared" si="313"/>
        <v>50II</v>
      </c>
      <c r="AG624" s="106" t="str">
        <f t="shared" si="292"/>
        <v>50I</v>
      </c>
      <c r="AH624" s="7">
        <f>VLOOKUP('Grundgerüst Konfigurator'!AE624,Hilfstabelle!$B$14:$M$25,12,FALSE)</f>
        <v>0.45080280000000006</v>
      </c>
      <c r="AI624" s="7">
        <f>VLOOKUP(AE624,Hilfstabelle!$B$14:$J$25,9,FALSE)</f>
        <v>30.5</v>
      </c>
      <c r="AJ624" s="7">
        <f>VLOOKUP(AE624,Hilfstabelle!$B$14:$K$25,10,FALSE)</f>
        <v>61</v>
      </c>
      <c r="AK624" s="7">
        <f>VLOOKUP(AE624,Hilfstabelle!$B$14:$I$25,8,FALSE)</f>
        <v>22</v>
      </c>
      <c r="AL624" s="7" t="str">
        <f>IF(AP624="50I","I",VLOOKUP(D624,Hilfstabelle!$A$3:$B$6,2))</f>
        <v>IV</v>
      </c>
      <c r="AM624" s="7" t="str">
        <f>IF(U624="I","I",VLOOKUP(D624,Hilfstabelle!$A$3:$B$6,2))</f>
        <v>IV</v>
      </c>
      <c r="AN624" s="7" t="str">
        <f t="shared" si="293"/>
        <v>140IV</v>
      </c>
      <c r="AO624" s="7" t="str">
        <f t="shared" si="314"/>
        <v>140IV</v>
      </c>
      <c r="AP624" s="106" t="b">
        <f t="shared" si="295"/>
        <v>0</v>
      </c>
      <c r="AQ624" s="7">
        <f>VLOOKUP('Grundgerüst Konfigurator'!AN624,Hilfstabelle!$B$14:$M$25,12,FALSE)</f>
        <v>4.4472372</v>
      </c>
      <c r="AR624" s="7">
        <f>VLOOKUP(AN624,Hilfstabelle!$B$14:$J$25,9,FALSE)</f>
        <v>81.5</v>
      </c>
      <c r="AS624" s="7">
        <f>VLOOKUP(AN624,Hilfstabelle!$B$14:$K$25,10,FALSE)</f>
        <v>75.599999999999994</v>
      </c>
      <c r="AT624" s="7">
        <f>VLOOKUP(AN624,Hilfstabelle!$B$14:$I$25,8,FALSE)</f>
        <v>25.6</v>
      </c>
      <c r="AU624" s="7" t="str">
        <f>IF(AY624="50I","I",VLOOKUP(E624,Hilfstabelle!$A$3:$B$6,2))</f>
        <v>I</v>
      </c>
      <c r="AV624" s="7" t="str">
        <f>IF(U624="I","I",VLOOKUP(E624,Hilfstabelle!$A$3:$B$6,2))</f>
        <v>I</v>
      </c>
      <c r="AW624" s="7" t="str">
        <f t="shared" si="296"/>
        <v>40I</v>
      </c>
      <c r="AX624" s="7" t="str">
        <f t="shared" si="315"/>
        <v>40I</v>
      </c>
      <c r="AY624" s="106" t="b">
        <f t="shared" si="298"/>
        <v>0</v>
      </c>
      <c r="AZ624" s="7">
        <f>VLOOKUP('Grundgerüst Konfigurator'!AW624,Hilfstabelle!$B$14:$M$25,12,FALSE)</f>
        <v>0.33348840000000002</v>
      </c>
      <c r="BA624" s="7">
        <f>VLOOKUP(AW624,Hilfstabelle!$B$14:$J$25,9,FALSE)</f>
        <v>24.5</v>
      </c>
      <c r="BB624" s="7">
        <f>VLOOKUP(AW624,Hilfstabelle!$B$14:$K$25,10,FALSE)</f>
        <v>54</v>
      </c>
      <c r="BC624" s="7">
        <f>VLOOKUP(AW624,Hilfstabelle!$B$14:$I$25,8,FALSE)</f>
        <v>22</v>
      </c>
      <c r="BD624" s="7" t="str">
        <f t="shared" si="316"/>
        <v>IV-I</v>
      </c>
      <c r="BE624" s="7" t="str">
        <f t="shared" si="300"/>
        <v>IV-I</v>
      </c>
      <c r="BF624" s="7">
        <f>IFERROR(VLOOKUP(BD624,Hilfstabelle!$B$26:$M$31,12,FALSE),0)</f>
        <v>2.205924</v>
      </c>
      <c r="BG624" s="7">
        <f>IFERROR(VLOOKUP(BD624,Hilfstabelle!$B$26:$H$31,7,FALSE),0)</f>
        <v>5</v>
      </c>
      <c r="BH624" s="7" t="str">
        <f t="shared" si="317"/>
        <v/>
      </c>
      <c r="BI624" s="7" t="str">
        <f t="shared" si="302"/>
        <v/>
      </c>
      <c r="BJ624" s="7">
        <f>IFERROR(VLOOKUP(BH624,Hilfstabelle!$B$26:$M$31,12,FALSE),0)</f>
        <v>0</v>
      </c>
      <c r="BK624" s="7">
        <f>IFERROR(VLOOKUP(BH624,Hilfstabelle!$B$26:$H$31,7,FALSE),0)</f>
        <v>0</v>
      </c>
      <c r="BL624" s="7" t="str">
        <f t="shared" si="318"/>
        <v>IV-I</v>
      </c>
      <c r="BM624" s="7" t="str">
        <f t="shared" si="304"/>
        <v>IV-I</v>
      </c>
      <c r="BN624" s="7">
        <f>IFERROR(VLOOKUP(BL624,Hilfstabelle!$B$26:$M$31,12,FALSE),0)</f>
        <v>2.205924</v>
      </c>
      <c r="BO624" s="7">
        <f>IFERROR(VLOOKUP(BL624,Hilfstabelle!$B$26:$H$31,7,FALSE),0)</f>
        <v>5</v>
      </c>
      <c r="BP624" s="162" t="s">
        <v>3902</v>
      </c>
    </row>
    <row r="625" spans="1:68" ht="15" thickBot="1" x14ac:dyDescent="0.25">
      <c r="A625" s="7">
        <v>16864441345</v>
      </c>
      <c r="B625" s="160" t="s">
        <v>98</v>
      </c>
      <c r="C625" s="8">
        <v>50</v>
      </c>
      <c r="D625" s="8">
        <v>160</v>
      </c>
      <c r="E625" s="8">
        <v>25</v>
      </c>
      <c r="F625" s="8" t="str">
        <f t="shared" si="305"/>
        <v>50 - 160 - 25</v>
      </c>
      <c r="G625" s="8" t="str">
        <f t="shared" si="306"/>
        <v>50-160-25</v>
      </c>
      <c r="H625" s="8">
        <f t="shared" si="307"/>
        <v>16864441345</v>
      </c>
      <c r="I625" s="6">
        <f t="shared" si="308"/>
        <v>20.4059016</v>
      </c>
      <c r="J625" s="6">
        <f>VLOOKUP(LEFT(A625,8)*1,Hilfstabelle!$A$35:$E$38,5,FALSE)</f>
        <v>0</v>
      </c>
      <c r="K625" s="6">
        <f t="shared" si="309"/>
        <v>332.5</v>
      </c>
      <c r="L625" s="6">
        <f t="shared" si="310"/>
        <v>254.5</v>
      </c>
      <c r="M625" s="6">
        <f t="shared" si="311"/>
        <v>185</v>
      </c>
      <c r="N625" s="19">
        <f t="shared" si="286"/>
        <v>137.5</v>
      </c>
      <c r="O625" s="19">
        <f t="shared" si="287"/>
        <v>124.5</v>
      </c>
      <c r="P625" s="19">
        <f t="shared" si="288"/>
        <v>134.5</v>
      </c>
      <c r="Q625" s="6" t="str">
        <f>VLOOKUP(LEFT(A625,8)*1,Hilfstabelle!$A$35:$E$38,2,FALSE)</f>
        <v>N.A.</v>
      </c>
      <c r="R625" s="6" t="str">
        <f>VLOOKUP(LEFT(A625,8)*1,Hilfstabelle!$A$35:$E$38,3,FALSE)</f>
        <v>N.A.</v>
      </c>
      <c r="S625" s="6" t="str">
        <f>VLOOKUP(LEFT(A625,8)*1,Hilfstabelle!$A$35:$E$38,4,FALSE)</f>
        <v>N.A.</v>
      </c>
      <c r="T625" s="94" t="e">
        <f>VLOOKUP(H625,Preise!A:E,4,FALSE)</f>
        <v>#N/A</v>
      </c>
      <c r="U625" s="7" t="str">
        <f>IF(V625=50,"I",VLOOKUP(V625,Hilfstabelle!$A$3:$B$6,2))</f>
        <v>IV</v>
      </c>
      <c r="V625" s="7">
        <f t="shared" si="312"/>
        <v>160</v>
      </c>
      <c r="W625" s="7" t="str">
        <f>IF(U625="I","I",VLOOKUP(V625,Hilfstabelle!$A$3:$B$6,2))</f>
        <v>IV</v>
      </c>
      <c r="X625" s="7">
        <f>VLOOKUP(W625,Hilfstabelle!$B$10:$M$13,12,FALSE)</f>
        <v>10.408540800000001</v>
      </c>
      <c r="Y625" s="7">
        <f>VLOOKUP(W625,Hilfstabelle!$B$10:$D$13,3,FALSE)</f>
        <v>80</v>
      </c>
      <c r="Z625" s="7">
        <f>VLOOKUP(W625,Hilfstabelle!$B$10:$E$13,4,FALSE)</f>
        <v>110.5</v>
      </c>
      <c r="AA625" s="7">
        <f>VLOOKUP(W625,Hilfstabelle!$B$10:$F$13,5,FALSE)</f>
        <v>110.5</v>
      </c>
      <c r="AB625" s="7">
        <f>VLOOKUP(W625,Hilfstabelle!$B$10:$G$13,6,FALSE)</f>
        <v>110.5</v>
      </c>
      <c r="AC625" s="7" t="str">
        <f>IF(AG625="50I","I",VLOOKUP(C625,Hilfstabelle!$A$3:$B$6,2))</f>
        <v>I</v>
      </c>
      <c r="AD625" s="7" t="str">
        <f>IF(U625="I","I",VLOOKUP(C625,Hilfstabelle!$A$3:$B$6,2))</f>
        <v>II</v>
      </c>
      <c r="AE625" s="7" t="str">
        <f t="shared" si="290"/>
        <v>50I</v>
      </c>
      <c r="AF625" s="7" t="str">
        <f t="shared" si="313"/>
        <v>50II</v>
      </c>
      <c r="AG625" s="106" t="str">
        <f t="shared" si="292"/>
        <v>50I</v>
      </c>
      <c r="AH625" s="7">
        <f>VLOOKUP('Grundgerüst Konfigurator'!AE625,Hilfstabelle!$B$14:$M$25,12,FALSE)</f>
        <v>0.45080280000000006</v>
      </c>
      <c r="AI625" s="7">
        <f>VLOOKUP(AE625,Hilfstabelle!$B$14:$J$25,9,FALSE)</f>
        <v>30.5</v>
      </c>
      <c r="AJ625" s="7">
        <f>VLOOKUP(AE625,Hilfstabelle!$B$14:$K$25,10,FALSE)</f>
        <v>61</v>
      </c>
      <c r="AK625" s="7">
        <f>VLOOKUP(AE625,Hilfstabelle!$B$14:$I$25,8,FALSE)</f>
        <v>22</v>
      </c>
      <c r="AL625" s="7" t="str">
        <f>IF(AP625="50I","I",VLOOKUP(D625,Hilfstabelle!$A$3:$B$6,2))</f>
        <v>IV</v>
      </c>
      <c r="AM625" s="7" t="str">
        <f>IF(U625="I","I",VLOOKUP(D625,Hilfstabelle!$A$3:$B$6,2))</f>
        <v>IV</v>
      </c>
      <c r="AN625" s="7" t="str">
        <f t="shared" si="293"/>
        <v>160IV</v>
      </c>
      <c r="AO625" s="7" t="str">
        <f t="shared" si="314"/>
        <v>160IV</v>
      </c>
      <c r="AP625" s="106" t="b">
        <f t="shared" si="295"/>
        <v>0</v>
      </c>
      <c r="AQ625" s="7">
        <f>VLOOKUP('Grundgerüst Konfigurator'!AN625,Hilfstabelle!$B$14:$M$25,12,FALSE)</f>
        <v>4.9632240000000003</v>
      </c>
      <c r="AR625" s="7">
        <f>VLOOKUP(AN625,Hilfstabelle!$B$14:$J$25,9,FALSE)</f>
        <v>92.5</v>
      </c>
      <c r="AS625" s="7">
        <f>VLOOKUP(AN625,Hilfstabelle!$B$14:$K$25,10,FALSE)</f>
        <v>64</v>
      </c>
      <c r="AT625" s="7">
        <f>VLOOKUP(AN625,Hilfstabelle!$B$14:$I$25,8,FALSE)</f>
        <v>14</v>
      </c>
      <c r="AU625" s="7" t="str">
        <f>IF(AY625="50I","I",VLOOKUP(E625,Hilfstabelle!$A$3:$B$6,2))</f>
        <v>I</v>
      </c>
      <c r="AV625" s="7" t="str">
        <f>IF(U625="I","I",VLOOKUP(E625,Hilfstabelle!$A$3:$B$6,2))</f>
        <v>I</v>
      </c>
      <c r="AW625" s="7" t="str">
        <f t="shared" si="296"/>
        <v>25I</v>
      </c>
      <c r="AX625" s="7" t="str">
        <f t="shared" si="315"/>
        <v>25I</v>
      </c>
      <c r="AY625" s="106" t="b">
        <f t="shared" si="298"/>
        <v>0</v>
      </c>
      <c r="AZ625" s="7">
        <f>VLOOKUP('Grundgerüst Konfigurator'!AW625,Hilfstabelle!$B$14:$M$25,12,FALSE)</f>
        <v>0.171486</v>
      </c>
      <c r="BA625" s="7">
        <f>VLOOKUP(AW625,Hilfstabelle!$B$14:$J$25,9,FALSE)</f>
        <v>15.25</v>
      </c>
      <c r="BB625" s="7">
        <f>VLOOKUP(AW625,Hilfstabelle!$B$14:$K$25,10,FALSE)</f>
        <v>40.5</v>
      </c>
      <c r="BC625" s="7">
        <f>VLOOKUP(AW625,Hilfstabelle!$B$14:$I$25,8,FALSE)</f>
        <v>19</v>
      </c>
      <c r="BD625" s="7" t="str">
        <f t="shared" si="316"/>
        <v>IV-I</v>
      </c>
      <c r="BE625" s="7" t="str">
        <f t="shared" si="300"/>
        <v>IV-I</v>
      </c>
      <c r="BF625" s="7">
        <f>IFERROR(VLOOKUP(BD625,Hilfstabelle!$B$26:$M$31,12,FALSE),0)</f>
        <v>2.205924</v>
      </c>
      <c r="BG625" s="7">
        <f>IFERROR(VLOOKUP(BD625,Hilfstabelle!$B$26:$H$31,7,FALSE),0)</f>
        <v>5</v>
      </c>
      <c r="BH625" s="7" t="str">
        <f t="shared" si="317"/>
        <v/>
      </c>
      <c r="BI625" s="7" t="str">
        <f t="shared" si="302"/>
        <v/>
      </c>
      <c r="BJ625" s="7">
        <f>IFERROR(VLOOKUP(BH625,Hilfstabelle!$B$26:$M$31,12,FALSE),0)</f>
        <v>0</v>
      </c>
      <c r="BK625" s="7">
        <f>IFERROR(VLOOKUP(BH625,Hilfstabelle!$B$26:$H$31,7,FALSE),0)</f>
        <v>0</v>
      </c>
      <c r="BL625" s="7" t="str">
        <f t="shared" si="318"/>
        <v>IV-I</v>
      </c>
      <c r="BM625" s="7" t="str">
        <f t="shared" si="304"/>
        <v>IV-I</v>
      </c>
      <c r="BN625" s="7">
        <f>IFERROR(VLOOKUP(BL625,Hilfstabelle!$B$26:$M$31,12,FALSE),0)</f>
        <v>2.205924</v>
      </c>
      <c r="BO625" s="7">
        <f>IFERROR(VLOOKUP(BL625,Hilfstabelle!$B$26:$H$31,7,FALSE),0)</f>
        <v>5</v>
      </c>
      <c r="BP625" s="162" t="s">
        <v>3902</v>
      </c>
    </row>
    <row r="626" spans="1:68" ht="15" thickBot="1" x14ac:dyDescent="0.25">
      <c r="A626" s="7">
        <v>16864441346</v>
      </c>
      <c r="B626" s="160" t="s">
        <v>98</v>
      </c>
      <c r="C626" s="8">
        <v>50</v>
      </c>
      <c r="D626" s="8">
        <v>160</v>
      </c>
      <c r="E626" s="8">
        <v>32</v>
      </c>
      <c r="F626" s="8" t="str">
        <f t="shared" si="305"/>
        <v>50 - 160 - 32</v>
      </c>
      <c r="G626" s="8" t="str">
        <f t="shared" si="306"/>
        <v>50-160-32</v>
      </c>
      <c r="H626" s="8">
        <f t="shared" si="307"/>
        <v>16864441346</v>
      </c>
      <c r="I626" s="6">
        <f t="shared" si="308"/>
        <v>20.4583008</v>
      </c>
      <c r="J626" s="6">
        <f>VLOOKUP(LEFT(A626,8)*1,Hilfstabelle!$A$35:$E$38,5,FALSE)</f>
        <v>0</v>
      </c>
      <c r="K626" s="6">
        <f t="shared" si="309"/>
        <v>339</v>
      </c>
      <c r="L626" s="6">
        <f t="shared" si="310"/>
        <v>254.5</v>
      </c>
      <c r="M626" s="6">
        <f t="shared" si="311"/>
        <v>185</v>
      </c>
      <c r="N626" s="19">
        <f t="shared" si="286"/>
        <v>137.5</v>
      </c>
      <c r="O626" s="19">
        <f t="shared" si="287"/>
        <v>124.5</v>
      </c>
      <c r="P626" s="19">
        <f t="shared" si="288"/>
        <v>135.5</v>
      </c>
      <c r="Q626" s="6" t="str">
        <f>VLOOKUP(LEFT(A626,8)*1,Hilfstabelle!$A$35:$E$38,2,FALSE)</f>
        <v>N.A.</v>
      </c>
      <c r="R626" s="6" t="str">
        <f>VLOOKUP(LEFT(A626,8)*1,Hilfstabelle!$A$35:$E$38,3,FALSE)</f>
        <v>N.A.</v>
      </c>
      <c r="S626" s="6" t="str">
        <f>VLOOKUP(LEFT(A626,8)*1,Hilfstabelle!$A$35:$E$38,4,FALSE)</f>
        <v>N.A.</v>
      </c>
      <c r="T626" s="94" t="e">
        <f>VLOOKUP(H626,Preise!A:E,4,FALSE)</f>
        <v>#N/A</v>
      </c>
      <c r="U626" s="7" t="str">
        <f>IF(V626=50,"I",VLOOKUP(V626,Hilfstabelle!$A$3:$B$6,2))</f>
        <v>IV</v>
      </c>
      <c r="V626" s="7">
        <f t="shared" si="312"/>
        <v>160</v>
      </c>
      <c r="W626" s="7" t="str">
        <f>IF(U626="I","I",VLOOKUP(V626,Hilfstabelle!$A$3:$B$6,2))</f>
        <v>IV</v>
      </c>
      <c r="X626" s="7">
        <f>VLOOKUP(W626,Hilfstabelle!$B$10:$M$13,12,FALSE)</f>
        <v>10.408540800000001</v>
      </c>
      <c r="Y626" s="7">
        <f>VLOOKUP(W626,Hilfstabelle!$B$10:$D$13,3,FALSE)</f>
        <v>80</v>
      </c>
      <c r="Z626" s="7">
        <f>VLOOKUP(W626,Hilfstabelle!$B$10:$E$13,4,FALSE)</f>
        <v>110.5</v>
      </c>
      <c r="AA626" s="7">
        <f>VLOOKUP(W626,Hilfstabelle!$B$10:$F$13,5,FALSE)</f>
        <v>110.5</v>
      </c>
      <c r="AB626" s="7">
        <f>VLOOKUP(W626,Hilfstabelle!$B$10:$G$13,6,FALSE)</f>
        <v>110.5</v>
      </c>
      <c r="AC626" s="7" t="str">
        <f>IF(AG626="50I","I",VLOOKUP(C626,Hilfstabelle!$A$3:$B$6,2))</f>
        <v>I</v>
      </c>
      <c r="AD626" s="7" t="str">
        <f>IF(U626="I","I",VLOOKUP(C626,Hilfstabelle!$A$3:$B$6,2))</f>
        <v>II</v>
      </c>
      <c r="AE626" s="7" t="str">
        <f t="shared" si="290"/>
        <v>50I</v>
      </c>
      <c r="AF626" s="7" t="str">
        <f t="shared" si="313"/>
        <v>50II</v>
      </c>
      <c r="AG626" s="106" t="str">
        <f t="shared" si="292"/>
        <v>50I</v>
      </c>
      <c r="AH626" s="7">
        <f>VLOOKUP('Grundgerüst Konfigurator'!AE626,Hilfstabelle!$B$14:$M$25,12,FALSE)</f>
        <v>0.45080280000000006</v>
      </c>
      <c r="AI626" s="7">
        <f>VLOOKUP(AE626,Hilfstabelle!$B$14:$J$25,9,FALSE)</f>
        <v>30.5</v>
      </c>
      <c r="AJ626" s="7">
        <f>VLOOKUP(AE626,Hilfstabelle!$B$14:$K$25,10,FALSE)</f>
        <v>61</v>
      </c>
      <c r="AK626" s="7">
        <f>VLOOKUP(AE626,Hilfstabelle!$B$14:$I$25,8,FALSE)</f>
        <v>22</v>
      </c>
      <c r="AL626" s="7" t="str">
        <f>IF(AP626="50I","I",VLOOKUP(D626,Hilfstabelle!$A$3:$B$6,2))</f>
        <v>IV</v>
      </c>
      <c r="AM626" s="7" t="str">
        <f>IF(U626="I","I",VLOOKUP(D626,Hilfstabelle!$A$3:$B$6,2))</f>
        <v>IV</v>
      </c>
      <c r="AN626" s="7" t="str">
        <f t="shared" si="293"/>
        <v>160IV</v>
      </c>
      <c r="AO626" s="7" t="str">
        <f t="shared" si="314"/>
        <v>160IV</v>
      </c>
      <c r="AP626" s="106" t="b">
        <f t="shared" si="295"/>
        <v>0</v>
      </c>
      <c r="AQ626" s="7">
        <f>VLOOKUP('Grundgerüst Konfigurator'!AN626,Hilfstabelle!$B$14:$M$25,12,FALSE)</f>
        <v>4.9632240000000003</v>
      </c>
      <c r="AR626" s="7">
        <f>VLOOKUP(AN626,Hilfstabelle!$B$14:$J$25,9,FALSE)</f>
        <v>92.5</v>
      </c>
      <c r="AS626" s="7">
        <f>VLOOKUP(AN626,Hilfstabelle!$B$14:$K$25,10,FALSE)</f>
        <v>64</v>
      </c>
      <c r="AT626" s="7">
        <f>VLOOKUP(AN626,Hilfstabelle!$B$14:$I$25,8,FALSE)</f>
        <v>14</v>
      </c>
      <c r="AU626" s="7" t="str">
        <f>IF(AY626="50I","I",VLOOKUP(E626,Hilfstabelle!$A$3:$B$6,2))</f>
        <v>I</v>
      </c>
      <c r="AV626" s="7" t="str">
        <f>IF(U626="I","I",VLOOKUP(E626,Hilfstabelle!$A$3:$B$6,2))</f>
        <v>I</v>
      </c>
      <c r="AW626" s="7" t="str">
        <f t="shared" si="296"/>
        <v>32I</v>
      </c>
      <c r="AX626" s="7" t="str">
        <f t="shared" si="315"/>
        <v>32I</v>
      </c>
      <c r="AY626" s="106" t="b">
        <f t="shared" si="298"/>
        <v>0</v>
      </c>
      <c r="AZ626" s="7">
        <f>VLOOKUP('Grundgerüst Konfigurator'!AW626,Hilfstabelle!$B$14:$M$25,12,FALSE)</f>
        <v>0.22388520000000001</v>
      </c>
      <c r="BA626" s="7">
        <f>VLOOKUP(AW626,Hilfstabelle!$B$14:$J$25,9,FALSE)</f>
        <v>20</v>
      </c>
      <c r="BB626" s="7">
        <f>VLOOKUP(AW626,Hilfstabelle!$B$14:$K$25,10,FALSE)</f>
        <v>47</v>
      </c>
      <c r="BC626" s="7">
        <f>VLOOKUP(AW626,Hilfstabelle!$B$14:$I$25,8,FALSE)</f>
        <v>20</v>
      </c>
      <c r="BD626" s="7" t="str">
        <f t="shared" si="316"/>
        <v>IV-I</v>
      </c>
      <c r="BE626" s="7" t="str">
        <f t="shared" si="300"/>
        <v>IV-I</v>
      </c>
      <c r="BF626" s="7">
        <f>IFERROR(VLOOKUP(BD626,Hilfstabelle!$B$26:$M$31,12,FALSE),0)</f>
        <v>2.205924</v>
      </c>
      <c r="BG626" s="7">
        <f>IFERROR(VLOOKUP(BD626,Hilfstabelle!$B$26:$H$31,7,FALSE),0)</f>
        <v>5</v>
      </c>
      <c r="BH626" s="7" t="str">
        <f t="shared" si="317"/>
        <v/>
      </c>
      <c r="BI626" s="7" t="str">
        <f t="shared" si="302"/>
        <v/>
      </c>
      <c r="BJ626" s="7">
        <f>IFERROR(VLOOKUP(BH626,Hilfstabelle!$B$26:$M$31,12,FALSE),0)</f>
        <v>0</v>
      </c>
      <c r="BK626" s="7">
        <f>IFERROR(VLOOKUP(BH626,Hilfstabelle!$B$26:$H$31,7,FALSE),0)</f>
        <v>0</v>
      </c>
      <c r="BL626" s="7" t="str">
        <f t="shared" si="318"/>
        <v>IV-I</v>
      </c>
      <c r="BM626" s="7" t="str">
        <f t="shared" si="304"/>
        <v>IV-I</v>
      </c>
      <c r="BN626" s="7">
        <f>IFERROR(VLOOKUP(BL626,Hilfstabelle!$B$26:$M$31,12,FALSE),0)</f>
        <v>2.205924</v>
      </c>
      <c r="BO626" s="7">
        <f>IFERROR(VLOOKUP(BL626,Hilfstabelle!$B$26:$H$31,7,FALSE),0)</f>
        <v>5</v>
      </c>
      <c r="BP626" s="162" t="s">
        <v>3902</v>
      </c>
    </row>
    <row r="627" spans="1:68" ht="15" thickBot="1" x14ac:dyDescent="0.25">
      <c r="A627" s="7">
        <v>16864441347</v>
      </c>
      <c r="B627" s="160" t="s">
        <v>98</v>
      </c>
      <c r="C627" s="8">
        <v>50</v>
      </c>
      <c r="D627" s="8">
        <v>160</v>
      </c>
      <c r="E627" s="8">
        <v>40</v>
      </c>
      <c r="F627" s="8" t="str">
        <f t="shared" si="305"/>
        <v>50 - 160 - 40</v>
      </c>
      <c r="G627" s="8" t="str">
        <f t="shared" si="306"/>
        <v>50-160-40</v>
      </c>
      <c r="H627" s="8">
        <f t="shared" si="307"/>
        <v>16864441347</v>
      </c>
      <c r="I627" s="6">
        <f t="shared" si="308"/>
        <v>20.567903999999999</v>
      </c>
      <c r="J627" s="6">
        <f>VLOOKUP(LEFT(A627,8)*1,Hilfstabelle!$A$35:$E$38,5,FALSE)</f>
        <v>0</v>
      </c>
      <c r="K627" s="6">
        <f t="shared" si="309"/>
        <v>346</v>
      </c>
      <c r="L627" s="6">
        <f t="shared" si="310"/>
        <v>254.5</v>
      </c>
      <c r="M627" s="6">
        <f t="shared" si="311"/>
        <v>185</v>
      </c>
      <c r="N627" s="19">
        <f t="shared" si="286"/>
        <v>137.5</v>
      </c>
      <c r="O627" s="19">
        <f t="shared" si="287"/>
        <v>124.5</v>
      </c>
      <c r="P627" s="19">
        <f t="shared" si="288"/>
        <v>137.5</v>
      </c>
      <c r="Q627" s="6" t="str">
        <f>VLOOKUP(LEFT(A627,8)*1,Hilfstabelle!$A$35:$E$38,2,FALSE)</f>
        <v>N.A.</v>
      </c>
      <c r="R627" s="6" t="str">
        <f>VLOOKUP(LEFT(A627,8)*1,Hilfstabelle!$A$35:$E$38,3,FALSE)</f>
        <v>N.A.</v>
      </c>
      <c r="S627" s="6" t="str">
        <f>VLOOKUP(LEFT(A627,8)*1,Hilfstabelle!$A$35:$E$38,4,FALSE)</f>
        <v>N.A.</v>
      </c>
      <c r="T627" s="94" t="e">
        <f>VLOOKUP(H627,Preise!A:E,4,FALSE)</f>
        <v>#N/A</v>
      </c>
      <c r="U627" s="7" t="str">
        <f>IF(V627=50,"I",VLOOKUP(V627,Hilfstabelle!$A$3:$B$6,2))</f>
        <v>IV</v>
      </c>
      <c r="V627" s="7">
        <f t="shared" si="312"/>
        <v>160</v>
      </c>
      <c r="W627" s="7" t="str">
        <f>IF(U627="I","I",VLOOKUP(V627,Hilfstabelle!$A$3:$B$6,2))</f>
        <v>IV</v>
      </c>
      <c r="X627" s="7">
        <f>VLOOKUP(W627,Hilfstabelle!$B$10:$M$13,12,FALSE)</f>
        <v>10.408540800000001</v>
      </c>
      <c r="Y627" s="7">
        <f>VLOOKUP(W627,Hilfstabelle!$B$10:$D$13,3,FALSE)</f>
        <v>80</v>
      </c>
      <c r="Z627" s="7">
        <f>VLOOKUP(W627,Hilfstabelle!$B$10:$E$13,4,FALSE)</f>
        <v>110.5</v>
      </c>
      <c r="AA627" s="7">
        <f>VLOOKUP(W627,Hilfstabelle!$B$10:$F$13,5,FALSE)</f>
        <v>110.5</v>
      </c>
      <c r="AB627" s="7">
        <f>VLOOKUP(W627,Hilfstabelle!$B$10:$G$13,6,FALSE)</f>
        <v>110.5</v>
      </c>
      <c r="AC627" s="7" t="str">
        <f>IF(AG627="50I","I",VLOOKUP(C627,Hilfstabelle!$A$3:$B$6,2))</f>
        <v>I</v>
      </c>
      <c r="AD627" s="7" t="str">
        <f>IF(U627="I","I",VLOOKUP(C627,Hilfstabelle!$A$3:$B$6,2))</f>
        <v>II</v>
      </c>
      <c r="AE627" s="7" t="str">
        <f t="shared" si="290"/>
        <v>50I</v>
      </c>
      <c r="AF627" s="7" t="str">
        <f t="shared" si="313"/>
        <v>50II</v>
      </c>
      <c r="AG627" s="106" t="str">
        <f t="shared" si="292"/>
        <v>50I</v>
      </c>
      <c r="AH627" s="7">
        <f>VLOOKUP('Grundgerüst Konfigurator'!AE627,Hilfstabelle!$B$14:$M$25,12,FALSE)</f>
        <v>0.45080280000000006</v>
      </c>
      <c r="AI627" s="7">
        <f>VLOOKUP(AE627,Hilfstabelle!$B$14:$J$25,9,FALSE)</f>
        <v>30.5</v>
      </c>
      <c r="AJ627" s="7">
        <f>VLOOKUP(AE627,Hilfstabelle!$B$14:$K$25,10,FALSE)</f>
        <v>61</v>
      </c>
      <c r="AK627" s="7">
        <f>VLOOKUP(AE627,Hilfstabelle!$B$14:$I$25,8,FALSE)</f>
        <v>22</v>
      </c>
      <c r="AL627" s="7" t="str">
        <f>IF(AP627="50I","I",VLOOKUP(D627,Hilfstabelle!$A$3:$B$6,2))</f>
        <v>IV</v>
      </c>
      <c r="AM627" s="7" t="str">
        <f>IF(U627="I","I",VLOOKUP(D627,Hilfstabelle!$A$3:$B$6,2))</f>
        <v>IV</v>
      </c>
      <c r="AN627" s="7" t="str">
        <f t="shared" si="293"/>
        <v>160IV</v>
      </c>
      <c r="AO627" s="7" t="str">
        <f t="shared" si="314"/>
        <v>160IV</v>
      </c>
      <c r="AP627" s="106" t="b">
        <f t="shared" si="295"/>
        <v>0</v>
      </c>
      <c r="AQ627" s="7">
        <f>VLOOKUP('Grundgerüst Konfigurator'!AN627,Hilfstabelle!$B$14:$M$25,12,FALSE)</f>
        <v>4.9632240000000003</v>
      </c>
      <c r="AR627" s="7">
        <f>VLOOKUP(AN627,Hilfstabelle!$B$14:$J$25,9,FALSE)</f>
        <v>92.5</v>
      </c>
      <c r="AS627" s="7">
        <f>VLOOKUP(AN627,Hilfstabelle!$B$14:$K$25,10,FALSE)</f>
        <v>64</v>
      </c>
      <c r="AT627" s="7">
        <f>VLOOKUP(AN627,Hilfstabelle!$B$14:$I$25,8,FALSE)</f>
        <v>14</v>
      </c>
      <c r="AU627" s="7" t="str">
        <f>IF(AY627="50I","I",VLOOKUP(E627,Hilfstabelle!$A$3:$B$6,2))</f>
        <v>I</v>
      </c>
      <c r="AV627" s="7" t="str">
        <f>IF(U627="I","I",VLOOKUP(E627,Hilfstabelle!$A$3:$B$6,2))</f>
        <v>I</v>
      </c>
      <c r="AW627" s="7" t="str">
        <f t="shared" si="296"/>
        <v>40I</v>
      </c>
      <c r="AX627" s="7" t="str">
        <f t="shared" si="315"/>
        <v>40I</v>
      </c>
      <c r="AY627" s="106" t="b">
        <f t="shared" si="298"/>
        <v>0</v>
      </c>
      <c r="AZ627" s="7">
        <f>VLOOKUP('Grundgerüst Konfigurator'!AW627,Hilfstabelle!$B$14:$M$25,12,FALSE)</f>
        <v>0.33348840000000002</v>
      </c>
      <c r="BA627" s="7">
        <f>VLOOKUP(AW627,Hilfstabelle!$B$14:$J$25,9,FALSE)</f>
        <v>24.5</v>
      </c>
      <c r="BB627" s="7">
        <f>VLOOKUP(AW627,Hilfstabelle!$B$14:$K$25,10,FALSE)</f>
        <v>54</v>
      </c>
      <c r="BC627" s="7">
        <f>VLOOKUP(AW627,Hilfstabelle!$B$14:$I$25,8,FALSE)</f>
        <v>22</v>
      </c>
      <c r="BD627" s="7" t="str">
        <f t="shared" si="316"/>
        <v>IV-I</v>
      </c>
      <c r="BE627" s="7" t="str">
        <f t="shared" si="300"/>
        <v>IV-I</v>
      </c>
      <c r="BF627" s="7">
        <f>IFERROR(VLOOKUP(BD627,Hilfstabelle!$B$26:$M$31,12,FALSE),0)</f>
        <v>2.205924</v>
      </c>
      <c r="BG627" s="7">
        <f>IFERROR(VLOOKUP(BD627,Hilfstabelle!$B$26:$H$31,7,FALSE),0)</f>
        <v>5</v>
      </c>
      <c r="BH627" s="7" t="str">
        <f t="shared" si="317"/>
        <v/>
      </c>
      <c r="BI627" s="7" t="str">
        <f t="shared" si="302"/>
        <v/>
      </c>
      <c r="BJ627" s="7">
        <f>IFERROR(VLOOKUP(BH627,Hilfstabelle!$B$26:$M$31,12,FALSE),0)</f>
        <v>0</v>
      </c>
      <c r="BK627" s="7">
        <f>IFERROR(VLOOKUP(BH627,Hilfstabelle!$B$26:$H$31,7,FALSE),0)</f>
        <v>0</v>
      </c>
      <c r="BL627" s="7" t="str">
        <f t="shared" si="318"/>
        <v>IV-I</v>
      </c>
      <c r="BM627" s="7" t="str">
        <f t="shared" si="304"/>
        <v>IV-I</v>
      </c>
      <c r="BN627" s="7">
        <f>IFERROR(VLOOKUP(BL627,Hilfstabelle!$B$26:$M$31,12,FALSE),0)</f>
        <v>2.205924</v>
      </c>
      <c r="BO627" s="7">
        <f>IFERROR(VLOOKUP(BL627,Hilfstabelle!$B$26:$H$31,7,FALSE),0)</f>
        <v>5</v>
      </c>
      <c r="BP627" s="162" t="s">
        <v>3902</v>
      </c>
    </row>
    <row r="628" spans="1:68" ht="15" thickBot="1" x14ac:dyDescent="0.25">
      <c r="A628" s="7">
        <v>16862221083</v>
      </c>
      <c r="B628" s="160" t="s">
        <v>98</v>
      </c>
      <c r="C628" s="8">
        <v>63</v>
      </c>
      <c r="D628" s="8">
        <v>75</v>
      </c>
      <c r="E628" s="8">
        <v>25</v>
      </c>
      <c r="F628" s="8" t="str">
        <f t="shared" si="305"/>
        <v>63 - 75 - 25</v>
      </c>
      <c r="G628" s="8" t="str">
        <f t="shared" si="306"/>
        <v>63-75-25</v>
      </c>
      <c r="H628" s="8">
        <f t="shared" si="307"/>
        <v>16862221083</v>
      </c>
      <c r="I628" s="6">
        <f t="shared" si="308"/>
        <v>4.5445512000000008</v>
      </c>
      <c r="J628" s="6">
        <f>VLOOKUP(LEFT(A628,8)*1,Hilfstabelle!$A$35:$E$38,5,FALSE)</f>
        <v>0.85</v>
      </c>
      <c r="K628" s="6">
        <f t="shared" si="309"/>
        <v>258</v>
      </c>
      <c r="L628" s="6">
        <f t="shared" si="310"/>
        <v>178.5</v>
      </c>
      <c r="M628" s="6">
        <f t="shared" si="311"/>
        <v>90</v>
      </c>
      <c r="N628" s="19">
        <f t="shared" si="286"/>
        <v>85.5</v>
      </c>
      <c r="O628" s="19">
        <f t="shared" si="287"/>
        <v>85</v>
      </c>
      <c r="P628" s="19">
        <f t="shared" si="288"/>
        <v>105</v>
      </c>
      <c r="Q628" s="6">
        <f>VLOOKUP(LEFT(A628,8)*1,Hilfstabelle!$A$35:$E$38,2,FALSE)</f>
        <v>310</v>
      </c>
      <c r="R628" s="6">
        <f>VLOOKUP(LEFT(A628,8)*1,Hilfstabelle!$A$35:$E$38,3,FALSE)</f>
        <v>220</v>
      </c>
      <c r="S628" s="6">
        <f>VLOOKUP(LEFT(A628,8)*1,Hilfstabelle!$A$35:$E$38,4,FALSE)</f>
        <v>107</v>
      </c>
      <c r="T628" s="94">
        <f>VLOOKUP(H628,Preise!A:E,4,FALSE)</f>
        <v>634.03</v>
      </c>
      <c r="U628" s="7" t="str">
        <f>IF(V628=50,"I",VLOOKUP(V628,Hilfstabelle!$A$3:$B$6,2))</f>
        <v>II</v>
      </c>
      <c r="V628" s="7">
        <f t="shared" si="312"/>
        <v>75</v>
      </c>
      <c r="W628" s="7" t="str">
        <f>IF(U628="I","I",VLOOKUP(V628,Hilfstabelle!$A$3:$B$6,2))</f>
        <v>II</v>
      </c>
      <c r="X628" s="7">
        <f>VLOOKUP(W628,Hilfstabelle!$B$10:$M$13,12,FALSE)</f>
        <v>1.7994396000000001</v>
      </c>
      <c r="Y628" s="7">
        <f>VLOOKUP(W628,Hilfstabelle!$B$10:$D$13,3,FALSE)</f>
        <v>43.5</v>
      </c>
      <c r="Z628" s="7">
        <f>VLOOKUP(W628,Hilfstabelle!$B$10:$E$13,4,FALSE)</f>
        <v>63</v>
      </c>
      <c r="AA628" s="7">
        <f>VLOOKUP(W628,Hilfstabelle!$B$10:$F$13,5,FALSE)</f>
        <v>63</v>
      </c>
      <c r="AB628" s="7">
        <f>VLOOKUP(W628,Hilfstabelle!$B$10:$G$13,6,FALSE)</f>
        <v>63</v>
      </c>
      <c r="AC628" s="7" t="str">
        <f>IF(AG628="50I","I",VLOOKUP(C628,Hilfstabelle!$A$3:$B$6,2))</f>
        <v>II</v>
      </c>
      <c r="AD628" s="7" t="str">
        <f>IF(U628="I","I",VLOOKUP(C628,Hilfstabelle!$A$3:$B$6,2))</f>
        <v>II</v>
      </c>
      <c r="AE628" s="7" t="str">
        <f t="shared" si="290"/>
        <v>63II</v>
      </c>
      <c r="AF628" s="7" t="str">
        <f t="shared" si="313"/>
        <v>63II</v>
      </c>
      <c r="AG628" s="106" t="b">
        <f t="shared" si="292"/>
        <v>0</v>
      </c>
      <c r="AH628" s="7">
        <f>VLOOKUP('Grundgerüst Konfigurator'!AE628,Hilfstabelle!$B$14:$M$25,12,FALSE)</f>
        <v>0.84948360000000012</v>
      </c>
      <c r="AI628" s="7">
        <f>VLOOKUP(AE628,Hilfstabelle!$B$14:$J$25,9,FALSE)</f>
        <v>37</v>
      </c>
      <c r="AJ628" s="7">
        <f>VLOOKUP(AE628,Hilfstabelle!$B$14:$K$25,10,FALSE)</f>
        <v>68.5</v>
      </c>
      <c r="AK628" s="7">
        <f>VLOOKUP(AE628,Hilfstabelle!$B$14:$I$25,8,FALSE)</f>
        <v>22.5</v>
      </c>
      <c r="AL628" s="7" t="str">
        <f>IF(AP628="50I","I",VLOOKUP(D628,Hilfstabelle!$A$3:$B$6,2))</f>
        <v>II</v>
      </c>
      <c r="AM628" s="7" t="str">
        <f>IF(U628="I","I",VLOOKUP(D628,Hilfstabelle!$A$3:$B$6,2))</f>
        <v>II</v>
      </c>
      <c r="AN628" s="7" t="str">
        <f t="shared" si="293"/>
        <v>75II</v>
      </c>
      <c r="AO628" s="7" t="str">
        <f t="shared" si="314"/>
        <v>75II</v>
      </c>
      <c r="AP628" s="106" t="b">
        <f t="shared" si="295"/>
        <v>0</v>
      </c>
      <c r="AQ628" s="7">
        <f>VLOOKUP('Grundgerüst Konfigurator'!AN628,Hilfstabelle!$B$14:$M$25,12,FALSE)</f>
        <v>1.0688664000000001</v>
      </c>
      <c r="AR628" s="7">
        <f>VLOOKUP(AN628,Hilfstabelle!$B$14:$J$25,9,FALSE)</f>
        <v>45</v>
      </c>
      <c r="AS628" s="7">
        <f>VLOOKUP(AN628,Hilfstabelle!$B$14:$K$25,10,FALSE)</f>
        <v>72</v>
      </c>
      <c r="AT628" s="7">
        <f>VLOOKUP(AN628,Hilfstabelle!$B$14:$I$25,8,FALSE)</f>
        <v>22</v>
      </c>
      <c r="AU628" s="7" t="str">
        <f>IF(AY628="50I","I",VLOOKUP(E628,Hilfstabelle!$A$3:$B$6,2))</f>
        <v>I</v>
      </c>
      <c r="AV628" s="7" t="str">
        <f>IF(U628="I","I",VLOOKUP(E628,Hilfstabelle!$A$3:$B$6,2))</f>
        <v>I</v>
      </c>
      <c r="AW628" s="7" t="str">
        <f t="shared" si="296"/>
        <v>25I</v>
      </c>
      <c r="AX628" s="7" t="str">
        <f t="shared" si="315"/>
        <v>25I</v>
      </c>
      <c r="AY628" s="106" t="b">
        <f t="shared" si="298"/>
        <v>0</v>
      </c>
      <c r="AZ628" s="7">
        <f>VLOOKUP('Grundgerüst Konfigurator'!AW628,Hilfstabelle!$B$14:$M$25,12,FALSE)</f>
        <v>0.171486</v>
      </c>
      <c r="BA628" s="7">
        <f>VLOOKUP(AW628,Hilfstabelle!$B$14:$J$25,9,FALSE)</f>
        <v>15.25</v>
      </c>
      <c r="BB628" s="7">
        <f>VLOOKUP(AW628,Hilfstabelle!$B$14:$K$25,10,FALSE)</f>
        <v>40.5</v>
      </c>
      <c r="BC628" s="7">
        <f>VLOOKUP(AW628,Hilfstabelle!$B$14:$I$25,8,FALSE)</f>
        <v>19</v>
      </c>
      <c r="BD628" s="7" t="str">
        <f t="shared" si="316"/>
        <v/>
      </c>
      <c r="BE628" s="7" t="str">
        <f t="shared" si="300"/>
        <v/>
      </c>
      <c r="BF628" s="7">
        <f>IFERROR(VLOOKUP(BD628,Hilfstabelle!$B$26:$M$31,12,FALSE),0)</f>
        <v>0</v>
      </c>
      <c r="BG628" s="7">
        <f>IFERROR(VLOOKUP(BD628,Hilfstabelle!$B$26:$H$31,7,FALSE),0)</f>
        <v>0</v>
      </c>
      <c r="BH628" s="7" t="str">
        <f t="shared" si="317"/>
        <v/>
      </c>
      <c r="BI628" s="7" t="str">
        <f t="shared" si="302"/>
        <v/>
      </c>
      <c r="BJ628" s="7">
        <f>IFERROR(VLOOKUP(BH628,Hilfstabelle!$B$26:$M$31,12,FALSE),0)</f>
        <v>0</v>
      </c>
      <c r="BK628" s="7">
        <f>IFERROR(VLOOKUP(BH628,Hilfstabelle!$B$26:$H$31,7,FALSE),0)</f>
        <v>0</v>
      </c>
      <c r="BL628" s="7" t="str">
        <f t="shared" si="318"/>
        <v>II-I</v>
      </c>
      <c r="BM628" s="7" t="str">
        <f t="shared" si="304"/>
        <v>II-I</v>
      </c>
      <c r="BN628" s="7">
        <f>IFERROR(VLOOKUP(BL628,Hilfstabelle!$B$26:$M$31,12,FALSE),0)</f>
        <v>0.65527559999999996</v>
      </c>
      <c r="BO628" s="7">
        <f>IFERROR(VLOOKUP(BL628,Hilfstabelle!$B$26:$H$31,7,FALSE),0)</f>
        <v>23</v>
      </c>
      <c r="BP628" s="162" t="s">
        <v>3902</v>
      </c>
    </row>
    <row r="629" spans="1:68" ht="15" thickBot="1" x14ac:dyDescent="0.25">
      <c r="A629" s="7">
        <v>16862221084</v>
      </c>
      <c r="B629" s="160" t="s">
        <v>98</v>
      </c>
      <c r="C629" s="8">
        <v>63</v>
      </c>
      <c r="D629" s="8">
        <v>75</v>
      </c>
      <c r="E629" s="8">
        <v>32</v>
      </c>
      <c r="F629" s="8" t="str">
        <f t="shared" si="305"/>
        <v>63 - 75 - 32</v>
      </c>
      <c r="G629" s="8" t="str">
        <f t="shared" si="306"/>
        <v>63-75-32</v>
      </c>
      <c r="H629" s="8">
        <f t="shared" si="307"/>
        <v>16862221084</v>
      </c>
      <c r="I629" s="6">
        <f t="shared" si="308"/>
        <v>4.5969504000000008</v>
      </c>
      <c r="J629" s="6">
        <f>VLOOKUP(LEFT(A629,8)*1,Hilfstabelle!$A$35:$E$38,5,FALSE)</f>
        <v>0.85</v>
      </c>
      <c r="K629" s="6">
        <f t="shared" si="309"/>
        <v>264.5</v>
      </c>
      <c r="L629" s="6">
        <f t="shared" si="310"/>
        <v>178.5</v>
      </c>
      <c r="M629" s="6">
        <f t="shared" si="311"/>
        <v>90</v>
      </c>
      <c r="N629" s="19">
        <f t="shared" si="286"/>
        <v>85.5</v>
      </c>
      <c r="O629" s="19">
        <f t="shared" si="287"/>
        <v>85</v>
      </c>
      <c r="P629" s="19">
        <f t="shared" si="288"/>
        <v>106</v>
      </c>
      <c r="Q629" s="6">
        <f>VLOOKUP(LEFT(A629,8)*1,Hilfstabelle!$A$35:$E$38,2,FALSE)</f>
        <v>310</v>
      </c>
      <c r="R629" s="6">
        <f>VLOOKUP(LEFT(A629,8)*1,Hilfstabelle!$A$35:$E$38,3,FALSE)</f>
        <v>220</v>
      </c>
      <c r="S629" s="6">
        <f>VLOOKUP(LEFT(A629,8)*1,Hilfstabelle!$A$35:$E$38,4,FALSE)</f>
        <v>107</v>
      </c>
      <c r="T629" s="94">
        <f>VLOOKUP(H629,Preise!A:E,4,FALSE)</f>
        <v>639.38</v>
      </c>
      <c r="U629" s="7" t="str">
        <f>IF(V629=50,"I",VLOOKUP(V629,Hilfstabelle!$A$3:$B$6,2))</f>
        <v>II</v>
      </c>
      <c r="V629" s="7">
        <f t="shared" si="312"/>
        <v>75</v>
      </c>
      <c r="W629" s="7" t="str">
        <f>IF(U629="I","I",VLOOKUP(V629,Hilfstabelle!$A$3:$B$6,2))</f>
        <v>II</v>
      </c>
      <c r="X629" s="7">
        <f>VLOOKUP(W629,Hilfstabelle!$B$10:$M$13,12,FALSE)</f>
        <v>1.7994396000000001</v>
      </c>
      <c r="Y629" s="7">
        <f>VLOOKUP(W629,Hilfstabelle!$B$10:$D$13,3,FALSE)</f>
        <v>43.5</v>
      </c>
      <c r="Z629" s="7">
        <f>VLOOKUP(W629,Hilfstabelle!$B$10:$E$13,4,FALSE)</f>
        <v>63</v>
      </c>
      <c r="AA629" s="7">
        <f>VLOOKUP(W629,Hilfstabelle!$B$10:$F$13,5,FALSE)</f>
        <v>63</v>
      </c>
      <c r="AB629" s="7">
        <f>VLOOKUP(W629,Hilfstabelle!$B$10:$G$13,6,FALSE)</f>
        <v>63</v>
      </c>
      <c r="AC629" s="7" t="str">
        <f>IF(AG629="50I","I",VLOOKUP(C629,Hilfstabelle!$A$3:$B$6,2))</f>
        <v>II</v>
      </c>
      <c r="AD629" s="7" t="str">
        <f>IF(U629="I","I",VLOOKUP(C629,Hilfstabelle!$A$3:$B$6,2))</f>
        <v>II</v>
      </c>
      <c r="AE629" s="7" t="str">
        <f t="shared" si="290"/>
        <v>63II</v>
      </c>
      <c r="AF629" s="7" t="str">
        <f t="shared" si="313"/>
        <v>63II</v>
      </c>
      <c r="AG629" s="106" t="b">
        <f t="shared" si="292"/>
        <v>0</v>
      </c>
      <c r="AH629" s="7">
        <f>VLOOKUP('Grundgerüst Konfigurator'!AE629,Hilfstabelle!$B$14:$M$25,12,FALSE)</f>
        <v>0.84948360000000012</v>
      </c>
      <c r="AI629" s="7">
        <f>VLOOKUP(AE629,Hilfstabelle!$B$14:$J$25,9,FALSE)</f>
        <v>37</v>
      </c>
      <c r="AJ629" s="7">
        <f>VLOOKUP(AE629,Hilfstabelle!$B$14:$K$25,10,FALSE)</f>
        <v>68.5</v>
      </c>
      <c r="AK629" s="7">
        <f>VLOOKUP(AE629,Hilfstabelle!$B$14:$I$25,8,FALSE)</f>
        <v>22.5</v>
      </c>
      <c r="AL629" s="7" t="str">
        <f>IF(AP629="50I","I",VLOOKUP(D629,Hilfstabelle!$A$3:$B$6,2))</f>
        <v>II</v>
      </c>
      <c r="AM629" s="7" t="str">
        <f>IF(U629="I","I",VLOOKUP(D629,Hilfstabelle!$A$3:$B$6,2))</f>
        <v>II</v>
      </c>
      <c r="AN629" s="7" t="str">
        <f t="shared" si="293"/>
        <v>75II</v>
      </c>
      <c r="AO629" s="7" t="str">
        <f t="shared" si="314"/>
        <v>75II</v>
      </c>
      <c r="AP629" s="106" t="b">
        <f t="shared" si="295"/>
        <v>0</v>
      </c>
      <c r="AQ629" s="7">
        <f>VLOOKUP('Grundgerüst Konfigurator'!AN629,Hilfstabelle!$B$14:$M$25,12,FALSE)</f>
        <v>1.0688664000000001</v>
      </c>
      <c r="AR629" s="7">
        <f>VLOOKUP(AN629,Hilfstabelle!$B$14:$J$25,9,FALSE)</f>
        <v>45</v>
      </c>
      <c r="AS629" s="7">
        <f>VLOOKUP(AN629,Hilfstabelle!$B$14:$K$25,10,FALSE)</f>
        <v>72</v>
      </c>
      <c r="AT629" s="7">
        <f>VLOOKUP(AN629,Hilfstabelle!$B$14:$I$25,8,FALSE)</f>
        <v>22</v>
      </c>
      <c r="AU629" s="7" t="str">
        <f>IF(AY629="50I","I",VLOOKUP(E629,Hilfstabelle!$A$3:$B$6,2))</f>
        <v>I</v>
      </c>
      <c r="AV629" s="7" t="str">
        <f>IF(U629="I","I",VLOOKUP(E629,Hilfstabelle!$A$3:$B$6,2))</f>
        <v>I</v>
      </c>
      <c r="AW629" s="7" t="str">
        <f t="shared" si="296"/>
        <v>32I</v>
      </c>
      <c r="AX629" s="7" t="str">
        <f t="shared" si="315"/>
        <v>32I</v>
      </c>
      <c r="AY629" s="106" t="b">
        <f t="shared" si="298"/>
        <v>0</v>
      </c>
      <c r="AZ629" s="7">
        <f>VLOOKUP('Grundgerüst Konfigurator'!AW629,Hilfstabelle!$B$14:$M$25,12,FALSE)</f>
        <v>0.22388520000000001</v>
      </c>
      <c r="BA629" s="7">
        <f>VLOOKUP(AW629,Hilfstabelle!$B$14:$J$25,9,FALSE)</f>
        <v>20</v>
      </c>
      <c r="BB629" s="7">
        <f>VLOOKUP(AW629,Hilfstabelle!$B$14:$K$25,10,FALSE)</f>
        <v>47</v>
      </c>
      <c r="BC629" s="7">
        <f>VLOOKUP(AW629,Hilfstabelle!$B$14:$I$25,8,FALSE)</f>
        <v>20</v>
      </c>
      <c r="BD629" s="7" t="str">
        <f t="shared" si="316"/>
        <v/>
      </c>
      <c r="BE629" s="7" t="str">
        <f t="shared" si="300"/>
        <v/>
      </c>
      <c r="BF629" s="7">
        <f>IFERROR(VLOOKUP(BD629,Hilfstabelle!$B$26:$M$31,12,FALSE),0)</f>
        <v>0</v>
      </c>
      <c r="BG629" s="7">
        <f>IFERROR(VLOOKUP(BD629,Hilfstabelle!$B$26:$H$31,7,FALSE),0)</f>
        <v>0</v>
      </c>
      <c r="BH629" s="7" t="str">
        <f t="shared" si="317"/>
        <v/>
      </c>
      <c r="BI629" s="7" t="str">
        <f t="shared" si="302"/>
        <v/>
      </c>
      <c r="BJ629" s="7">
        <f>IFERROR(VLOOKUP(BH629,Hilfstabelle!$B$26:$M$31,12,FALSE),0)</f>
        <v>0</v>
      </c>
      <c r="BK629" s="7">
        <f>IFERROR(VLOOKUP(BH629,Hilfstabelle!$B$26:$H$31,7,FALSE),0)</f>
        <v>0</v>
      </c>
      <c r="BL629" s="7" t="str">
        <f t="shared" si="318"/>
        <v>II-I</v>
      </c>
      <c r="BM629" s="7" t="str">
        <f t="shared" si="304"/>
        <v>II-I</v>
      </c>
      <c r="BN629" s="7">
        <f>IFERROR(VLOOKUP(BL629,Hilfstabelle!$B$26:$M$31,12,FALSE),0)</f>
        <v>0.65527559999999996</v>
      </c>
      <c r="BO629" s="7">
        <f>IFERROR(VLOOKUP(BL629,Hilfstabelle!$B$26:$H$31,7,FALSE),0)</f>
        <v>23</v>
      </c>
      <c r="BP629" s="162" t="s">
        <v>3902</v>
      </c>
    </row>
    <row r="630" spans="1:68" ht="15" thickBot="1" x14ac:dyDescent="0.25">
      <c r="A630" s="7">
        <v>16862221085</v>
      </c>
      <c r="B630" s="160" t="s">
        <v>98</v>
      </c>
      <c r="C630" s="8">
        <v>63</v>
      </c>
      <c r="D630" s="8">
        <v>75</v>
      </c>
      <c r="E630" s="8">
        <v>40</v>
      </c>
      <c r="F630" s="8" t="str">
        <f t="shared" si="305"/>
        <v>63 - 75 - 40</v>
      </c>
      <c r="G630" s="8" t="str">
        <f t="shared" si="306"/>
        <v>63-75-40</v>
      </c>
      <c r="H630" s="8">
        <f t="shared" si="307"/>
        <v>16862221085</v>
      </c>
      <c r="I630" s="6">
        <f t="shared" si="308"/>
        <v>4.7065536000000012</v>
      </c>
      <c r="J630" s="6">
        <f>VLOOKUP(LEFT(A630,8)*1,Hilfstabelle!$A$35:$E$38,5,FALSE)</f>
        <v>0.85</v>
      </c>
      <c r="K630" s="6">
        <f t="shared" si="309"/>
        <v>271.5</v>
      </c>
      <c r="L630" s="6">
        <f t="shared" si="310"/>
        <v>178.5</v>
      </c>
      <c r="M630" s="6">
        <f t="shared" si="311"/>
        <v>90</v>
      </c>
      <c r="N630" s="19">
        <f t="shared" si="286"/>
        <v>85.5</v>
      </c>
      <c r="O630" s="19">
        <f t="shared" si="287"/>
        <v>85</v>
      </c>
      <c r="P630" s="19">
        <f t="shared" si="288"/>
        <v>108</v>
      </c>
      <c r="Q630" s="6">
        <f>VLOOKUP(LEFT(A630,8)*1,Hilfstabelle!$A$35:$E$38,2,FALSE)</f>
        <v>310</v>
      </c>
      <c r="R630" s="6">
        <f>VLOOKUP(LEFT(A630,8)*1,Hilfstabelle!$A$35:$E$38,3,FALSE)</f>
        <v>220</v>
      </c>
      <c r="S630" s="6">
        <f>VLOOKUP(LEFT(A630,8)*1,Hilfstabelle!$A$35:$E$38,4,FALSE)</f>
        <v>107</v>
      </c>
      <c r="T630" s="94">
        <f>VLOOKUP(H630,Preise!A:E,4,FALSE)</f>
        <v>646.74</v>
      </c>
      <c r="U630" s="7" t="str">
        <f>IF(V630=50,"I",VLOOKUP(V630,Hilfstabelle!$A$3:$B$6,2))</f>
        <v>II</v>
      </c>
      <c r="V630" s="7">
        <f t="shared" si="312"/>
        <v>75</v>
      </c>
      <c r="W630" s="7" t="str">
        <f>IF(U630="I","I",VLOOKUP(V630,Hilfstabelle!$A$3:$B$6,2))</f>
        <v>II</v>
      </c>
      <c r="X630" s="7">
        <f>VLOOKUP(W630,Hilfstabelle!$B$10:$M$13,12,FALSE)</f>
        <v>1.7994396000000001</v>
      </c>
      <c r="Y630" s="7">
        <f>VLOOKUP(W630,Hilfstabelle!$B$10:$D$13,3,FALSE)</f>
        <v>43.5</v>
      </c>
      <c r="Z630" s="7">
        <f>VLOOKUP(W630,Hilfstabelle!$B$10:$E$13,4,FALSE)</f>
        <v>63</v>
      </c>
      <c r="AA630" s="7">
        <f>VLOOKUP(W630,Hilfstabelle!$B$10:$F$13,5,FALSE)</f>
        <v>63</v>
      </c>
      <c r="AB630" s="7">
        <f>VLOOKUP(W630,Hilfstabelle!$B$10:$G$13,6,FALSE)</f>
        <v>63</v>
      </c>
      <c r="AC630" s="7" t="str">
        <f>IF(AG630="50I","I",VLOOKUP(C630,Hilfstabelle!$A$3:$B$6,2))</f>
        <v>II</v>
      </c>
      <c r="AD630" s="7" t="str">
        <f>IF(U630="I","I",VLOOKUP(C630,Hilfstabelle!$A$3:$B$6,2))</f>
        <v>II</v>
      </c>
      <c r="AE630" s="7" t="str">
        <f t="shared" si="290"/>
        <v>63II</v>
      </c>
      <c r="AF630" s="7" t="str">
        <f t="shared" si="313"/>
        <v>63II</v>
      </c>
      <c r="AG630" s="106" t="b">
        <f t="shared" si="292"/>
        <v>0</v>
      </c>
      <c r="AH630" s="7">
        <f>VLOOKUP('Grundgerüst Konfigurator'!AE630,Hilfstabelle!$B$14:$M$25,12,FALSE)</f>
        <v>0.84948360000000012</v>
      </c>
      <c r="AI630" s="7">
        <f>VLOOKUP(AE630,Hilfstabelle!$B$14:$J$25,9,FALSE)</f>
        <v>37</v>
      </c>
      <c r="AJ630" s="7">
        <f>VLOOKUP(AE630,Hilfstabelle!$B$14:$K$25,10,FALSE)</f>
        <v>68.5</v>
      </c>
      <c r="AK630" s="7">
        <f>VLOOKUP(AE630,Hilfstabelle!$B$14:$I$25,8,FALSE)</f>
        <v>22.5</v>
      </c>
      <c r="AL630" s="7" t="str">
        <f>IF(AP630="50I","I",VLOOKUP(D630,Hilfstabelle!$A$3:$B$6,2))</f>
        <v>II</v>
      </c>
      <c r="AM630" s="7" t="str">
        <f>IF(U630="I","I",VLOOKUP(D630,Hilfstabelle!$A$3:$B$6,2))</f>
        <v>II</v>
      </c>
      <c r="AN630" s="7" t="str">
        <f t="shared" si="293"/>
        <v>75II</v>
      </c>
      <c r="AO630" s="7" t="str">
        <f t="shared" si="314"/>
        <v>75II</v>
      </c>
      <c r="AP630" s="106" t="b">
        <f t="shared" si="295"/>
        <v>0</v>
      </c>
      <c r="AQ630" s="7">
        <f>VLOOKUP('Grundgerüst Konfigurator'!AN630,Hilfstabelle!$B$14:$M$25,12,FALSE)</f>
        <v>1.0688664000000001</v>
      </c>
      <c r="AR630" s="7">
        <f>VLOOKUP(AN630,Hilfstabelle!$B$14:$J$25,9,FALSE)</f>
        <v>45</v>
      </c>
      <c r="AS630" s="7">
        <f>VLOOKUP(AN630,Hilfstabelle!$B$14:$K$25,10,FALSE)</f>
        <v>72</v>
      </c>
      <c r="AT630" s="7">
        <f>VLOOKUP(AN630,Hilfstabelle!$B$14:$I$25,8,FALSE)</f>
        <v>22</v>
      </c>
      <c r="AU630" s="7" t="str">
        <f>IF(AY630="50I","I",VLOOKUP(E630,Hilfstabelle!$A$3:$B$6,2))</f>
        <v>I</v>
      </c>
      <c r="AV630" s="7" t="str">
        <f>IF(U630="I","I",VLOOKUP(E630,Hilfstabelle!$A$3:$B$6,2))</f>
        <v>I</v>
      </c>
      <c r="AW630" s="7" t="str">
        <f t="shared" si="296"/>
        <v>40I</v>
      </c>
      <c r="AX630" s="7" t="str">
        <f t="shared" si="315"/>
        <v>40I</v>
      </c>
      <c r="AY630" s="106" t="b">
        <f t="shared" si="298"/>
        <v>0</v>
      </c>
      <c r="AZ630" s="7">
        <f>VLOOKUP('Grundgerüst Konfigurator'!AW630,Hilfstabelle!$B$14:$M$25,12,FALSE)</f>
        <v>0.33348840000000002</v>
      </c>
      <c r="BA630" s="7">
        <f>VLOOKUP(AW630,Hilfstabelle!$B$14:$J$25,9,FALSE)</f>
        <v>24.5</v>
      </c>
      <c r="BB630" s="7">
        <f>VLOOKUP(AW630,Hilfstabelle!$B$14:$K$25,10,FALSE)</f>
        <v>54</v>
      </c>
      <c r="BC630" s="7">
        <f>VLOOKUP(AW630,Hilfstabelle!$B$14:$I$25,8,FALSE)</f>
        <v>22</v>
      </c>
      <c r="BD630" s="7" t="str">
        <f t="shared" si="316"/>
        <v/>
      </c>
      <c r="BE630" s="7" t="str">
        <f t="shared" si="300"/>
        <v/>
      </c>
      <c r="BF630" s="7">
        <f>IFERROR(VLOOKUP(BD630,Hilfstabelle!$B$26:$M$31,12,FALSE),0)</f>
        <v>0</v>
      </c>
      <c r="BG630" s="7">
        <f>IFERROR(VLOOKUP(BD630,Hilfstabelle!$B$26:$H$31,7,FALSE),0)</f>
        <v>0</v>
      </c>
      <c r="BH630" s="7" t="str">
        <f t="shared" si="317"/>
        <v/>
      </c>
      <c r="BI630" s="7" t="str">
        <f t="shared" si="302"/>
        <v/>
      </c>
      <c r="BJ630" s="7">
        <f>IFERROR(VLOOKUP(BH630,Hilfstabelle!$B$26:$M$31,12,FALSE),0)</f>
        <v>0</v>
      </c>
      <c r="BK630" s="7">
        <f>IFERROR(VLOOKUP(BH630,Hilfstabelle!$B$26:$H$31,7,FALSE),0)</f>
        <v>0</v>
      </c>
      <c r="BL630" s="7" t="str">
        <f t="shared" si="318"/>
        <v>II-I</v>
      </c>
      <c r="BM630" s="7" t="str">
        <f t="shared" si="304"/>
        <v>II-I</v>
      </c>
      <c r="BN630" s="7">
        <f>IFERROR(VLOOKUP(BL630,Hilfstabelle!$B$26:$M$31,12,FALSE),0)</f>
        <v>0.65527559999999996</v>
      </c>
      <c r="BO630" s="7">
        <f>IFERROR(VLOOKUP(BL630,Hilfstabelle!$B$26:$H$31,7,FALSE),0)</f>
        <v>23</v>
      </c>
      <c r="BP630" s="162" t="s">
        <v>3902</v>
      </c>
    </row>
    <row r="631" spans="1:68" ht="15" thickBot="1" x14ac:dyDescent="0.25">
      <c r="A631" s="7">
        <v>16862221086</v>
      </c>
      <c r="B631" s="160" t="s">
        <v>98</v>
      </c>
      <c r="C631" s="8">
        <v>63</v>
      </c>
      <c r="D631" s="8">
        <v>75</v>
      </c>
      <c r="E631" s="8">
        <v>50</v>
      </c>
      <c r="F631" s="8" t="str">
        <f t="shared" si="305"/>
        <v>63 - 75 - 50</v>
      </c>
      <c r="G631" s="8" t="str">
        <f t="shared" si="306"/>
        <v>63-75-50</v>
      </c>
      <c r="H631" s="8">
        <f t="shared" si="307"/>
        <v>16862221086</v>
      </c>
      <c r="I631" s="6">
        <f t="shared" si="308"/>
        <v>4.4148216000000007</v>
      </c>
      <c r="J631" s="6">
        <f>VLOOKUP(LEFT(A631,8)*1,Hilfstabelle!$A$35:$E$38,5,FALSE)</f>
        <v>0.85</v>
      </c>
      <c r="K631" s="6">
        <f t="shared" si="309"/>
        <v>255.6</v>
      </c>
      <c r="L631" s="6">
        <f t="shared" si="310"/>
        <v>178.5</v>
      </c>
      <c r="M631" s="6">
        <f t="shared" si="311"/>
        <v>90</v>
      </c>
      <c r="N631" s="19">
        <f t="shared" si="286"/>
        <v>85.5</v>
      </c>
      <c r="O631" s="19">
        <f t="shared" si="287"/>
        <v>85</v>
      </c>
      <c r="P631" s="19">
        <f t="shared" si="288"/>
        <v>85.1</v>
      </c>
      <c r="Q631" s="6">
        <f>VLOOKUP(LEFT(A631,8)*1,Hilfstabelle!$A$35:$E$38,2,FALSE)</f>
        <v>310</v>
      </c>
      <c r="R631" s="6">
        <f>VLOOKUP(LEFT(A631,8)*1,Hilfstabelle!$A$35:$E$38,3,FALSE)</f>
        <v>220</v>
      </c>
      <c r="S631" s="6">
        <f>VLOOKUP(LEFT(A631,8)*1,Hilfstabelle!$A$35:$E$38,4,FALSE)</f>
        <v>107</v>
      </c>
      <c r="T631" s="94">
        <f>VLOOKUP(H631,Preise!A:E,4,FALSE)</f>
        <v>601.28</v>
      </c>
      <c r="U631" s="7" t="str">
        <f>IF(V631=50,"I",VLOOKUP(V631,Hilfstabelle!$A$3:$B$6,2))</f>
        <v>II</v>
      </c>
      <c r="V631" s="7">
        <f t="shared" si="312"/>
        <v>75</v>
      </c>
      <c r="W631" s="7" t="str">
        <f>IF(U631="I","I",VLOOKUP(V631,Hilfstabelle!$A$3:$B$6,2))</f>
        <v>II</v>
      </c>
      <c r="X631" s="7">
        <f>VLOOKUP(W631,Hilfstabelle!$B$10:$M$13,12,FALSE)</f>
        <v>1.7994396000000001</v>
      </c>
      <c r="Y631" s="7">
        <f>VLOOKUP(W631,Hilfstabelle!$B$10:$D$13,3,FALSE)</f>
        <v>43.5</v>
      </c>
      <c r="Z631" s="7">
        <f>VLOOKUP(W631,Hilfstabelle!$B$10:$E$13,4,FALSE)</f>
        <v>63</v>
      </c>
      <c r="AA631" s="7">
        <f>VLOOKUP(W631,Hilfstabelle!$B$10:$F$13,5,FALSE)</f>
        <v>63</v>
      </c>
      <c r="AB631" s="7">
        <f>VLOOKUP(W631,Hilfstabelle!$B$10:$G$13,6,FALSE)</f>
        <v>63</v>
      </c>
      <c r="AC631" s="7" t="str">
        <f>IF(AG631="50I","I",VLOOKUP(C631,Hilfstabelle!$A$3:$B$6,2))</f>
        <v>II</v>
      </c>
      <c r="AD631" s="7" t="str">
        <f>IF(U631="I","I",VLOOKUP(C631,Hilfstabelle!$A$3:$B$6,2))</f>
        <v>II</v>
      </c>
      <c r="AE631" s="7" t="str">
        <f t="shared" si="290"/>
        <v>63II</v>
      </c>
      <c r="AF631" s="7" t="str">
        <f t="shared" si="313"/>
        <v>63II</v>
      </c>
      <c r="AG631" s="106" t="b">
        <f t="shared" si="292"/>
        <v>0</v>
      </c>
      <c r="AH631" s="7">
        <f>VLOOKUP('Grundgerüst Konfigurator'!AE631,Hilfstabelle!$B$14:$M$25,12,FALSE)</f>
        <v>0.84948360000000012</v>
      </c>
      <c r="AI631" s="7">
        <f>VLOOKUP(AE631,Hilfstabelle!$B$14:$J$25,9,FALSE)</f>
        <v>37</v>
      </c>
      <c r="AJ631" s="7">
        <f>VLOOKUP(AE631,Hilfstabelle!$B$14:$K$25,10,FALSE)</f>
        <v>68.5</v>
      </c>
      <c r="AK631" s="7">
        <f>VLOOKUP(AE631,Hilfstabelle!$B$14:$I$25,8,FALSE)</f>
        <v>22.5</v>
      </c>
      <c r="AL631" s="7" t="str">
        <f>IF(AP631="50I","I",VLOOKUP(D631,Hilfstabelle!$A$3:$B$6,2))</f>
        <v>II</v>
      </c>
      <c r="AM631" s="7" t="str">
        <f>IF(U631="I","I",VLOOKUP(D631,Hilfstabelle!$A$3:$B$6,2))</f>
        <v>II</v>
      </c>
      <c r="AN631" s="7" t="str">
        <f t="shared" si="293"/>
        <v>75II</v>
      </c>
      <c r="AO631" s="7" t="str">
        <f t="shared" si="314"/>
        <v>75II</v>
      </c>
      <c r="AP631" s="106" t="b">
        <f t="shared" si="295"/>
        <v>0</v>
      </c>
      <c r="AQ631" s="7">
        <f>VLOOKUP('Grundgerüst Konfigurator'!AN631,Hilfstabelle!$B$14:$M$25,12,FALSE)</f>
        <v>1.0688664000000001</v>
      </c>
      <c r="AR631" s="7">
        <f>VLOOKUP(AN631,Hilfstabelle!$B$14:$J$25,9,FALSE)</f>
        <v>45</v>
      </c>
      <c r="AS631" s="7">
        <f>VLOOKUP(AN631,Hilfstabelle!$B$14:$K$25,10,FALSE)</f>
        <v>72</v>
      </c>
      <c r="AT631" s="7">
        <f>VLOOKUP(AN631,Hilfstabelle!$B$14:$I$25,8,FALSE)</f>
        <v>22</v>
      </c>
      <c r="AU631" s="7" t="str">
        <f>IF(AY631="50I","I",VLOOKUP(E631,Hilfstabelle!$A$3:$B$6,2))</f>
        <v>II</v>
      </c>
      <c r="AV631" s="7" t="str">
        <f>IF(U631="I","I",VLOOKUP(E631,Hilfstabelle!$A$3:$B$6,2))</f>
        <v>II</v>
      </c>
      <c r="AW631" s="7" t="str">
        <f t="shared" si="296"/>
        <v>50II</v>
      </c>
      <c r="AX631" s="7" t="str">
        <f t="shared" si="315"/>
        <v>50II</v>
      </c>
      <c r="AY631" s="106" t="str">
        <f t="shared" si="298"/>
        <v>50II</v>
      </c>
      <c r="AZ631" s="7">
        <f>VLOOKUP('Grundgerüst Konfigurator'!AW631,Hilfstabelle!$B$14:$M$25,12,FALSE)</f>
        <v>0.69703199999999998</v>
      </c>
      <c r="BA631" s="7">
        <f>VLOOKUP(AW631,Hilfstabelle!$B$14:$J$25,9,FALSE)</f>
        <v>30.5</v>
      </c>
      <c r="BB631" s="7">
        <f>VLOOKUP(AW631,Hilfstabelle!$B$14:$K$25,10,FALSE)</f>
        <v>61.1</v>
      </c>
      <c r="BC631" s="7">
        <f>VLOOKUP(AW631,Hilfstabelle!$B$14:$I$25,8,FALSE)</f>
        <v>22.1</v>
      </c>
      <c r="BD631" s="7" t="str">
        <f t="shared" si="316"/>
        <v/>
      </c>
      <c r="BE631" s="7" t="str">
        <f t="shared" si="300"/>
        <v/>
      </c>
      <c r="BF631" s="7">
        <f>IFERROR(VLOOKUP(BD631,Hilfstabelle!$B$26:$M$31,12,FALSE),0)</f>
        <v>0</v>
      </c>
      <c r="BG631" s="7">
        <f>IFERROR(VLOOKUP(BD631,Hilfstabelle!$B$26:$H$31,7,FALSE),0)</f>
        <v>0</v>
      </c>
      <c r="BH631" s="7" t="str">
        <f t="shared" si="317"/>
        <v/>
      </c>
      <c r="BI631" s="7" t="str">
        <f t="shared" si="302"/>
        <v/>
      </c>
      <c r="BJ631" s="7">
        <f>IFERROR(VLOOKUP(BH631,Hilfstabelle!$B$26:$M$31,12,FALSE),0)</f>
        <v>0</v>
      </c>
      <c r="BK631" s="7">
        <f>IFERROR(VLOOKUP(BH631,Hilfstabelle!$B$26:$H$31,7,FALSE),0)</f>
        <v>0</v>
      </c>
      <c r="BL631" s="7" t="str">
        <f t="shared" si="318"/>
        <v/>
      </c>
      <c r="BM631" s="7" t="str">
        <f t="shared" si="304"/>
        <v/>
      </c>
      <c r="BN631" s="7">
        <f>IFERROR(VLOOKUP(BL631,Hilfstabelle!$B$26:$M$31,12,FALSE),0)</f>
        <v>0</v>
      </c>
      <c r="BO631" s="7">
        <f>IFERROR(VLOOKUP(BL631,Hilfstabelle!$B$26:$H$31,7,FALSE),0)</f>
        <v>0</v>
      </c>
      <c r="BP631" s="162" t="s">
        <v>3902</v>
      </c>
    </row>
    <row r="632" spans="1:68" ht="15" thickBot="1" x14ac:dyDescent="0.25">
      <c r="A632" s="7">
        <v>16863331139</v>
      </c>
      <c r="B632" s="160" t="s">
        <v>98</v>
      </c>
      <c r="C632" s="8">
        <v>63</v>
      </c>
      <c r="D632" s="8">
        <v>90</v>
      </c>
      <c r="E632" s="8">
        <v>25</v>
      </c>
      <c r="F632" s="8" t="str">
        <f t="shared" si="305"/>
        <v>63 - 90 - 25</v>
      </c>
      <c r="G632" s="8" t="str">
        <f t="shared" si="306"/>
        <v>63-90-25</v>
      </c>
      <c r="H632" s="8">
        <f t="shared" si="307"/>
        <v>16863331139</v>
      </c>
      <c r="I632" s="6">
        <f t="shared" si="308"/>
        <v>9.2990604000000001</v>
      </c>
      <c r="J632" s="6">
        <f>VLOOKUP(LEFT(A632,8)*1,Hilfstabelle!$A$35:$E$38,5,FALSE)</f>
        <v>1</v>
      </c>
      <c r="K632" s="6">
        <f t="shared" si="309"/>
        <v>322</v>
      </c>
      <c r="L632" s="6">
        <f t="shared" si="310"/>
        <v>224</v>
      </c>
      <c r="M632" s="6">
        <f t="shared" si="311"/>
        <v>126</v>
      </c>
      <c r="N632" s="19">
        <f t="shared" si="286"/>
        <v>141.5</v>
      </c>
      <c r="O632" s="19">
        <f t="shared" si="287"/>
        <v>111</v>
      </c>
      <c r="P632" s="19">
        <f t="shared" si="288"/>
        <v>113</v>
      </c>
      <c r="Q632" s="6">
        <f>VLOOKUP(LEFT(A632,8)*1,Hilfstabelle!$A$35:$E$38,2,FALSE)</f>
        <v>400</v>
      </c>
      <c r="R632" s="6">
        <f>VLOOKUP(LEFT(A632,8)*1,Hilfstabelle!$A$35:$E$38,3,FALSE)</f>
        <v>285</v>
      </c>
      <c r="S632" s="6">
        <f>VLOOKUP(LEFT(A632,8)*1,Hilfstabelle!$A$35:$E$38,4,FALSE)</f>
        <v>146</v>
      </c>
      <c r="T632" s="94">
        <f>VLOOKUP(H632,Preise!A:E,4,FALSE)</f>
        <v>1068.57</v>
      </c>
      <c r="U632" s="7" t="str">
        <f>IF(V632=50,"I",VLOOKUP(V632,Hilfstabelle!$A$3:$B$6,2))</f>
        <v>III</v>
      </c>
      <c r="V632" s="7">
        <f t="shared" si="312"/>
        <v>90</v>
      </c>
      <c r="W632" s="7" t="str">
        <f>IF(U632="I","I",VLOOKUP(V632,Hilfstabelle!$A$3:$B$6,2))</f>
        <v>III</v>
      </c>
      <c r="X632" s="7">
        <f>VLOOKUP(W632,Hilfstabelle!$B$10:$M$13,12,FALSE)</f>
        <v>4.3940147999999999</v>
      </c>
      <c r="Y632" s="7">
        <f>VLOOKUP(W632,Hilfstabelle!$B$10:$D$13,3,FALSE)</f>
        <v>63</v>
      </c>
      <c r="Z632" s="7">
        <f>VLOOKUP(W632,Hilfstabelle!$B$10:$E$13,4,FALSE)</f>
        <v>89</v>
      </c>
      <c r="AA632" s="7">
        <f>VLOOKUP(W632,Hilfstabelle!$B$10:$F$13,5,FALSE)</f>
        <v>89</v>
      </c>
      <c r="AB632" s="7">
        <f>VLOOKUP(W632,Hilfstabelle!$B$10:$G$13,6,FALSE)</f>
        <v>89</v>
      </c>
      <c r="AC632" s="7" t="str">
        <f>IF(AG632="50I","I",VLOOKUP(C632,Hilfstabelle!$A$3:$B$6,2))</f>
        <v>II</v>
      </c>
      <c r="AD632" s="7" t="str">
        <f>IF(U632="I","I",VLOOKUP(C632,Hilfstabelle!$A$3:$B$6,2))</f>
        <v>II</v>
      </c>
      <c r="AE632" s="7" t="str">
        <f t="shared" si="290"/>
        <v>63II</v>
      </c>
      <c r="AF632" s="7" t="str">
        <f t="shared" si="313"/>
        <v>63II</v>
      </c>
      <c r="AG632" s="106" t="b">
        <f t="shared" si="292"/>
        <v>0</v>
      </c>
      <c r="AH632" s="7">
        <f>VLOOKUP('Grundgerüst Konfigurator'!AE632,Hilfstabelle!$B$14:$M$25,12,FALSE)</f>
        <v>0.84948360000000012</v>
      </c>
      <c r="AI632" s="7">
        <f>VLOOKUP(AE632,Hilfstabelle!$B$14:$J$25,9,FALSE)</f>
        <v>37</v>
      </c>
      <c r="AJ632" s="7">
        <f>VLOOKUP(AE632,Hilfstabelle!$B$14:$K$25,10,FALSE)</f>
        <v>68.5</v>
      </c>
      <c r="AK632" s="7">
        <f>VLOOKUP(AE632,Hilfstabelle!$B$14:$I$25,8,FALSE)</f>
        <v>22.5</v>
      </c>
      <c r="AL632" s="7" t="str">
        <f>IF(AP632="50I","I",VLOOKUP(D632,Hilfstabelle!$A$3:$B$6,2))</f>
        <v>III</v>
      </c>
      <c r="AM632" s="7" t="str">
        <f>IF(U632="I","I",VLOOKUP(D632,Hilfstabelle!$A$3:$B$6,2))</f>
        <v>III</v>
      </c>
      <c r="AN632" s="7" t="str">
        <f t="shared" si="293"/>
        <v>90III</v>
      </c>
      <c r="AO632" s="7" t="str">
        <f t="shared" si="314"/>
        <v>90III</v>
      </c>
      <c r="AP632" s="106" t="b">
        <f t="shared" si="295"/>
        <v>0</v>
      </c>
      <c r="AQ632" s="7">
        <f>VLOOKUP('Grundgerüst Konfigurator'!AN632,Hilfstabelle!$B$14:$M$25,12,FALSE)</f>
        <v>1.6001664000000002</v>
      </c>
      <c r="AR632" s="7">
        <f>VLOOKUP(AN632,Hilfstabelle!$B$14:$J$25,9,FALSE)</f>
        <v>54</v>
      </c>
      <c r="AS632" s="7">
        <f>VLOOKUP(AN632,Hilfstabelle!$B$14:$K$25,10,FALSE)</f>
        <v>72</v>
      </c>
      <c r="AT632" s="7">
        <f>VLOOKUP(AN632,Hilfstabelle!$B$14:$I$25,8,FALSE)</f>
        <v>22</v>
      </c>
      <c r="AU632" s="7" t="str">
        <f>IF(AY632="50I","I",VLOOKUP(E632,Hilfstabelle!$A$3:$B$6,2))</f>
        <v>I</v>
      </c>
      <c r="AV632" s="7" t="str">
        <f>IF(U632="I","I",VLOOKUP(E632,Hilfstabelle!$A$3:$B$6,2))</f>
        <v>I</v>
      </c>
      <c r="AW632" s="7" t="str">
        <f t="shared" si="296"/>
        <v>25I</v>
      </c>
      <c r="AX632" s="7" t="str">
        <f t="shared" si="315"/>
        <v>25I</v>
      </c>
      <c r="AY632" s="106" t="b">
        <f t="shared" si="298"/>
        <v>0</v>
      </c>
      <c r="AZ632" s="7">
        <f>VLOOKUP('Grundgerüst Konfigurator'!AW632,Hilfstabelle!$B$14:$M$25,12,FALSE)</f>
        <v>0.171486</v>
      </c>
      <c r="BA632" s="7">
        <f>VLOOKUP(AW632,Hilfstabelle!$B$14:$J$25,9,FALSE)</f>
        <v>15.25</v>
      </c>
      <c r="BB632" s="7">
        <f>VLOOKUP(AW632,Hilfstabelle!$B$14:$K$25,10,FALSE)</f>
        <v>40.5</v>
      </c>
      <c r="BC632" s="7">
        <f>VLOOKUP(AW632,Hilfstabelle!$B$14:$I$25,8,FALSE)</f>
        <v>19</v>
      </c>
      <c r="BD632" s="7" t="str">
        <f t="shared" si="316"/>
        <v>III-II</v>
      </c>
      <c r="BE632" s="7" t="str">
        <f t="shared" si="300"/>
        <v>III-II</v>
      </c>
      <c r="BF632" s="7">
        <f>IFERROR(VLOOKUP(BD632,Hilfstabelle!$B$26:$M$31,12,FALSE),0)</f>
        <v>1.1890788000000001</v>
      </c>
      <c r="BG632" s="7">
        <f>IFERROR(VLOOKUP(BD632,Hilfstabelle!$B$26:$H$31,7,FALSE),0)</f>
        <v>30</v>
      </c>
      <c r="BH632" s="7" t="str">
        <f t="shared" si="317"/>
        <v/>
      </c>
      <c r="BI632" s="7" t="str">
        <f t="shared" si="302"/>
        <v/>
      </c>
      <c r="BJ632" s="7">
        <f>IFERROR(VLOOKUP(BH632,Hilfstabelle!$B$26:$M$31,12,FALSE),0)</f>
        <v>0</v>
      </c>
      <c r="BK632" s="7">
        <f>IFERROR(VLOOKUP(BH632,Hilfstabelle!$B$26:$H$31,7,FALSE),0)</f>
        <v>0</v>
      </c>
      <c r="BL632" s="7" t="str">
        <f t="shared" si="318"/>
        <v>III-I</v>
      </c>
      <c r="BM632" s="7" t="str">
        <f t="shared" si="304"/>
        <v>III-I</v>
      </c>
      <c r="BN632" s="7">
        <f>IFERROR(VLOOKUP(BL632,Hilfstabelle!$B$26:$M$31,12,FALSE),0)</f>
        <v>1.0948308</v>
      </c>
      <c r="BO632" s="7">
        <f>IFERROR(VLOOKUP(BL632,Hilfstabelle!$B$26:$H$31,7,FALSE),0)</f>
        <v>5</v>
      </c>
      <c r="BP632" s="162" t="s">
        <v>3902</v>
      </c>
    </row>
    <row r="633" spans="1:68" ht="15" thickBot="1" x14ac:dyDescent="0.25">
      <c r="A633" s="7">
        <v>16863331140</v>
      </c>
      <c r="B633" s="160" t="s">
        <v>98</v>
      </c>
      <c r="C633" s="8">
        <v>63</v>
      </c>
      <c r="D633" s="8">
        <v>90</v>
      </c>
      <c r="E633" s="8">
        <v>32</v>
      </c>
      <c r="F633" s="8" t="str">
        <f t="shared" si="305"/>
        <v>63 - 90 - 32</v>
      </c>
      <c r="G633" s="8" t="str">
        <f t="shared" si="306"/>
        <v>63-90-32</v>
      </c>
      <c r="H633" s="8">
        <f t="shared" si="307"/>
        <v>16863331140</v>
      </c>
      <c r="I633" s="6">
        <f t="shared" si="308"/>
        <v>9.3514596000000001</v>
      </c>
      <c r="J633" s="6">
        <f>VLOOKUP(LEFT(A633,8)*1,Hilfstabelle!$A$35:$E$38,5,FALSE)</f>
        <v>1</v>
      </c>
      <c r="K633" s="6">
        <f t="shared" si="309"/>
        <v>328.5</v>
      </c>
      <c r="L633" s="6">
        <f t="shared" si="310"/>
        <v>224</v>
      </c>
      <c r="M633" s="6">
        <f t="shared" si="311"/>
        <v>126</v>
      </c>
      <c r="N633" s="19">
        <f t="shared" si="286"/>
        <v>141.5</v>
      </c>
      <c r="O633" s="19">
        <f t="shared" si="287"/>
        <v>111</v>
      </c>
      <c r="P633" s="19">
        <f t="shared" si="288"/>
        <v>114</v>
      </c>
      <c r="Q633" s="6">
        <f>VLOOKUP(LEFT(A633,8)*1,Hilfstabelle!$A$35:$E$38,2,FALSE)</f>
        <v>400</v>
      </c>
      <c r="R633" s="6">
        <f>VLOOKUP(LEFT(A633,8)*1,Hilfstabelle!$A$35:$E$38,3,FALSE)</f>
        <v>285</v>
      </c>
      <c r="S633" s="6">
        <f>VLOOKUP(LEFT(A633,8)*1,Hilfstabelle!$A$35:$E$38,4,FALSE)</f>
        <v>146</v>
      </c>
      <c r="T633" s="94">
        <f>VLOOKUP(H633,Preise!A:E,4,FALSE)</f>
        <v>1073.94</v>
      </c>
      <c r="U633" s="7" t="str">
        <f>IF(V633=50,"I",VLOOKUP(V633,Hilfstabelle!$A$3:$B$6,2))</f>
        <v>III</v>
      </c>
      <c r="V633" s="7">
        <f t="shared" si="312"/>
        <v>90</v>
      </c>
      <c r="W633" s="7" t="str">
        <f>IF(U633="I","I",VLOOKUP(V633,Hilfstabelle!$A$3:$B$6,2))</f>
        <v>III</v>
      </c>
      <c r="X633" s="7">
        <f>VLOOKUP(W633,Hilfstabelle!$B$10:$M$13,12,FALSE)</f>
        <v>4.3940147999999999</v>
      </c>
      <c r="Y633" s="7">
        <f>VLOOKUP(W633,Hilfstabelle!$B$10:$D$13,3,FALSE)</f>
        <v>63</v>
      </c>
      <c r="Z633" s="7">
        <f>VLOOKUP(W633,Hilfstabelle!$B$10:$E$13,4,FALSE)</f>
        <v>89</v>
      </c>
      <c r="AA633" s="7">
        <f>VLOOKUP(W633,Hilfstabelle!$B$10:$F$13,5,FALSE)</f>
        <v>89</v>
      </c>
      <c r="AB633" s="7">
        <f>VLOOKUP(W633,Hilfstabelle!$B$10:$G$13,6,FALSE)</f>
        <v>89</v>
      </c>
      <c r="AC633" s="7" t="str">
        <f>IF(AG633="50I","I",VLOOKUP(C633,Hilfstabelle!$A$3:$B$6,2))</f>
        <v>II</v>
      </c>
      <c r="AD633" s="7" t="str">
        <f>IF(U633="I","I",VLOOKUP(C633,Hilfstabelle!$A$3:$B$6,2))</f>
        <v>II</v>
      </c>
      <c r="AE633" s="7" t="str">
        <f t="shared" si="290"/>
        <v>63II</v>
      </c>
      <c r="AF633" s="7" t="str">
        <f t="shared" si="313"/>
        <v>63II</v>
      </c>
      <c r="AG633" s="106" t="b">
        <f t="shared" si="292"/>
        <v>0</v>
      </c>
      <c r="AH633" s="7">
        <f>VLOOKUP('Grundgerüst Konfigurator'!AE633,Hilfstabelle!$B$14:$M$25,12,FALSE)</f>
        <v>0.84948360000000012</v>
      </c>
      <c r="AI633" s="7">
        <f>VLOOKUP(AE633,Hilfstabelle!$B$14:$J$25,9,FALSE)</f>
        <v>37</v>
      </c>
      <c r="AJ633" s="7">
        <f>VLOOKUP(AE633,Hilfstabelle!$B$14:$K$25,10,FALSE)</f>
        <v>68.5</v>
      </c>
      <c r="AK633" s="7">
        <f>VLOOKUP(AE633,Hilfstabelle!$B$14:$I$25,8,FALSE)</f>
        <v>22.5</v>
      </c>
      <c r="AL633" s="7" t="str">
        <f>IF(AP633="50I","I",VLOOKUP(D633,Hilfstabelle!$A$3:$B$6,2))</f>
        <v>III</v>
      </c>
      <c r="AM633" s="7" t="str">
        <f>IF(U633="I","I",VLOOKUP(D633,Hilfstabelle!$A$3:$B$6,2))</f>
        <v>III</v>
      </c>
      <c r="AN633" s="7" t="str">
        <f t="shared" si="293"/>
        <v>90III</v>
      </c>
      <c r="AO633" s="7" t="str">
        <f t="shared" si="314"/>
        <v>90III</v>
      </c>
      <c r="AP633" s="106" t="b">
        <f t="shared" si="295"/>
        <v>0</v>
      </c>
      <c r="AQ633" s="7">
        <f>VLOOKUP('Grundgerüst Konfigurator'!AN633,Hilfstabelle!$B$14:$M$25,12,FALSE)</f>
        <v>1.6001664000000002</v>
      </c>
      <c r="AR633" s="7">
        <f>VLOOKUP(AN633,Hilfstabelle!$B$14:$J$25,9,FALSE)</f>
        <v>54</v>
      </c>
      <c r="AS633" s="7">
        <f>VLOOKUP(AN633,Hilfstabelle!$B$14:$K$25,10,FALSE)</f>
        <v>72</v>
      </c>
      <c r="AT633" s="7">
        <f>VLOOKUP(AN633,Hilfstabelle!$B$14:$I$25,8,FALSE)</f>
        <v>22</v>
      </c>
      <c r="AU633" s="7" t="str">
        <f>IF(AY633="50I","I",VLOOKUP(E633,Hilfstabelle!$A$3:$B$6,2))</f>
        <v>I</v>
      </c>
      <c r="AV633" s="7" t="str">
        <f>IF(U633="I","I",VLOOKUP(E633,Hilfstabelle!$A$3:$B$6,2))</f>
        <v>I</v>
      </c>
      <c r="AW633" s="7" t="str">
        <f t="shared" si="296"/>
        <v>32I</v>
      </c>
      <c r="AX633" s="7" t="str">
        <f t="shared" si="315"/>
        <v>32I</v>
      </c>
      <c r="AY633" s="106" t="b">
        <f t="shared" si="298"/>
        <v>0</v>
      </c>
      <c r="AZ633" s="7">
        <f>VLOOKUP('Grundgerüst Konfigurator'!AW633,Hilfstabelle!$B$14:$M$25,12,FALSE)</f>
        <v>0.22388520000000001</v>
      </c>
      <c r="BA633" s="7">
        <f>VLOOKUP(AW633,Hilfstabelle!$B$14:$J$25,9,FALSE)</f>
        <v>20</v>
      </c>
      <c r="BB633" s="7">
        <f>VLOOKUP(AW633,Hilfstabelle!$B$14:$K$25,10,FALSE)</f>
        <v>47</v>
      </c>
      <c r="BC633" s="7">
        <f>VLOOKUP(AW633,Hilfstabelle!$B$14:$I$25,8,FALSE)</f>
        <v>20</v>
      </c>
      <c r="BD633" s="7" t="str">
        <f t="shared" si="316"/>
        <v>III-II</v>
      </c>
      <c r="BE633" s="7" t="str">
        <f t="shared" si="300"/>
        <v>III-II</v>
      </c>
      <c r="BF633" s="7">
        <f>IFERROR(VLOOKUP(BD633,Hilfstabelle!$B$26:$M$31,12,FALSE),0)</f>
        <v>1.1890788000000001</v>
      </c>
      <c r="BG633" s="7">
        <f>IFERROR(VLOOKUP(BD633,Hilfstabelle!$B$26:$H$31,7,FALSE),0)</f>
        <v>30</v>
      </c>
      <c r="BH633" s="7" t="str">
        <f t="shared" si="317"/>
        <v/>
      </c>
      <c r="BI633" s="7" t="str">
        <f t="shared" si="302"/>
        <v/>
      </c>
      <c r="BJ633" s="7">
        <f>IFERROR(VLOOKUP(BH633,Hilfstabelle!$B$26:$M$31,12,FALSE),0)</f>
        <v>0</v>
      </c>
      <c r="BK633" s="7">
        <f>IFERROR(VLOOKUP(BH633,Hilfstabelle!$B$26:$H$31,7,FALSE),0)</f>
        <v>0</v>
      </c>
      <c r="BL633" s="7" t="str">
        <f t="shared" si="318"/>
        <v>III-I</v>
      </c>
      <c r="BM633" s="7" t="str">
        <f t="shared" si="304"/>
        <v>III-I</v>
      </c>
      <c r="BN633" s="7">
        <f>IFERROR(VLOOKUP(BL633,Hilfstabelle!$B$26:$M$31,12,FALSE),0)</f>
        <v>1.0948308</v>
      </c>
      <c r="BO633" s="7">
        <f>IFERROR(VLOOKUP(BL633,Hilfstabelle!$B$26:$H$31,7,FALSE),0)</f>
        <v>5</v>
      </c>
      <c r="BP633" s="162" t="s">
        <v>3902</v>
      </c>
    </row>
    <row r="634" spans="1:68" ht="15" thickBot="1" x14ac:dyDescent="0.25">
      <c r="A634" s="7">
        <v>16863331141</v>
      </c>
      <c r="B634" s="160" t="s">
        <v>98</v>
      </c>
      <c r="C634" s="8">
        <v>63</v>
      </c>
      <c r="D634" s="8">
        <v>90</v>
      </c>
      <c r="E634" s="8">
        <v>40</v>
      </c>
      <c r="F634" s="8" t="str">
        <f t="shared" si="305"/>
        <v>63 - 90 - 40</v>
      </c>
      <c r="G634" s="8" t="str">
        <f t="shared" si="306"/>
        <v>63-90-40</v>
      </c>
      <c r="H634" s="8">
        <f t="shared" si="307"/>
        <v>16863331141</v>
      </c>
      <c r="I634" s="6">
        <f t="shared" si="308"/>
        <v>9.4610628000000005</v>
      </c>
      <c r="J634" s="6">
        <f>VLOOKUP(LEFT(A634,8)*1,Hilfstabelle!$A$35:$E$38,5,FALSE)</f>
        <v>1</v>
      </c>
      <c r="K634" s="6">
        <f t="shared" si="309"/>
        <v>335.5</v>
      </c>
      <c r="L634" s="6">
        <f t="shared" si="310"/>
        <v>224</v>
      </c>
      <c r="M634" s="6">
        <f t="shared" si="311"/>
        <v>126</v>
      </c>
      <c r="N634" s="19">
        <f t="shared" si="286"/>
        <v>141.5</v>
      </c>
      <c r="O634" s="19">
        <f t="shared" si="287"/>
        <v>111</v>
      </c>
      <c r="P634" s="19">
        <f t="shared" si="288"/>
        <v>116</v>
      </c>
      <c r="Q634" s="6">
        <f>VLOOKUP(LEFT(A634,8)*1,Hilfstabelle!$A$35:$E$38,2,FALSE)</f>
        <v>400</v>
      </c>
      <c r="R634" s="6">
        <f>VLOOKUP(LEFT(A634,8)*1,Hilfstabelle!$A$35:$E$38,3,FALSE)</f>
        <v>285</v>
      </c>
      <c r="S634" s="6">
        <f>VLOOKUP(LEFT(A634,8)*1,Hilfstabelle!$A$35:$E$38,4,FALSE)</f>
        <v>146</v>
      </c>
      <c r="T634" s="94">
        <f>VLOOKUP(H634,Preise!A:E,4,FALSE)</f>
        <v>1081.32</v>
      </c>
      <c r="U634" s="7" t="str">
        <f>IF(V634=50,"I",VLOOKUP(V634,Hilfstabelle!$A$3:$B$6,2))</f>
        <v>III</v>
      </c>
      <c r="V634" s="7">
        <f t="shared" si="312"/>
        <v>90</v>
      </c>
      <c r="W634" s="7" t="str">
        <f>IF(U634="I","I",VLOOKUP(V634,Hilfstabelle!$A$3:$B$6,2))</f>
        <v>III</v>
      </c>
      <c r="X634" s="7">
        <f>VLOOKUP(W634,Hilfstabelle!$B$10:$M$13,12,FALSE)</f>
        <v>4.3940147999999999</v>
      </c>
      <c r="Y634" s="7">
        <f>VLOOKUP(W634,Hilfstabelle!$B$10:$D$13,3,FALSE)</f>
        <v>63</v>
      </c>
      <c r="Z634" s="7">
        <f>VLOOKUP(W634,Hilfstabelle!$B$10:$E$13,4,FALSE)</f>
        <v>89</v>
      </c>
      <c r="AA634" s="7">
        <f>VLOOKUP(W634,Hilfstabelle!$B$10:$F$13,5,FALSE)</f>
        <v>89</v>
      </c>
      <c r="AB634" s="7">
        <f>VLOOKUP(W634,Hilfstabelle!$B$10:$G$13,6,FALSE)</f>
        <v>89</v>
      </c>
      <c r="AC634" s="7" t="str">
        <f>IF(AG634="50I","I",VLOOKUP(C634,Hilfstabelle!$A$3:$B$6,2))</f>
        <v>II</v>
      </c>
      <c r="AD634" s="7" t="str">
        <f>IF(U634="I","I",VLOOKUP(C634,Hilfstabelle!$A$3:$B$6,2))</f>
        <v>II</v>
      </c>
      <c r="AE634" s="7" t="str">
        <f t="shared" si="290"/>
        <v>63II</v>
      </c>
      <c r="AF634" s="7" t="str">
        <f t="shared" si="313"/>
        <v>63II</v>
      </c>
      <c r="AG634" s="106" t="b">
        <f t="shared" si="292"/>
        <v>0</v>
      </c>
      <c r="AH634" s="7">
        <f>VLOOKUP('Grundgerüst Konfigurator'!AE634,Hilfstabelle!$B$14:$M$25,12,FALSE)</f>
        <v>0.84948360000000012</v>
      </c>
      <c r="AI634" s="7">
        <f>VLOOKUP(AE634,Hilfstabelle!$B$14:$J$25,9,FALSE)</f>
        <v>37</v>
      </c>
      <c r="AJ634" s="7">
        <f>VLOOKUP(AE634,Hilfstabelle!$B$14:$K$25,10,FALSE)</f>
        <v>68.5</v>
      </c>
      <c r="AK634" s="7">
        <f>VLOOKUP(AE634,Hilfstabelle!$B$14:$I$25,8,FALSE)</f>
        <v>22.5</v>
      </c>
      <c r="AL634" s="7" t="str">
        <f>IF(AP634="50I","I",VLOOKUP(D634,Hilfstabelle!$A$3:$B$6,2))</f>
        <v>III</v>
      </c>
      <c r="AM634" s="7" t="str">
        <f>IF(U634="I","I",VLOOKUP(D634,Hilfstabelle!$A$3:$B$6,2))</f>
        <v>III</v>
      </c>
      <c r="AN634" s="7" t="str">
        <f t="shared" si="293"/>
        <v>90III</v>
      </c>
      <c r="AO634" s="7" t="str">
        <f t="shared" si="314"/>
        <v>90III</v>
      </c>
      <c r="AP634" s="106" t="b">
        <f t="shared" si="295"/>
        <v>0</v>
      </c>
      <c r="AQ634" s="7">
        <f>VLOOKUP('Grundgerüst Konfigurator'!AN634,Hilfstabelle!$B$14:$M$25,12,FALSE)</f>
        <v>1.6001664000000002</v>
      </c>
      <c r="AR634" s="7">
        <f>VLOOKUP(AN634,Hilfstabelle!$B$14:$J$25,9,FALSE)</f>
        <v>54</v>
      </c>
      <c r="AS634" s="7">
        <f>VLOOKUP(AN634,Hilfstabelle!$B$14:$K$25,10,FALSE)</f>
        <v>72</v>
      </c>
      <c r="AT634" s="7">
        <f>VLOOKUP(AN634,Hilfstabelle!$B$14:$I$25,8,FALSE)</f>
        <v>22</v>
      </c>
      <c r="AU634" s="7" t="str">
        <f>IF(AY634="50I","I",VLOOKUP(E634,Hilfstabelle!$A$3:$B$6,2))</f>
        <v>I</v>
      </c>
      <c r="AV634" s="7" t="str">
        <f>IF(U634="I","I",VLOOKUP(E634,Hilfstabelle!$A$3:$B$6,2))</f>
        <v>I</v>
      </c>
      <c r="AW634" s="7" t="str">
        <f t="shared" si="296"/>
        <v>40I</v>
      </c>
      <c r="AX634" s="7" t="str">
        <f t="shared" si="315"/>
        <v>40I</v>
      </c>
      <c r="AY634" s="106" t="b">
        <f t="shared" si="298"/>
        <v>0</v>
      </c>
      <c r="AZ634" s="7">
        <f>VLOOKUP('Grundgerüst Konfigurator'!AW634,Hilfstabelle!$B$14:$M$25,12,FALSE)</f>
        <v>0.33348840000000002</v>
      </c>
      <c r="BA634" s="7">
        <f>VLOOKUP(AW634,Hilfstabelle!$B$14:$J$25,9,FALSE)</f>
        <v>24.5</v>
      </c>
      <c r="BB634" s="7">
        <f>VLOOKUP(AW634,Hilfstabelle!$B$14:$K$25,10,FALSE)</f>
        <v>54</v>
      </c>
      <c r="BC634" s="7">
        <f>VLOOKUP(AW634,Hilfstabelle!$B$14:$I$25,8,FALSE)</f>
        <v>22</v>
      </c>
      <c r="BD634" s="7" t="str">
        <f t="shared" si="316"/>
        <v>III-II</v>
      </c>
      <c r="BE634" s="7" t="str">
        <f t="shared" si="300"/>
        <v>III-II</v>
      </c>
      <c r="BF634" s="7">
        <f>IFERROR(VLOOKUP(BD634,Hilfstabelle!$B$26:$M$31,12,FALSE),0)</f>
        <v>1.1890788000000001</v>
      </c>
      <c r="BG634" s="7">
        <f>IFERROR(VLOOKUP(BD634,Hilfstabelle!$B$26:$H$31,7,FALSE),0)</f>
        <v>30</v>
      </c>
      <c r="BH634" s="7" t="str">
        <f t="shared" si="317"/>
        <v/>
      </c>
      <c r="BI634" s="7" t="str">
        <f t="shared" si="302"/>
        <v/>
      </c>
      <c r="BJ634" s="7">
        <f>IFERROR(VLOOKUP(BH634,Hilfstabelle!$B$26:$M$31,12,FALSE),0)</f>
        <v>0</v>
      </c>
      <c r="BK634" s="7">
        <f>IFERROR(VLOOKUP(BH634,Hilfstabelle!$B$26:$H$31,7,FALSE),0)</f>
        <v>0</v>
      </c>
      <c r="BL634" s="7" t="str">
        <f t="shared" si="318"/>
        <v>III-I</v>
      </c>
      <c r="BM634" s="7" t="str">
        <f t="shared" si="304"/>
        <v>III-I</v>
      </c>
      <c r="BN634" s="7">
        <f>IFERROR(VLOOKUP(BL634,Hilfstabelle!$B$26:$M$31,12,FALSE),0)</f>
        <v>1.0948308</v>
      </c>
      <c r="BO634" s="7">
        <f>IFERROR(VLOOKUP(BL634,Hilfstabelle!$B$26:$H$31,7,FALSE),0)</f>
        <v>5</v>
      </c>
      <c r="BP634" s="162" t="s">
        <v>3902</v>
      </c>
    </row>
    <row r="635" spans="1:68" ht="15" thickBot="1" x14ac:dyDescent="0.25">
      <c r="A635" s="7">
        <v>16863331142</v>
      </c>
      <c r="B635" s="160" t="s">
        <v>98</v>
      </c>
      <c r="C635" s="8">
        <v>63</v>
      </c>
      <c r="D635" s="8">
        <v>90</v>
      </c>
      <c r="E635" s="8">
        <v>50</v>
      </c>
      <c r="F635" s="8" t="str">
        <f t="shared" si="305"/>
        <v>63 - 90 - 50</v>
      </c>
      <c r="G635" s="8" t="str">
        <f t="shared" si="306"/>
        <v>63-90-50</v>
      </c>
      <c r="H635" s="8">
        <f t="shared" si="307"/>
        <v>16863331142</v>
      </c>
      <c r="I635" s="6">
        <f t="shared" si="308"/>
        <v>9.5783772000000003</v>
      </c>
      <c r="J635" s="6">
        <f>VLOOKUP(LEFT(A635,8)*1,Hilfstabelle!$A$35:$E$38,5,FALSE)</f>
        <v>1</v>
      </c>
      <c r="K635" s="6">
        <f t="shared" si="309"/>
        <v>342.5</v>
      </c>
      <c r="L635" s="6">
        <f t="shared" si="310"/>
        <v>224</v>
      </c>
      <c r="M635" s="6">
        <f t="shared" si="311"/>
        <v>126</v>
      </c>
      <c r="N635" s="19">
        <f t="shared" si="286"/>
        <v>141.5</v>
      </c>
      <c r="O635" s="19">
        <f t="shared" si="287"/>
        <v>111</v>
      </c>
      <c r="P635" s="19">
        <f t="shared" si="288"/>
        <v>116</v>
      </c>
      <c r="Q635" s="6">
        <f>VLOOKUP(LEFT(A635,8)*1,Hilfstabelle!$A$35:$E$38,2,FALSE)</f>
        <v>400</v>
      </c>
      <c r="R635" s="6">
        <f>VLOOKUP(LEFT(A635,8)*1,Hilfstabelle!$A$35:$E$38,3,FALSE)</f>
        <v>285</v>
      </c>
      <c r="S635" s="6">
        <f>VLOOKUP(LEFT(A635,8)*1,Hilfstabelle!$A$35:$E$38,4,FALSE)</f>
        <v>146</v>
      </c>
      <c r="T635" s="94">
        <f>VLOOKUP(H635,Preise!A:E,4,FALSE)</f>
        <v>1091.01</v>
      </c>
      <c r="U635" s="7" t="str">
        <f>IF(V635=50,"I",VLOOKUP(V635,Hilfstabelle!$A$3:$B$6,2))</f>
        <v>III</v>
      </c>
      <c r="V635" s="7">
        <f t="shared" si="312"/>
        <v>90</v>
      </c>
      <c r="W635" s="7" t="str">
        <f>IF(U635="I","I",VLOOKUP(V635,Hilfstabelle!$A$3:$B$6,2))</f>
        <v>III</v>
      </c>
      <c r="X635" s="7">
        <f>VLOOKUP(W635,Hilfstabelle!$B$10:$M$13,12,FALSE)</f>
        <v>4.3940147999999999</v>
      </c>
      <c r="Y635" s="7">
        <f>VLOOKUP(W635,Hilfstabelle!$B$10:$D$13,3,FALSE)</f>
        <v>63</v>
      </c>
      <c r="Z635" s="7">
        <f>VLOOKUP(W635,Hilfstabelle!$B$10:$E$13,4,FALSE)</f>
        <v>89</v>
      </c>
      <c r="AA635" s="7">
        <f>VLOOKUP(W635,Hilfstabelle!$B$10:$F$13,5,FALSE)</f>
        <v>89</v>
      </c>
      <c r="AB635" s="7">
        <f>VLOOKUP(W635,Hilfstabelle!$B$10:$G$13,6,FALSE)</f>
        <v>89</v>
      </c>
      <c r="AC635" s="7" t="str">
        <f>IF(AG635="50I","I",VLOOKUP(C635,Hilfstabelle!$A$3:$B$6,2))</f>
        <v>II</v>
      </c>
      <c r="AD635" s="7" t="str">
        <f>IF(U635="I","I",VLOOKUP(C635,Hilfstabelle!$A$3:$B$6,2))</f>
        <v>II</v>
      </c>
      <c r="AE635" s="7" t="str">
        <f t="shared" si="290"/>
        <v>63II</v>
      </c>
      <c r="AF635" s="7" t="str">
        <f t="shared" si="313"/>
        <v>63II</v>
      </c>
      <c r="AG635" s="106" t="b">
        <f t="shared" si="292"/>
        <v>0</v>
      </c>
      <c r="AH635" s="7">
        <f>VLOOKUP('Grundgerüst Konfigurator'!AE635,Hilfstabelle!$B$14:$M$25,12,FALSE)</f>
        <v>0.84948360000000012</v>
      </c>
      <c r="AI635" s="7">
        <f>VLOOKUP(AE635,Hilfstabelle!$B$14:$J$25,9,FALSE)</f>
        <v>37</v>
      </c>
      <c r="AJ635" s="7">
        <f>VLOOKUP(AE635,Hilfstabelle!$B$14:$K$25,10,FALSE)</f>
        <v>68.5</v>
      </c>
      <c r="AK635" s="7">
        <f>VLOOKUP(AE635,Hilfstabelle!$B$14:$I$25,8,FALSE)</f>
        <v>22.5</v>
      </c>
      <c r="AL635" s="7" t="str">
        <f>IF(AP635="50I","I",VLOOKUP(D635,Hilfstabelle!$A$3:$B$6,2))</f>
        <v>III</v>
      </c>
      <c r="AM635" s="7" t="str">
        <f>IF(U635="I","I",VLOOKUP(D635,Hilfstabelle!$A$3:$B$6,2))</f>
        <v>III</v>
      </c>
      <c r="AN635" s="7" t="str">
        <f t="shared" si="293"/>
        <v>90III</v>
      </c>
      <c r="AO635" s="7" t="str">
        <f t="shared" si="314"/>
        <v>90III</v>
      </c>
      <c r="AP635" s="106" t="b">
        <f t="shared" si="295"/>
        <v>0</v>
      </c>
      <c r="AQ635" s="7">
        <f>VLOOKUP('Grundgerüst Konfigurator'!AN635,Hilfstabelle!$B$14:$M$25,12,FALSE)</f>
        <v>1.6001664000000002</v>
      </c>
      <c r="AR635" s="7">
        <f>VLOOKUP(AN635,Hilfstabelle!$B$14:$J$25,9,FALSE)</f>
        <v>54</v>
      </c>
      <c r="AS635" s="7">
        <f>VLOOKUP(AN635,Hilfstabelle!$B$14:$K$25,10,FALSE)</f>
        <v>72</v>
      </c>
      <c r="AT635" s="7">
        <f>VLOOKUP(AN635,Hilfstabelle!$B$14:$I$25,8,FALSE)</f>
        <v>22</v>
      </c>
      <c r="AU635" s="7" t="str">
        <f>IF(AY635="50I","I",VLOOKUP(E635,Hilfstabelle!$A$3:$B$6,2))</f>
        <v>I</v>
      </c>
      <c r="AV635" s="7" t="str">
        <f>IF(U635="I","I",VLOOKUP(E635,Hilfstabelle!$A$3:$B$6,2))</f>
        <v>II</v>
      </c>
      <c r="AW635" s="7" t="str">
        <f t="shared" si="296"/>
        <v>50I</v>
      </c>
      <c r="AX635" s="7" t="str">
        <f t="shared" si="315"/>
        <v>50II</v>
      </c>
      <c r="AY635" s="106" t="str">
        <f t="shared" si="298"/>
        <v>50I</v>
      </c>
      <c r="AZ635" s="7">
        <f>VLOOKUP('Grundgerüst Konfigurator'!AW635,Hilfstabelle!$B$14:$M$25,12,FALSE)</f>
        <v>0.45080280000000006</v>
      </c>
      <c r="BA635" s="7">
        <f>VLOOKUP(AW635,Hilfstabelle!$B$14:$J$25,9,FALSE)</f>
        <v>30.5</v>
      </c>
      <c r="BB635" s="7">
        <f>VLOOKUP(AW635,Hilfstabelle!$B$14:$K$25,10,FALSE)</f>
        <v>61</v>
      </c>
      <c r="BC635" s="7">
        <f>VLOOKUP(AW635,Hilfstabelle!$B$14:$I$25,8,FALSE)</f>
        <v>22</v>
      </c>
      <c r="BD635" s="7" t="str">
        <f t="shared" si="316"/>
        <v>III-II</v>
      </c>
      <c r="BE635" s="7" t="str">
        <f t="shared" si="300"/>
        <v>III-II</v>
      </c>
      <c r="BF635" s="7">
        <f>IFERROR(VLOOKUP(BD635,Hilfstabelle!$B$26:$M$31,12,FALSE),0)</f>
        <v>1.1890788000000001</v>
      </c>
      <c r="BG635" s="7">
        <f>IFERROR(VLOOKUP(BD635,Hilfstabelle!$B$26:$H$31,7,FALSE),0)</f>
        <v>30</v>
      </c>
      <c r="BH635" s="7" t="str">
        <f t="shared" si="317"/>
        <v/>
      </c>
      <c r="BI635" s="7" t="str">
        <f t="shared" si="302"/>
        <v/>
      </c>
      <c r="BJ635" s="7">
        <f>IFERROR(VLOOKUP(BH635,Hilfstabelle!$B$26:$M$31,12,FALSE),0)</f>
        <v>0</v>
      </c>
      <c r="BK635" s="7">
        <f>IFERROR(VLOOKUP(BH635,Hilfstabelle!$B$26:$H$31,7,FALSE),0)</f>
        <v>0</v>
      </c>
      <c r="BL635" s="7" t="str">
        <f t="shared" si="318"/>
        <v>III-I</v>
      </c>
      <c r="BM635" s="7" t="str">
        <f t="shared" si="304"/>
        <v>III-I</v>
      </c>
      <c r="BN635" s="7">
        <f>IFERROR(VLOOKUP(BL635,Hilfstabelle!$B$26:$M$31,12,FALSE),0)</f>
        <v>1.0948308</v>
      </c>
      <c r="BO635" s="7">
        <f>IFERROR(VLOOKUP(BL635,Hilfstabelle!$B$26:$H$31,7,FALSE),0)</f>
        <v>5</v>
      </c>
      <c r="BP635" s="162" t="s">
        <v>3902</v>
      </c>
    </row>
    <row r="636" spans="1:68" ht="15" thickBot="1" x14ac:dyDescent="0.25">
      <c r="A636" s="7">
        <v>16863331143</v>
      </c>
      <c r="B636" s="160" t="s">
        <v>98</v>
      </c>
      <c r="C636" s="8">
        <v>63</v>
      </c>
      <c r="D636" s="8">
        <v>110</v>
      </c>
      <c r="E636" s="8">
        <v>25</v>
      </c>
      <c r="F636" s="8" t="str">
        <f t="shared" si="305"/>
        <v>63 - 110 - 25</v>
      </c>
      <c r="G636" s="8" t="str">
        <f t="shared" si="306"/>
        <v>63-110-25</v>
      </c>
      <c r="H636" s="8">
        <f t="shared" si="307"/>
        <v>16863331143</v>
      </c>
      <c r="I636" s="6">
        <f t="shared" si="308"/>
        <v>9.8116032000000004</v>
      </c>
      <c r="J636" s="6">
        <f>VLOOKUP(LEFT(A636,8)*1,Hilfstabelle!$A$35:$E$38,5,FALSE)</f>
        <v>1</v>
      </c>
      <c r="K636" s="6">
        <f t="shared" si="309"/>
        <v>322</v>
      </c>
      <c r="L636" s="6">
        <f t="shared" si="310"/>
        <v>224</v>
      </c>
      <c r="M636" s="6">
        <f t="shared" si="311"/>
        <v>130</v>
      </c>
      <c r="N636" s="19">
        <f t="shared" si="286"/>
        <v>141.5</v>
      </c>
      <c r="O636" s="19">
        <f t="shared" si="287"/>
        <v>111</v>
      </c>
      <c r="P636" s="19">
        <f t="shared" si="288"/>
        <v>113</v>
      </c>
      <c r="Q636" s="6">
        <f>VLOOKUP(LEFT(A636,8)*1,Hilfstabelle!$A$35:$E$38,2,FALSE)</f>
        <v>400</v>
      </c>
      <c r="R636" s="6">
        <f>VLOOKUP(LEFT(A636,8)*1,Hilfstabelle!$A$35:$E$38,3,FALSE)</f>
        <v>285</v>
      </c>
      <c r="S636" s="6">
        <f>VLOOKUP(LEFT(A636,8)*1,Hilfstabelle!$A$35:$E$38,4,FALSE)</f>
        <v>146</v>
      </c>
      <c r="T636" s="94">
        <f>VLOOKUP(H636,Preise!A:E,4,FALSE)</f>
        <v>1411.62</v>
      </c>
      <c r="U636" s="7" t="str">
        <f>IF(V636=50,"I",VLOOKUP(V636,Hilfstabelle!$A$3:$B$6,2))</f>
        <v>III</v>
      </c>
      <c r="V636" s="7">
        <f t="shared" si="312"/>
        <v>110</v>
      </c>
      <c r="W636" s="7" t="str">
        <f>IF(U636="I","I",VLOOKUP(V636,Hilfstabelle!$A$3:$B$6,2))</f>
        <v>III</v>
      </c>
      <c r="X636" s="7">
        <f>VLOOKUP(W636,Hilfstabelle!$B$10:$M$13,12,FALSE)</f>
        <v>4.3940147999999999</v>
      </c>
      <c r="Y636" s="7">
        <f>VLOOKUP(W636,Hilfstabelle!$B$10:$D$13,3,FALSE)</f>
        <v>63</v>
      </c>
      <c r="Z636" s="7">
        <f>VLOOKUP(W636,Hilfstabelle!$B$10:$E$13,4,FALSE)</f>
        <v>89</v>
      </c>
      <c r="AA636" s="7">
        <f>VLOOKUP(W636,Hilfstabelle!$B$10:$F$13,5,FALSE)</f>
        <v>89</v>
      </c>
      <c r="AB636" s="7">
        <f>VLOOKUP(W636,Hilfstabelle!$B$10:$G$13,6,FALSE)</f>
        <v>89</v>
      </c>
      <c r="AC636" s="7" t="str">
        <f>IF(AG636="50I","I",VLOOKUP(C636,Hilfstabelle!$A$3:$B$6,2))</f>
        <v>II</v>
      </c>
      <c r="AD636" s="7" t="str">
        <f>IF(U636="I","I",VLOOKUP(C636,Hilfstabelle!$A$3:$B$6,2))</f>
        <v>II</v>
      </c>
      <c r="AE636" s="7" t="str">
        <f t="shared" si="290"/>
        <v>63II</v>
      </c>
      <c r="AF636" s="7" t="str">
        <f t="shared" si="313"/>
        <v>63II</v>
      </c>
      <c r="AG636" s="106" t="b">
        <f t="shared" si="292"/>
        <v>0</v>
      </c>
      <c r="AH636" s="7">
        <f>VLOOKUP('Grundgerüst Konfigurator'!AE636,Hilfstabelle!$B$14:$M$25,12,FALSE)</f>
        <v>0.84948360000000012</v>
      </c>
      <c r="AI636" s="7">
        <f>VLOOKUP(AE636,Hilfstabelle!$B$14:$J$25,9,FALSE)</f>
        <v>37</v>
      </c>
      <c r="AJ636" s="7">
        <f>VLOOKUP(AE636,Hilfstabelle!$B$14:$K$25,10,FALSE)</f>
        <v>68.5</v>
      </c>
      <c r="AK636" s="7">
        <f>VLOOKUP(AE636,Hilfstabelle!$B$14:$I$25,8,FALSE)</f>
        <v>22.5</v>
      </c>
      <c r="AL636" s="7" t="str">
        <f>IF(AP636="50I","I",VLOOKUP(D636,Hilfstabelle!$A$3:$B$6,2))</f>
        <v>III</v>
      </c>
      <c r="AM636" s="7" t="str">
        <f>IF(U636="I","I",VLOOKUP(D636,Hilfstabelle!$A$3:$B$6,2))</f>
        <v>III</v>
      </c>
      <c r="AN636" s="7" t="str">
        <f t="shared" si="293"/>
        <v>110III</v>
      </c>
      <c r="AO636" s="7" t="str">
        <f t="shared" si="314"/>
        <v>110III</v>
      </c>
      <c r="AP636" s="106" t="b">
        <f t="shared" si="295"/>
        <v>0</v>
      </c>
      <c r="AQ636" s="7">
        <f>VLOOKUP('Grundgerüst Konfigurator'!AN636,Hilfstabelle!$B$14:$M$25,12,FALSE)</f>
        <v>2.1127092000000003</v>
      </c>
      <c r="AR636" s="7">
        <f>VLOOKUP(AN636,Hilfstabelle!$B$14:$J$25,9,FALSE)</f>
        <v>65</v>
      </c>
      <c r="AS636" s="7">
        <f>VLOOKUP(AN636,Hilfstabelle!$B$14:$K$25,10,FALSE)</f>
        <v>72</v>
      </c>
      <c r="AT636" s="7">
        <f>VLOOKUP(AN636,Hilfstabelle!$B$14:$I$25,8,FALSE)</f>
        <v>22</v>
      </c>
      <c r="AU636" s="7" t="str">
        <f>IF(AY636="50I","I",VLOOKUP(E636,Hilfstabelle!$A$3:$B$6,2))</f>
        <v>I</v>
      </c>
      <c r="AV636" s="7" t="str">
        <f>IF(U636="I","I",VLOOKUP(E636,Hilfstabelle!$A$3:$B$6,2))</f>
        <v>I</v>
      </c>
      <c r="AW636" s="7" t="str">
        <f t="shared" si="296"/>
        <v>25I</v>
      </c>
      <c r="AX636" s="7" t="str">
        <f t="shared" si="315"/>
        <v>25I</v>
      </c>
      <c r="AY636" s="106" t="b">
        <f t="shared" si="298"/>
        <v>0</v>
      </c>
      <c r="AZ636" s="7">
        <f>VLOOKUP('Grundgerüst Konfigurator'!AW636,Hilfstabelle!$B$14:$M$25,12,FALSE)</f>
        <v>0.171486</v>
      </c>
      <c r="BA636" s="7">
        <f>VLOOKUP(AW636,Hilfstabelle!$B$14:$J$25,9,FALSE)</f>
        <v>15.25</v>
      </c>
      <c r="BB636" s="7">
        <f>VLOOKUP(AW636,Hilfstabelle!$B$14:$K$25,10,FALSE)</f>
        <v>40.5</v>
      </c>
      <c r="BC636" s="7">
        <f>VLOOKUP(AW636,Hilfstabelle!$B$14:$I$25,8,FALSE)</f>
        <v>19</v>
      </c>
      <c r="BD636" s="7" t="str">
        <f t="shared" si="316"/>
        <v>III-II</v>
      </c>
      <c r="BE636" s="7" t="str">
        <f t="shared" si="300"/>
        <v>III-II</v>
      </c>
      <c r="BF636" s="7">
        <f>IFERROR(VLOOKUP(BD636,Hilfstabelle!$B$26:$M$31,12,FALSE),0)</f>
        <v>1.1890788000000001</v>
      </c>
      <c r="BG636" s="7">
        <f>IFERROR(VLOOKUP(BD636,Hilfstabelle!$B$26:$H$31,7,FALSE),0)</f>
        <v>30</v>
      </c>
      <c r="BH636" s="7" t="str">
        <f t="shared" si="317"/>
        <v/>
      </c>
      <c r="BI636" s="7" t="str">
        <f t="shared" si="302"/>
        <v/>
      </c>
      <c r="BJ636" s="7">
        <f>IFERROR(VLOOKUP(BH636,Hilfstabelle!$B$26:$M$31,12,FALSE),0)</f>
        <v>0</v>
      </c>
      <c r="BK636" s="7">
        <f>IFERROR(VLOOKUP(BH636,Hilfstabelle!$B$26:$H$31,7,FALSE),0)</f>
        <v>0</v>
      </c>
      <c r="BL636" s="7" t="str">
        <f t="shared" si="318"/>
        <v>III-I</v>
      </c>
      <c r="BM636" s="7" t="str">
        <f t="shared" si="304"/>
        <v>III-I</v>
      </c>
      <c r="BN636" s="7">
        <f>IFERROR(VLOOKUP(BL636,Hilfstabelle!$B$26:$M$31,12,FALSE),0)</f>
        <v>1.0948308</v>
      </c>
      <c r="BO636" s="7">
        <f>IFERROR(VLOOKUP(BL636,Hilfstabelle!$B$26:$H$31,7,FALSE),0)</f>
        <v>5</v>
      </c>
      <c r="BP636" s="162" t="s">
        <v>3902</v>
      </c>
    </row>
    <row r="637" spans="1:68" ht="15" thickBot="1" x14ac:dyDescent="0.25">
      <c r="A637" s="7">
        <v>16863331144</v>
      </c>
      <c r="B637" s="160" t="s">
        <v>98</v>
      </c>
      <c r="C637" s="8">
        <v>63</v>
      </c>
      <c r="D637" s="8">
        <v>110</v>
      </c>
      <c r="E637" s="8">
        <v>32</v>
      </c>
      <c r="F637" s="8" t="str">
        <f t="shared" si="305"/>
        <v>63 - 110 - 32</v>
      </c>
      <c r="G637" s="8" t="str">
        <f t="shared" si="306"/>
        <v>63-110-32</v>
      </c>
      <c r="H637" s="8">
        <f t="shared" si="307"/>
        <v>16863331144</v>
      </c>
      <c r="I637" s="6">
        <f t="shared" si="308"/>
        <v>9.8640024000000004</v>
      </c>
      <c r="J637" s="6">
        <f>VLOOKUP(LEFT(A637,8)*1,Hilfstabelle!$A$35:$E$38,5,FALSE)</f>
        <v>1</v>
      </c>
      <c r="K637" s="6">
        <f t="shared" si="309"/>
        <v>328.5</v>
      </c>
      <c r="L637" s="6">
        <f t="shared" si="310"/>
        <v>224</v>
      </c>
      <c r="M637" s="6">
        <f t="shared" si="311"/>
        <v>130</v>
      </c>
      <c r="N637" s="19">
        <f t="shared" si="286"/>
        <v>141.5</v>
      </c>
      <c r="O637" s="19">
        <f t="shared" si="287"/>
        <v>111</v>
      </c>
      <c r="P637" s="19">
        <f t="shared" si="288"/>
        <v>114</v>
      </c>
      <c r="Q637" s="6">
        <f>VLOOKUP(LEFT(A637,8)*1,Hilfstabelle!$A$35:$E$38,2,FALSE)</f>
        <v>400</v>
      </c>
      <c r="R637" s="6">
        <f>VLOOKUP(LEFT(A637,8)*1,Hilfstabelle!$A$35:$E$38,3,FALSE)</f>
        <v>285</v>
      </c>
      <c r="S637" s="6">
        <f>VLOOKUP(LEFT(A637,8)*1,Hilfstabelle!$A$35:$E$38,4,FALSE)</f>
        <v>146</v>
      </c>
      <c r="T637" s="94">
        <f>VLOOKUP(H637,Preise!A:E,4,FALSE)</f>
        <v>1416.97</v>
      </c>
      <c r="U637" s="7" t="str">
        <f>IF(V637=50,"I",VLOOKUP(V637,Hilfstabelle!$A$3:$B$6,2))</f>
        <v>III</v>
      </c>
      <c r="V637" s="7">
        <f t="shared" si="312"/>
        <v>110</v>
      </c>
      <c r="W637" s="7" t="str">
        <f>IF(U637="I","I",VLOOKUP(V637,Hilfstabelle!$A$3:$B$6,2))</f>
        <v>III</v>
      </c>
      <c r="X637" s="7">
        <f>VLOOKUP(W637,Hilfstabelle!$B$10:$M$13,12,FALSE)</f>
        <v>4.3940147999999999</v>
      </c>
      <c r="Y637" s="7">
        <f>VLOOKUP(W637,Hilfstabelle!$B$10:$D$13,3,FALSE)</f>
        <v>63</v>
      </c>
      <c r="Z637" s="7">
        <f>VLOOKUP(W637,Hilfstabelle!$B$10:$E$13,4,FALSE)</f>
        <v>89</v>
      </c>
      <c r="AA637" s="7">
        <f>VLOOKUP(W637,Hilfstabelle!$B$10:$F$13,5,FALSE)</f>
        <v>89</v>
      </c>
      <c r="AB637" s="7">
        <f>VLOOKUP(W637,Hilfstabelle!$B$10:$G$13,6,FALSE)</f>
        <v>89</v>
      </c>
      <c r="AC637" s="7" t="str">
        <f>IF(AG637="50I","I",VLOOKUP(C637,Hilfstabelle!$A$3:$B$6,2))</f>
        <v>II</v>
      </c>
      <c r="AD637" s="7" t="str">
        <f>IF(U637="I","I",VLOOKUP(C637,Hilfstabelle!$A$3:$B$6,2))</f>
        <v>II</v>
      </c>
      <c r="AE637" s="7" t="str">
        <f t="shared" si="290"/>
        <v>63II</v>
      </c>
      <c r="AF637" s="7" t="str">
        <f t="shared" si="313"/>
        <v>63II</v>
      </c>
      <c r="AG637" s="106" t="b">
        <f t="shared" si="292"/>
        <v>0</v>
      </c>
      <c r="AH637" s="7">
        <f>VLOOKUP('Grundgerüst Konfigurator'!AE637,Hilfstabelle!$B$14:$M$25,12,FALSE)</f>
        <v>0.84948360000000012</v>
      </c>
      <c r="AI637" s="7">
        <f>VLOOKUP(AE637,Hilfstabelle!$B$14:$J$25,9,FALSE)</f>
        <v>37</v>
      </c>
      <c r="AJ637" s="7">
        <f>VLOOKUP(AE637,Hilfstabelle!$B$14:$K$25,10,FALSE)</f>
        <v>68.5</v>
      </c>
      <c r="AK637" s="7">
        <f>VLOOKUP(AE637,Hilfstabelle!$B$14:$I$25,8,FALSE)</f>
        <v>22.5</v>
      </c>
      <c r="AL637" s="7" t="str">
        <f>IF(AP637="50I","I",VLOOKUP(D637,Hilfstabelle!$A$3:$B$6,2))</f>
        <v>III</v>
      </c>
      <c r="AM637" s="7" t="str">
        <f>IF(U637="I","I",VLOOKUP(D637,Hilfstabelle!$A$3:$B$6,2))</f>
        <v>III</v>
      </c>
      <c r="AN637" s="7" t="str">
        <f t="shared" si="293"/>
        <v>110III</v>
      </c>
      <c r="AO637" s="7" t="str">
        <f t="shared" si="314"/>
        <v>110III</v>
      </c>
      <c r="AP637" s="106" t="b">
        <f t="shared" si="295"/>
        <v>0</v>
      </c>
      <c r="AQ637" s="7">
        <f>VLOOKUP('Grundgerüst Konfigurator'!AN637,Hilfstabelle!$B$14:$M$25,12,FALSE)</f>
        <v>2.1127092000000003</v>
      </c>
      <c r="AR637" s="7">
        <f>VLOOKUP(AN637,Hilfstabelle!$B$14:$J$25,9,FALSE)</f>
        <v>65</v>
      </c>
      <c r="AS637" s="7">
        <f>VLOOKUP(AN637,Hilfstabelle!$B$14:$K$25,10,FALSE)</f>
        <v>72</v>
      </c>
      <c r="AT637" s="7">
        <f>VLOOKUP(AN637,Hilfstabelle!$B$14:$I$25,8,FALSE)</f>
        <v>22</v>
      </c>
      <c r="AU637" s="7" t="str">
        <f>IF(AY637="50I","I",VLOOKUP(E637,Hilfstabelle!$A$3:$B$6,2))</f>
        <v>I</v>
      </c>
      <c r="AV637" s="7" t="str">
        <f>IF(U637="I","I",VLOOKUP(E637,Hilfstabelle!$A$3:$B$6,2))</f>
        <v>I</v>
      </c>
      <c r="AW637" s="7" t="str">
        <f t="shared" si="296"/>
        <v>32I</v>
      </c>
      <c r="AX637" s="7" t="str">
        <f t="shared" si="315"/>
        <v>32I</v>
      </c>
      <c r="AY637" s="106" t="b">
        <f t="shared" si="298"/>
        <v>0</v>
      </c>
      <c r="AZ637" s="7">
        <f>VLOOKUP('Grundgerüst Konfigurator'!AW637,Hilfstabelle!$B$14:$M$25,12,FALSE)</f>
        <v>0.22388520000000001</v>
      </c>
      <c r="BA637" s="7">
        <f>VLOOKUP(AW637,Hilfstabelle!$B$14:$J$25,9,FALSE)</f>
        <v>20</v>
      </c>
      <c r="BB637" s="7">
        <f>VLOOKUP(AW637,Hilfstabelle!$B$14:$K$25,10,FALSE)</f>
        <v>47</v>
      </c>
      <c r="BC637" s="7">
        <f>VLOOKUP(AW637,Hilfstabelle!$B$14:$I$25,8,FALSE)</f>
        <v>20</v>
      </c>
      <c r="BD637" s="7" t="str">
        <f t="shared" si="316"/>
        <v>III-II</v>
      </c>
      <c r="BE637" s="7" t="str">
        <f t="shared" si="300"/>
        <v>III-II</v>
      </c>
      <c r="BF637" s="7">
        <f>IFERROR(VLOOKUP(BD637,Hilfstabelle!$B$26:$M$31,12,FALSE),0)</f>
        <v>1.1890788000000001</v>
      </c>
      <c r="BG637" s="7">
        <f>IFERROR(VLOOKUP(BD637,Hilfstabelle!$B$26:$H$31,7,FALSE),0)</f>
        <v>30</v>
      </c>
      <c r="BH637" s="7" t="str">
        <f t="shared" si="317"/>
        <v/>
      </c>
      <c r="BI637" s="7" t="str">
        <f t="shared" si="302"/>
        <v/>
      </c>
      <c r="BJ637" s="7">
        <f>IFERROR(VLOOKUP(BH637,Hilfstabelle!$B$26:$M$31,12,FALSE),0)</f>
        <v>0</v>
      </c>
      <c r="BK637" s="7">
        <f>IFERROR(VLOOKUP(BH637,Hilfstabelle!$B$26:$H$31,7,FALSE),0)</f>
        <v>0</v>
      </c>
      <c r="BL637" s="7" t="str">
        <f t="shared" si="318"/>
        <v>III-I</v>
      </c>
      <c r="BM637" s="7" t="str">
        <f t="shared" si="304"/>
        <v>III-I</v>
      </c>
      <c r="BN637" s="7">
        <f>IFERROR(VLOOKUP(BL637,Hilfstabelle!$B$26:$M$31,12,FALSE),0)</f>
        <v>1.0948308</v>
      </c>
      <c r="BO637" s="7">
        <f>IFERROR(VLOOKUP(BL637,Hilfstabelle!$B$26:$H$31,7,FALSE),0)</f>
        <v>5</v>
      </c>
      <c r="BP637" s="162" t="s">
        <v>3902</v>
      </c>
    </row>
    <row r="638" spans="1:68" ht="15" thickBot="1" x14ac:dyDescent="0.25">
      <c r="A638" s="7">
        <v>16863331145</v>
      </c>
      <c r="B638" s="160" t="s">
        <v>98</v>
      </c>
      <c r="C638" s="8">
        <v>63</v>
      </c>
      <c r="D638" s="8">
        <v>110</v>
      </c>
      <c r="E638" s="8">
        <v>40</v>
      </c>
      <c r="F638" s="8" t="str">
        <f t="shared" si="305"/>
        <v>63 - 110 - 40</v>
      </c>
      <c r="G638" s="8" t="str">
        <f t="shared" si="306"/>
        <v>63-110-40</v>
      </c>
      <c r="H638" s="8">
        <f t="shared" si="307"/>
        <v>16863331145</v>
      </c>
      <c r="I638" s="6">
        <f t="shared" si="308"/>
        <v>9.9736056000000008</v>
      </c>
      <c r="J638" s="6">
        <f>VLOOKUP(LEFT(A638,8)*1,Hilfstabelle!$A$35:$E$38,5,FALSE)</f>
        <v>1</v>
      </c>
      <c r="K638" s="6">
        <f t="shared" si="309"/>
        <v>335.5</v>
      </c>
      <c r="L638" s="6">
        <f t="shared" si="310"/>
        <v>224</v>
      </c>
      <c r="M638" s="6">
        <f t="shared" si="311"/>
        <v>130</v>
      </c>
      <c r="N638" s="19">
        <f t="shared" si="286"/>
        <v>141.5</v>
      </c>
      <c r="O638" s="19">
        <f t="shared" si="287"/>
        <v>111</v>
      </c>
      <c r="P638" s="19">
        <f t="shared" si="288"/>
        <v>116</v>
      </c>
      <c r="Q638" s="6">
        <f>VLOOKUP(LEFT(A638,8)*1,Hilfstabelle!$A$35:$E$38,2,FALSE)</f>
        <v>400</v>
      </c>
      <c r="R638" s="6">
        <f>VLOOKUP(LEFT(A638,8)*1,Hilfstabelle!$A$35:$E$38,3,FALSE)</f>
        <v>285</v>
      </c>
      <c r="S638" s="6">
        <f>VLOOKUP(LEFT(A638,8)*1,Hilfstabelle!$A$35:$E$38,4,FALSE)</f>
        <v>146</v>
      </c>
      <c r="T638" s="94">
        <f>VLOOKUP(H638,Preise!A:E,4,FALSE)</f>
        <v>1424.36</v>
      </c>
      <c r="U638" s="7" t="str">
        <f>IF(V638=50,"I",VLOOKUP(V638,Hilfstabelle!$A$3:$B$6,2))</f>
        <v>III</v>
      </c>
      <c r="V638" s="7">
        <f t="shared" si="312"/>
        <v>110</v>
      </c>
      <c r="W638" s="7" t="str">
        <f>IF(U638="I","I",VLOOKUP(V638,Hilfstabelle!$A$3:$B$6,2))</f>
        <v>III</v>
      </c>
      <c r="X638" s="7">
        <f>VLOOKUP(W638,Hilfstabelle!$B$10:$M$13,12,FALSE)</f>
        <v>4.3940147999999999</v>
      </c>
      <c r="Y638" s="7">
        <f>VLOOKUP(W638,Hilfstabelle!$B$10:$D$13,3,FALSE)</f>
        <v>63</v>
      </c>
      <c r="Z638" s="7">
        <f>VLOOKUP(W638,Hilfstabelle!$B$10:$E$13,4,FALSE)</f>
        <v>89</v>
      </c>
      <c r="AA638" s="7">
        <f>VLOOKUP(W638,Hilfstabelle!$B$10:$F$13,5,FALSE)</f>
        <v>89</v>
      </c>
      <c r="AB638" s="7">
        <f>VLOOKUP(W638,Hilfstabelle!$B$10:$G$13,6,FALSE)</f>
        <v>89</v>
      </c>
      <c r="AC638" s="7" t="str">
        <f>IF(AG638="50I","I",VLOOKUP(C638,Hilfstabelle!$A$3:$B$6,2))</f>
        <v>II</v>
      </c>
      <c r="AD638" s="7" t="str">
        <f>IF(U638="I","I",VLOOKUP(C638,Hilfstabelle!$A$3:$B$6,2))</f>
        <v>II</v>
      </c>
      <c r="AE638" s="7" t="str">
        <f t="shared" si="290"/>
        <v>63II</v>
      </c>
      <c r="AF638" s="7" t="str">
        <f t="shared" si="313"/>
        <v>63II</v>
      </c>
      <c r="AG638" s="106" t="b">
        <f t="shared" si="292"/>
        <v>0</v>
      </c>
      <c r="AH638" s="7">
        <f>VLOOKUP('Grundgerüst Konfigurator'!AE638,Hilfstabelle!$B$14:$M$25,12,FALSE)</f>
        <v>0.84948360000000012</v>
      </c>
      <c r="AI638" s="7">
        <f>VLOOKUP(AE638,Hilfstabelle!$B$14:$J$25,9,FALSE)</f>
        <v>37</v>
      </c>
      <c r="AJ638" s="7">
        <f>VLOOKUP(AE638,Hilfstabelle!$B$14:$K$25,10,FALSE)</f>
        <v>68.5</v>
      </c>
      <c r="AK638" s="7">
        <f>VLOOKUP(AE638,Hilfstabelle!$B$14:$I$25,8,FALSE)</f>
        <v>22.5</v>
      </c>
      <c r="AL638" s="7" t="str">
        <f>IF(AP638="50I","I",VLOOKUP(D638,Hilfstabelle!$A$3:$B$6,2))</f>
        <v>III</v>
      </c>
      <c r="AM638" s="7" t="str">
        <f>IF(U638="I","I",VLOOKUP(D638,Hilfstabelle!$A$3:$B$6,2))</f>
        <v>III</v>
      </c>
      <c r="AN638" s="7" t="str">
        <f t="shared" si="293"/>
        <v>110III</v>
      </c>
      <c r="AO638" s="7" t="str">
        <f t="shared" si="314"/>
        <v>110III</v>
      </c>
      <c r="AP638" s="106" t="b">
        <f t="shared" si="295"/>
        <v>0</v>
      </c>
      <c r="AQ638" s="7">
        <f>VLOOKUP('Grundgerüst Konfigurator'!AN638,Hilfstabelle!$B$14:$M$25,12,FALSE)</f>
        <v>2.1127092000000003</v>
      </c>
      <c r="AR638" s="7">
        <f>VLOOKUP(AN638,Hilfstabelle!$B$14:$J$25,9,FALSE)</f>
        <v>65</v>
      </c>
      <c r="AS638" s="7">
        <f>VLOOKUP(AN638,Hilfstabelle!$B$14:$K$25,10,FALSE)</f>
        <v>72</v>
      </c>
      <c r="AT638" s="7">
        <f>VLOOKUP(AN638,Hilfstabelle!$B$14:$I$25,8,FALSE)</f>
        <v>22</v>
      </c>
      <c r="AU638" s="7" t="str">
        <f>IF(AY638="50I","I",VLOOKUP(E638,Hilfstabelle!$A$3:$B$6,2))</f>
        <v>I</v>
      </c>
      <c r="AV638" s="7" t="str">
        <f>IF(U638="I","I",VLOOKUP(E638,Hilfstabelle!$A$3:$B$6,2))</f>
        <v>I</v>
      </c>
      <c r="AW638" s="7" t="str">
        <f t="shared" si="296"/>
        <v>40I</v>
      </c>
      <c r="AX638" s="7" t="str">
        <f t="shared" si="315"/>
        <v>40I</v>
      </c>
      <c r="AY638" s="106" t="b">
        <f t="shared" si="298"/>
        <v>0</v>
      </c>
      <c r="AZ638" s="7">
        <f>VLOOKUP('Grundgerüst Konfigurator'!AW638,Hilfstabelle!$B$14:$M$25,12,FALSE)</f>
        <v>0.33348840000000002</v>
      </c>
      <c r="BA638" s="7">
        <f>VLOOKUP(AW638,Hilfstabelle!$B$14:$J$25,9,FALSE)</f>
        <v>24.5</v>
      </c>
      <c r="BB638" s="7">
        <f>VLOOKUP(AW638,Hilfstabelle!$B$14:$K$25,10,FALSE)</f>
        <v>54</v>
      </c>
      <c r="BC638" s="7">
        <f>VLOOKUP(AW638,Hilfstabelle!$B$14:$I$25,8,FALSE)</f>
        <v>22</v>
      </c>
      <c r="BD638" s="7" t="str">
        <f t="shared" si="316"/>
        <v>III-II</v>
      </c>
      <c r="BE638" s="7" t="str">
        <f t="shared" si="300"/>
        <v>III-II</v>
      </c>
      <c r="BF638" s="7">
        <f>IFERROR(VLOOKUP(BD638,Hilfstabelle!$B$26:$M$31,12,FALSE),0)</f>
        <v>1.1890788000000001</v>
      </c>
      <c r="BG638" s="7">
        <f>IFERROR(VLOOKUP(BD638,Hilfstabelle!$B$26:$H$31,7,FALSE),0)</f>
        <v>30</v>
      </c>
      <c r="BH638" s="7" t="str">
        <f t="shared" si="317"/>
        <v/>
      </c>
      <c r="BI638" s="7" t="str">
        <f t="shared" si="302"/>
        <v/>
      </c>
      <c r="BJ638" s="7">
        <f>IFERROR(VLOOKUP(BH638,Hilfstabelle!$B$26:$M$31,12,FALSE),0)</f>
        <v>0</v>
      </c>
      <c r="BK638" s="7">
        <f>IFERROR(VLOOKUP(BH638,Hilfstabelle!$B$26:$H$31,7,FALSE),0)</f>
        <v>0</v>
      </c>
      <c r="BL638" s="7" t="str">
        <f t="shared" si="318"/>
        <v>III-I</v>
      </c>
      <c r="BM638" s="7" t="str">
        <f t="shared" si="304"/>
        <v>III-I</v>
      </c>
      <c r="BN638" s="7">
        <f>IFERROR(VLOOKUP(BL638,Hilfstabelle!$B$26:$M$31,12,FALSE),0)</f>
        <v>1.0948308</v>
      </c>
      <c r="BO638" s="7">
        <f>IFERROR(VLOOKUP(BL638,Hilfstabelle!$B$26:$H$31,7,FALSE),0)</f>
        <v>5</v>
      </c>
      <c r="BP638" s="162" t="s">
        <v>3902</v>
      </c>
    </row>
    <row r="639" spans="1:68" ht="15" thickBot="1" x14ac:dyDescent="0.25">
      <c r="A639" s="7">
        <v>16863331146</v>
      </c>
      <c r="B639" s="160" t="s">
        <v>98</v>
      </c>
      <c r="C639" s="8">
        <v>63</v>
      </c>
      <c r="D639" s="8">
        <v>110</v>
      </c>
      <c r="E639" s="8">
        <v>50</v>
      </c>
      <c r="F639" s="8" t="str">
        <f t="shared" si="305"/>
        <v>63 - 110 - 50</v>
      </c>
      <c r="G639" s="8" t="str">
        <f t="shared" si="306"/>
        <v>63-110-50</v>
      </c>
      <c r="H639" s="8">
        <f t="shared" si="307"/>
        <v>16863331146</v>
      </c>
      <c r="I639" s="6">
        <f t="shared" si="308"/>
        <v>10.090920000000001</v>
      </c>
      <c r="J639" s="6">
        <f>VLOOKUP(LEFT(A639,8)*1,Hilfstabelle!$A$35:$E$38,5,FALSE)</f>
        <v>1</v>
      </c>
      <c r="K639" s="6">
        <f t="shared" si="309"/>
        <v>342.5</v>
      </c>
      <c r="L639" s="6">
        <f t="shared" si="310"/>
        <v>224</v>
      </c>
      <c r="M639" s="6">
        <f t="shared" si="311"/>
        <v>130</v>
      </c>
      <c r="N639" s="19">
        <f t="shared" si="286"/>
        <v>141.5</v>
      </c>
      <c r="O639" s="19">
        <f t="shared" si="287"/>
        <v>111</v>
      </c>
      <c r="P639" s="19">
        <f t="shared" si="288"/>
        <v>116</v>
      </c>
      <c r="Q639" s="6">
        <f>VLOOKUP(LEFT(A639,8)*1,Hilfstabelle!$A$35:$E$38,2,FALSE)</f>
        <v>400</v>
      </c>
      <c r="R639" s="6">
        <f>VLOOKUP(LEFT(A639,8)*1,Hilfstabelle!$A$35:$E$38,3,FALSE)</f>
        <v>285</v>
      </c>
      <c r="S639" s="6">
        <f>VLOOKUP(LEFT(A639,8)*1,Hilfstabelle!$A$35:$E$38,4,FALSE)</f>
        <v>146</v>
      </c>
      <c r="T639" s="94">
        <f>VLOOKUP(H639,Preise!A:E,4,FALSE)</f>
        <v>1434.05</v>
      </c>
      <c r="U639" s="7" t="str">
        <f>IF(V639=50,"I",VLOOKUP(V639,Hilfstabelle!$A$3:$B$6,2))</f>
        <v>III</v>
      </c>
      <c r="V639" s="7">
        <f t="shared" si="312"/>
        <v>110</v>
      </c>
      <c r="W639" s="7" t="str">
        <f>IF(U639="I","I",VLOOKUP(V639,Hilfstabelle!$A$3:$B$6,2))</f>
        <v>III</v>
      </c>
      <c r="X639" s="7">
        <f>VLOOKUP(W639,Hilfstabelle!$B$10:$M$13,12,FALSE)</f>
        <v>4.3940147999999999</v>
      </c>
      <c r="Y639" s="7">
        <f>VLOOKUP(W639,Hilfstabelle!$B$10:$D$13,3,FALSE)</f>
        <v>63</v>
      </c>
      <c r="Z639" s="7">
        <f>VLOOKUP(W639,Hilfstabelle!$B$10:$E$13,4,FALSE)</f>
        <v>89</v>
      </c>
      <c r="AA639" s="7">
        <f>VLOOKUP(W639,Hilfstabelle!$B$10:$F$13,5,FALSE)</f>
        <v>89</v>
      </c>
      <c r="AB639" s="7">
        <f>VLOOKUP(W639,Hilfstabelle!$B$10:$G$13,6,FALSE)</f>
        <v>89</v>
      </c>
      <c r="AC639" s="7" t="str">
        <f>IF(AG639="50I","I",VLOOKUP(C639,Hilfstabelle!$A$3:$B$6,2))</f>
        <v>II</v>
      </c>
      <c r="AD639" s="7" t="str">
        <f>IF(U639="I","I",VLOOKUP(C639,Hilfstabelle!$A$3:$B$6,2))</f>
        <v>II</v>
      </c>
      <c r="AE639" s="7" t="str">
        <f t="shared" si="290"/>
        <v>63II</v>
      </c>
      <c r="AF639" s="7" t="str">
        <f t="shared" si="313"/>
        <v>63II</v>
      </c>
      <c r="AG639" s="106" t="b">
        <f t="shared" si="292"/>
        <v>0</v>
      </c>
      <c r="AH639" s="7">
        <f>VLOOKUP('Grundgerüst Konfigurator'!AE639,Hilfstabelle!$B$14:$M$25,12,FALSE)</f>
        <v>0.84948360000000012</v>
      </c>
      <c r="AI639" s="7">
        <f>VLOOKUP(AE639,Hilfstabelle!$B$14:$J$25,9,FALSE)</f>
        <v>37</v>
      </c>
      <c r="AJ639" s="7">
        <f>VLOOKUP(AE639,Hilfstabelle!$B$14:$K$25,10,FALSE)</f>
        <v>68.5</v>
      </c>
      <c r="AK639" s="7">
        <f>VLOOKUP(AE639,Hilfstabelle!$B$14:$I$25,8,FALSE)</f>
        <v>22.5</v>
      </c>
      <c r="AL639" s="7" t="str">
        <f>IF(AP639="50I","I",VLOOKUP(D639,Hilfstabelle!$A$3:$B$6,2))</f>
        <v>III</v>
      </c>
      <c r="AM639" s="7" t="str">
        <f>IF(U639="I","I",VLOOKUP(D639,Hilfstabelle!$A$3:$B$6,2))</f>
        <v>III</v>
      </c>
      <c r="AN639" s="7" t="str">
        <f t="shared" si="293"/>
        <v>110III</v>
      </c>
      <c r="AO639" s="7" t="str">
        <f t="shared" si="314"/>
        <v>110III</v>
      </c>
      <c r="AP639" s="106" t="b">
        <f t="shared" si="295"/>
        <v>0</v>
      </c>
      <c r="AQ639" s="7">
        <f>VLOOKUP('Grundgerüst Konfigurator'!AN639,Hilfstabelle!$B$14:$M$25,12,FALSE)</f>
        <v>2.1127092000000003</v>
      </c>
      <c r="AR639" s="7">
        <f>VLOOKUP(AN639,Hilfstabelle!$B$14:$J$25,9,FALSE)</f>
        <v>65</v>
      </c>
      <c r="AS639" s="7">
        <f>VLOOKUP(AN639,Hilfstabelle!$B$14:$K$25,10,FALSE)</f>
        <v>72</v>
      </c>
      <c r="AT639" s="7">
        <f>VLOOKUP(AN639,Hilfstabelle!$B$14:$I$25,8,FALSE)</f>
        <v>22</v>
      </c>
      <c r="AU639" s="7" t="str">
        <f>IF(AY639="50I","I",VLOOKUP(E639,Hilfstabelle!$A$3:$B$6,2))</f>
        <v>I</v>
      </c>
      <c r="AV639" s="7" t="str">
        <f>IF(U639="I","I",VLOOKUP(E639,Hilfstabelle!$A$3:$B$6,2))</f>
        <v>II</v>
      </c>
      <c r="AW639" s="7" t="str">
        <f t="shared" si="296"/>
        <v>50I</v>
      </c>
      <c r="AX639" s="7" t="str">
        <f t="shared" si="315"/>
        <v>50II</v>
      </c>
      <c r="AY639" s="106" t="str">
        <f t="shared" si="298"/>
        <v>50I</v>
      </c>
      <c r="AZ639" s="7">
        <f>VLOOKUP('Grundgerüst Konfigurator'!AW639,Hilfstabelle!$B$14:$M$25,12,FALSE)</f>
        <v>0.45080280000000006</v>
      </c>
      <c r="BA639" s="7">
        <f>VLOOKUP(AW639,Hilfstabelle!$B$14:$J$25,9,FALSE)</f>
        <v>30.5</v>
      </c>
      <c r="BB639" s="7">
        <f>VLOOKUP(AW639,Hilfstabelle!$B$14:$K$25,10,FALSE)</f>
        <v>61</v>
      </c>
      <c r="BC639" s="7">
        <f>VLOOKUP(AW639,Hilfstabelle!$B$14:$I$25,8,FALSE)</f>
        <v>22</v>
      </c>
      <c r="BD639" s="7" t="str">
        <f t="shared" si="316"/>
        <v>III-II</v>
      </c>
      <c r="BE639" s="7" t="str">
        <f t="shared" si="300"/>
        <v>III-II</v>
      </c>
      <c r="BF639" s="7">
        <f>IFERROR(VLOOKUP(BD639,Hilfstabelle!$B$26:$M$31,12,FALSE),0)</f>
        <v>1.1890788000000001</v>
      </c>
      <c r="BG639" s="7">
        <f>IFERROR(VLOOKUP(BD639,Hilfstabelle!$B$26:$H$31,7,FALSE),0)</f>
        <v>30</v>
      </c>
      <c r="BH639" s="7" t="str">
        <f t="shared" si="317"/>
        <v/>
      </c>
      <c r="BI639" s="7" t="str">
        <f t="shared" si="302"/>
        <v/>
      </c>
      <c r="BJ639" s="7">
        <f>IFERROR(VLOOKUP(BH639,Hilfstabelle!$B$26:$M$31,12,FALSE),0)</f>
        <v>0</v>
      </c>
      <c r="BK639" s="7">
        <f>IFERROR(VLOOKUP(BH639,Hilfstabelle!$B$26:$H$31,7,FALSE),0)</f>
        <v>0</v>
      </c>
      <c r="BL639" s="7" t="str">
        <f t="shared" si="318"/>
        <v>III-I</v>
      </c>
      <c r="BM639" s="7" t="str">
        <f t="shared" si="304"/>
        <v>III-I</v>
      </c>
      <c r="BN639" s="7">
        <f>IFERROR(VLOOKUP(BL639,Hilfstabelle!$B$26:$M$31,12,FALSE),0)</f>
        <v>1.0948308</v>
      </c>
      <c r="BO639" s="7">
        <f>IFERROR(VLOOKUP(BL639,Hilfstabelle!$B$26:$H$31,7,FALSE),0)</f>
        <v>5</v>
      </c>
      <c r="BP639" s="162" t="s">
        <v>3902</v>
      </c>
    </row>
    <row r="640" spans="1:68" ht="15" thickBot="1" x14ac:dyDescent="0.25">
      <c r="A640" s="7">
        <v>16864441348</v>
      </c>
      <c r="B640" s="160" t="s">
        <v>98</v>
      </c>
      <c r="C640" s="8">
        <v>63</v>
      </c>
      <c r="D640" s="8">
        <v>125</v>
      </c>
      <c r="E640" s="8">
        <v>25</v>
      </c>
      <c r="F640" s="8" t="str">
        <f t="shared" si="305"/>
        <v>63 - 125 - 25</v>
      </c>
      <c r="G640" s="8" t="str">
        <f t="shared" si="306"/>
        <v>63-125-25</v>
      </c>
      <c r="H640" s="8">
        <f t="shared" si="307"/>
        <v>16864441348</v>
      </c>
      <c r="I640" s="6">
        <f t="shared" si="308"/>
        <v>19.823680799999998</v>
      </c>
      <c r="J640" s="6">
        <f>VLOOKUP(LEFT(A640,8)*1,Hilfstabelle!$A$35:$E$38,5,FALSE)</f>
        <v>0</v>
      </c>
      <c r="K640" s="6">
        <f t="shared" si="309"/>
        <v>365</v>
      </c>
      <c r="L640" s="6">
        <f t="shared" si="310"/>
        <v>277.8</v>
      </c>
      <c r="M640" s="6">
        <f t="shared" si="311"/>
        <v>160</v>
      </c>
      <c r="N640" s="19">
        <f t="shared" si="286"/>
        <v>163</v>
      </c>
      <c r="O640" s="19">
        <f t="shared" si="287"/>
        <v>147.80000000000001</v>
      </c>
      <c r="P640" s="19">
        <f t="shared" si="288"/>
        <v>134.5</v>
      </c>
      <c r="Q640" s="6" t="str">
        <f>VLOOKUP(LEFT(A640,8)*1,Hilfstabelle!$A$35:$E$38,2,FALSE)</f>
        <v>N.A.</v>
      </c>
      <c r="R640" s="6" t="str">
        <f>VLOOKUP(LEFT(A640,8)*1,Hilfstabelle!$A$35:$E$38,3,FALSE)</f>
        <v>N.A.</v>
      </c>
      <c r="S640" s="6" t="str">
        <f>VLOOKUP(LEFT(A640,8)*1,Hilfstabelle!$A$35:$E$38,4,FALSE)</f>
        <v>N.A.</v>
      </c>
      <c r="T640" s="94" t="e">
        <f>VLOOKUP(H640,Preise!A:E,4,FALSE)</f>
        <v>#N/A</v>
      </c>
      <c r="U640" s="7" t="str">
        <f>IF(V640=50,"I",VLOOKUP(V640,Hilfstabelle!$A$3:$B$6,2))</f>
        <v>IV</v>
      </c>
      <c r="V640" s="7">
        <f t="shared" si="312"/>
        <v>125</v>
      </c>
      <c r="W640" s="7" t="str">
        <f>IF(U640="I","I",VLOOKUP(V640,Hilfstabelle!$A$3:$B$6,2))</f>
        <v>IV</v>
      </c>
      <c r="X640" s="7">
        <f>VLOOKUP(W640,Hilfstabelle!$B$10:$M$13,12,FALSE)</f>
        <v>10.408540800000001</v>
      </c>
      <c r="Y640" s="7">
        <f>VLOOKUP(W640,Hilfstabelle!$B$10:$D$13,3,FALSE)</f>
        <v>80</v>
      </c>
      <c r="Z640" s="7">
        <f>VLOOKUP(W640,Hilfstabelle!$B$10:$E$13,4,FALSE)</f>
        <v>110.5</v>
      </c>
      <c r="AA640" s="7">
        <f>VLOOKUP(W640,Hilfstabelle!$B$10:$F$13,5,FALSE)</f>
        <v>110.5</v>
      </c>
      <c r="AB640" s="7">
        <f>VLOOKUP(W640,Hilfstabelle!$B$10:$G$13,6,FALSE)</f>
        <v>110.5</v>
      </c>
      <c r="AC640" s="7" t="str">
        <f>IF(AG640="50I","I",VLOOKUP(C640,Hilfstabelle!$A$3:$B$6,2))</f>
        <v>II</v>
      </c>
      <c r="AD640" s="7" t="str">
        <f>IF(U640="I","I",VLOOKUP(C640,Hilfstabelle!$A$3:$B$6,2))</f>
        <v>II</v>
      </c>
      <c r="AE640" s="7" t="str">
        <f t="shared" si="290"/>
        <v>63II</v>
      </c>
      <c r="AF640" s="7" t="str">
        <f t="shared" si="313"/>
        <v>63II</v>
      </c>
      <c r="AG640" s="106" t="b">
        <f t="shared" si="292"/>
        <v>0</v>
      </c>
      <c r="AH640" s="7">
        <f>VLOOKUP('Grundgerüst Konfigurator'!AE640,Hilfstabelle!$B$14:$M$25,12,FALSE)</f>
        <v>0.84948360000000012</v>
      </c>
      <c r="AI640" s="7">
        <f>VLOOKUP(AE640,Hilfstabelle!$B$14:$J$25,9,FALSE)</f>
        <v>37</v>
      </c>
      <c r="AJ640" s="7">
        <f>VLOOKUP(AE640,Hilfstabelle!$B$14:$K$25,10,FALSE)</f>
        <v>68.5</v>
      </c>
      <c r="AK640" s="7">
        <f>VLOOKUP(AE640,Hilfstabelle!$B$14:$I$25,8,FALSE)</f>
        <v>22.5</v>
      </c>
      <c r="AL640" s="7" t="str">
        <f>IF(AP640="50I","I",VLOOKUP(D640,Hilfstabelle!$A$3:$B$6,2))</f>
        <v>IV</v>
      </c>
      <c r="AM640" s="7" t="str">
        <f>IF(U640="I","I",VLOOKUP(D640,Hilfstabelle!$A$3:$B$6,2))</f>
        <v>IV</v>
      </c>
      <c r="AN640" s="7" t="str">
        <f t="shared" si="293"/>
        <v>125IV</v>
      </c>
      <c r="AO640" s="7" t="str">
        <f t="shared" si="314"/>
        <v>125IV</v>
      </c>
      <c r="AP640" s="106" t="b">
        <f t="shared" si="295"/>
        <v>0</v>
      </c>
      <c r="AQ640" s="7">
        <f>VLOOKUP('Grundgerüst Konfigurator'!AN640,Hilfstabelle!$B$14:$M$25,12,FALSE)</f>
        <v>3.7998072000000001</v>
      </c>
      <c r="AR640" s="7">
        <f>VLOOKUP(AN640,Hilfstabelle!$B$14:$J$25,9,FALSE)</f>
        <v>72.5</v>
      </c>
      <c r="AS640" s="7">
        <f>VLOOKUP(AN640,Hilfstabelle!$B$14:$K$25,10,FALSE)</f>
        <v>87.3</v>
      </c>
      <c r="AT640" s="7">
        <f>VLOOKUP(AN640,Hilfstabelle!$B$14:$I$25,8,FALSE)</f>
        <v>37.299999999999997</v>
      </c>
      <c r="AU640" s="7" t="str">
        <f>IF(AY640="50I","I",VLOOKUP(E640,Hilfstabelle!$A$3:$B$6,2))</f>
        <v>I</v>
      </c>
      <c r="AV640" s="7" t="str">
        <f>IF(U640="I","I",VLOOKUP(E640,Hilfstabelle!$A$3:$B$6,2))</f>
        <v>I</v>
      </c>
      <c r="AW640" s="7" t="str">
        <f t="shared" si="296"/>
        <v>25I</v>
      </c>
      <c r="AX640" s="7" t="str">
        <f t="shared" si="315"/>
        <v>25I</v>
      </c>
      <c r="AY640" s="106" t="b">
        <f t="shared" si="298"/>
        <v>0</v>
      </c>
      <c r="AZ640" s="7">
        <f>VLOOKUP('Grundgerüst Konfigurator'!AW640,Hilfstabelle!$B$14:$M$25,12,FALSE)</f>
        <v>0.171486</v>
      </c>
      <c r="BA640" s="7">
        <f>VLOOKUP(AW640,Hilfstabelle!$B$14:$J$25,9,FALSE)</f>
        <v>15.25</v>
      </c>
      <c r="BB640" s="7">
        <f>VLOOKUP(AW640,Hilfstabelle!$B$14:$K$25,10,FALSE)</f>
        <v>40.5</v>
      </c>
      <c r="BC640" s="7">
        <f>VLOOKUP(AW640,Hilfstabelle!$B$14:$I$25,8,FALSE)</f>
        <v>19</v>
      </c>
      <c r="BD640" s="7" t="str">
        <f t="shared" si="316"/>
        <v>IV-II</v>
      </c>
      <c r="BE640" s="7" t="str">
        <f t="shared" si="300"/>
        <v>IV-II</v>
      </c>
      <c r="BF640" s="7">
        <f>IFERROR(VLOOKUP(BD640,Hilfstabelle!$B$26:$M$31,12,FALSE),0)</f>
        <v>2.3884392000000001</v>
      </c>
      <c r="BG640" s="7">
        <f>IFERROR(VLOOKUP(BD640,Hilfstabelle!$B$26:$H$31,7,FALSE),0)</f>
        <v>30</v>
      </c>
      <c r="BH640" s="7" t="str">
        <f t="shared" si="317"/>
        <v/>
      </c>
      <c r="BI640" s="7" t="str">
        <f t="shared" si="302"/>
        <v/>
      </c>
      <c r="BJ640" s="7">
        <f>IFERROR(VLOOKUP(BH640,Hilfstabelle!$B$26:$M$31,12,FALSE),0)</f>
        <v>0</v>
      </c>
      <c r="BK640" s="7">
        <f>IFERROR(VLOOKUP(BH640,Hilfstabelle!$B$26:$H$31,7,FALSE),0)</f>
        <v>0</v>
      </c>
      <c r="BL640" s="7" t="str">
        <f t="shared" si="318"/>
        <v>IV-I</v>
      </c>
      <c r="BM640" s="7" t="str">
        <f t="shared" si="304"/>
        <v>IV-I</v>
      </c>
      <c r="BN640" s="7">
        <f>IFERROR(VLOOKUP(BL640,Hilfstabelle!$B$26:$M$31,12,FALSE),0)</f>
        <v>2.205924</v>
      </c>
      <c r="BO640" s="7">
        <f>IFERROR(VLOOKUP(BL640,Hilfstabelle!$B$26:$H$31,7,FALSE),0)</f>
        <v>5</v>
      </c>
      <c r="BP640" s="162" t="s">
        <v>3902</v>
      </c>
    </row>
    <row r="641" spans="1:68" ht="15" thickBot="1" x14ac:dyDescent="0.25">
      <c r="A641" s="7">
        <v>16864441349</v>
      </c>
      <c r="B641" s="160" t="s">
        <v>98</v>
      </c>
      <c r="C641" s="8">
        <v>63</v>
      </c>
      <c r="D641" s="8">
        <v>125</v>
      </c>
      <c r="E641" s="8">
        <v>32</v>
      </c>
      <c r="F641" s="8" t="str">
        <f t="shared" si="305"/>
        <v>63 - 125 - 32</v>
      </c>
      <c r="G641" s="8" t="str">
        <f t="shared" si="306"/>
        <v>63-125-32</v>
      </c>
      <c r="H641" s="8">
        <f t="shared" si="307"/>
        <v>16864441349</v>
      </c>
      <c r="I641" s="6">
        <f t="shared" si="308"/>
        <v>19.876079999999998</v>
      </c>
      <c r="J641" s="6">
        <f>VLOOKUP(LEFT(A641,8)*1,Hilfstabelle!$A$35:$E$38,5,FALSE)</f>
        <v>0</v>
      </c>
      <c r="K641" s="6">
        <f t="shared" si="309"/>
        <v>371.5</v>
      </c>
      <c r="L641" s="6">
        <f t="shared" si="310"/>
        <v>277.8</v>
      </c>
      <c r="M641" s="6">
        <f t="shared" si="311"/>
        <v>160</v>
      </c>
      <c r="N641" s="19">
        <f t="shared" si="286"/>
        <v>163</v>
      </c>
      <c r="O641" s="19">
        <f t="shared" si="287"/>
        <v>147.80000000000001</v>
      </c>
      <c r="P641" s="19">
        <f t="shared" si="288"/>
        <v>135.5</v>
      </c>
      <c r="Q641" s="6" t="str">
        <f>VLOOKUP(LEFT(A641,8)*1,Hilfstabelle!$A$35:$E$38,2,FALSE)</f>
        <v>N.A.</v>
      </c>
      <c r="R641" s="6" t="str">
        <f>VLOOKUP(LEFT(A641,8)*1,Hilfstabelle!$A$35:$E$38,3,FALSE)</f>
        <v>N.A.</v>
      </c>
      <c r="S641" s="6" t="str">
        <f>VLOOKUP(LEFT(A641,8)*1,Hilfstabelle!$A$35:$E$38,4,FALSE)</f>
        <v>N.A.</v>
      </c>
      <c r="T641" s="94" t="e">
        <f>VLOOKUP(H641,Preise!A:E,4,FALSE)</f>
        <v>#N/A</v>
      </c>
      <c r="U641" s="7" t="str">
        <f>IF(V641=50,"I",VLOOKUP(V641,Hilfstabelle!$A$3:$B$6,2))</f>
        <v>IV</v>
      </c>
      <c r="V641" s="7">
        <f t="shared" si="312"/>
        <v>125</v>
      </c>
      <c r="W641" s="7" t="str">
        <f>IF(U641="I","I",VLOOKUP(V641,Hilfstabelle!$A$3:$B$6,2))</f>
        <v>IV</v>
      </c>
      <c r="X641" s="7">
        <f>VLOOKUP(W641,Hilfstabelle!$B$10:$M$13,12,FALSE)</f>
        <v>10.408540800000001</v>
      </c>
      <c r="Y641" s="7">
        <f>VLOOKUP(W641,Hilfstabelle!$B$10:$D$13,3,FALSE)</f>
        <v>80</v>
      </c>
      <c r="Z641" s="7">
        <f>VLOOKUP(W641,Hilfstabelle!$B$10:$E$13,4,FALSE)</f>
        <v>110.5</v>
      </c>
      <c r="AA641" s="7">
        <f>VLOOKUP(W641,Hilfstabelle!$B$10:$F$13,5,FALSE)</f>
        <v>110.5</v>
      </c>
      <c r="AB641" s="7">
        <f>VLOOKUP(W641,Hilfstabelle!$B$10:$G$13,6,FALSE)</f>
        <v>110.5</v>
      </c>
      <c r="AC641" s="7" t="str">
        <f>IF(AG641="50I","I",VLOOKUP(C641,Hilfstabelle!$A$3:$B$6,2))</f>
        <v>II</v>
      </c>
      <c r="AD641" s="7" t="str">
        <f>IF(U641="I","I",VLOOKUP(C641,Hilfstabelle!$A$3:$B$6,2))</f>
        <v>II</v>
      </c>
      <c r="AE641" s="7" t="str">
        <f t="shared" si="290"/>
        <v>63II</v>
      </c>
      <c r="AF641" s="7" t="str">
        <f t="shared" si="313"/>
        <v>63II</v>
      </c>
      <c r="AG641" s="106" t="b">
        <f t="shared" si="292"/>
        <v>0</v>
      </c>
      <c r="AH641" s="7">
        <f>VLOOKUP('Grundgerüst Konfigurator'!AE641,Hilfstabelle!$B$14:$M$25,12,FALSE)</f>
        <v>0.84948360000000012</v>
      </c>
      <c r="AI641" s="7">
        <f>VLOOKUP(AE641,Hilfstabelle!$B$14:$J$25,9,FALSE)</f>
        <v>37</v>
      </c>
      <c r="AJ641" s="7">
        <f>VLOOKUP(AE641,Hilfstabelle!$B$14:$K$25,10,FALSE)</f>
        <v>68.5</v>
      </c>
      <c r="AK641" s="7">
        <f>VLOOKUP(AE641,Hilfstabelle!$B$14:$I$25,8,FALSE)</f>
        <v>22.5</v>
      </c>
      <c r="AL641" s="7" t="str">
        <f>IF(AP641="50I","I",VLOOKUP(D641,Hilfstabelle!$A$3:$B$6,2))</f>
        <v>IV</v>
      </c>
      <c r="AM641" s="7" t="str">
        <f>IF(U641="I","I",VLOOKUP(D641,Hilfstabelle!$A$3:$B$6,2))</f>
        <v>IV</v>
      </c>
      <c r="AN641" s="7" t="str">
        <f t="shared" si="293"/>
        <v>125IV</v>
      </c>
      <c r="AO641" s="7" t="str">
        <f t="shared" si="314"/>
        <v>125IV</v>
      </c>
      <c r="AP641" s="106" t="b">
        <f t="shared" si="295"/>
        <v>0</v>
      </c>
      <c r="AQ641" s="7">
        <f>VLOOKUP('Grundgerüst Konfigurator'!AN641,Hilfstabelle!$B$14:$M$25,12,FALSE)</f>
        <v>3.7998072000000001</v>
      </c>
      <c r="AR641" s="7">
        <f>VLOOKUP(AN641,Hilfstabelle!$B$14:$J$25,9,FALSE)</f>
        <v>72.5</v>
      </c>
      <c r="AS641" s="7">
        <f>VLOOKUP(AN641,Hilfstabelle!$B$14:$K$25,10,FALSE)</f>
        <v>87.3</v>
      </c>
      <c r="AT641" s="7">
        <f>VLOOKUP(AN641,Hilfstabelle!$B$14:$I$25,8,FALSE)</f>
        <v>37.299999999999997</v>
      </c>
      <c r="AU641" s="7" t="str">
        <f>IF(AY641="50I","I",VLOOKUP(E641,Hilfstabelle!$A$3:$B$6,2))</f>
        <v>I</v>
      </c>
      <c r="AV641" s="7" t="str">
        <f>IF(U641="I","I",VLOOKUP(E641,Hilfstabelle!$A$3:$B$6,2))</f>
        <v>I</v>
      </c>
      <c r="AW641" s="7" t="str">
        <f t="shared" si="296"/>
        <v>32I</v>
      </c>
      <c r="AX641" s="7" t="str">
        <f t="shared" si="315"/>
        <v>32I</v>
      </c>
      <c r="AY641" s="106" t="b">
        <f t="shared" si="298"/>
        <v>0</v>
      </c>
      <c r="AZ641" s="7">
        <f>VLOOKUP('Grundgerüst Konfigurator'!AW641,Hilfstabelle!$B$14:$M$25,12,FALSE)</f>
        <v>0.22388520000000001</v>
      </c>
      <c r="BA641" s="7">
        <f>VLOOKUP(AW641,Hilfstabelle!$B$14:$J$25,9,FALSE)</f>
        <v>20</v>
      </c>
      <c r="BB641" s="7">
        <f>VLOOKUP(AW641,Hilfstabelle!$B$14:$K$25,10,FALSE)</f>
        <v>47</v>
      </c>
      <c r="BC641" s="7">
        <f>VLOOKUP(AW641,Hilfstabelle!$B$14:$I$25,8,FALSE)</f>
        <v>20</v>
      </c>
      <c r="BD641" s="7" t="str">
        <f t="shared" si="316"/>
        <v>IV-II</v>
      </c>
      <c r="BE641" s="7" t="str">
        <f t="shared" si="300"/>
        <v>IV-II</v>
      </c>
      <c r="BF641" s="7">
        <f>IFERROR(VLOOKUP(BD641,Hilfstabelle!$B$26:$M$31,12,FALSE),0)</f>
        <v>2.3884392000000001</v>
      </c>
      <c r="BG641" s="7">
        <f>IFERROR(VLOOKUP(BD641,Hilfstabelle!$B$26:$H$31,7,FALSE),0)</f>
        <v>30</v>
      </c>
      <c r="BH641" s="7" t="str">
        <f t="shared" si="317"/>
        <v/>
      </c>
      <c r="BI641" s="7" t="str">
        <f t="shared" si="302"/>
        <v/>
      </c>
      <c r="BJ641" s="7">
        <f>IFERROR(VLOOKUP(BH641,Hilfstabelle!$B$26:$M$31,12,FALSE),0)</f>
        <v>0</v>
      </c>
      <c r="BK641" s="7">
        <f>IFERROR(VLOOKUP(BH641,Hilfstabelle!$B$26:$H$31,7,FALSE),0)</f>
        <v>0</v>
      </c>
      <c r="BL641" s="7" t="str">
        <f t="shared" si="318"/>
        <v>IV-I</v>
      </c>
      <c r="BM641" s="7" t="str">
        <f t="shared" si="304"/>
        <v>IV-I</v>
      </c>
      <c r="BN641" s="7">
        <f>IFERROR(VLOOKUP(BL641,Hilfstabelle!$B$26:$M$31,12,FALSE),0)</f>
        <v>2.205924</v>
      </c>
      <c r="BO641" s="7">
        <f>IFERROR(VLOOKUP(BL641,Hilfstabelle!$B$26:$H$31,7,FALSE),0)</f>
        <v>5</v>
      </c>
      <c r="BP641" s="162" t="s">
        <v>3902</v>
      </c>
    </row>
    <row r="642" spans="1:68" ht="15" thickBot="1" x14ac:dyDescent="0.25">
      <c r="A642" s="7">
        <v>16864441350</v>
      </c>
      <c r="B642" s="160" t="s">
        <v>98</v>
      </c>
      <c r="C642" s="8">
        <v>63</v>
      </c>
      <c r="D642" s="8">
        <v>125</v>
      </c>
      <c r="E642" s="8">
        <v>40</v>
      </c>
      <c r="F642" s="8" t="str">
        <f t="shared" si="305"/>
        <v>63 - 125 - 40</v>
      </c>
      <c r="G642" s="8" t="str">
        <f t="shared" si="306"/>
        <v>63-125-40</v>
      </c>
      <c r="H642" s="8">
        <f t="shared" si="307"/>
        <v>16864441350</v>
      </c>
      <c r="I642" s="6">
        <f t="shared" si="308"/>
        <v>19.9856832</v>
      </c>
      <c r="J642" s="6">
        <f>VLOOKUP(LEFT(A642,8)*1,Hilfstabelle!$A$35:$E$38,5,FALSE)</f>
        <v>0</v>
      </c>
      <c r="K642" s="6">
        <f t="shared" si="309"/>
        <v>378.5</v>
      </c>
      <c r="L642" s="6">
        <f t="shared" si="310"/>
        <v>277.8</v>
      </c>
      <c r="M642" s="6">
        <f t="shared" si="311"/>
        <v>160</v>
      </c>
      <c r="N642" s="19">
        <f t="shared" si="286"/>
        <v>163</v>
      </c>
      <c r="O642" s="19">
        <f t="shared" si="287"/>
        <v>147.80000000000001</v>
      </c>
      <c r="P642" s="19">
        <f t="shared" si="288"/>
        <v>137.5</v>
      </c>
      <c r="Q642" s="6" t="str">
        <f>VLOOKUP(LEFT(A642,8)*1,Hilfstabelle!$A$35:$E$38,2,FALSE)</f>
        <v>N.A.</v>
      </c>
      <c r="R642" s="6" t="str">
        <f>VLOOKUP(LEFT(A642,8)*1,Hilfstabelle!$A$35:$E$38,3,FALSE)</f>
        <v>N.A.</v>
      </c>
      <c r="S642" s="6" t="str">
        <f>VLOOKUP(LEFT(A642,8)*1,Hilfstabelle!$A$35:$E$38,4,FALSE)</f>
        <v>N.A.</v>
      </c>
      <c r="T642" s="94" t="e">
        <f>VLOOKUP(H642,Preise!A:E,4,FALSE)</f>
        <v>#N/A</v>
      </c>
      <c r="U642" s="7" t="str">
        <f>IF(V642=50,"I",VLOOKUP(V642,Hilfstabelle!$A$3:$B$6,2))</f>
        <v>IV</v>
      </c>
      <c r="V642" s="7">
        <f t="shared" si="312"/>
        <v>125</v>
      </c>
      <c r="W642" s="7" t="str">
        <f>IF(U642="I","I",VLOOKUP(V642,Hilfstabelle!$A$3:$B$6,2))</f>
        <v>IV</v>
      </c>
      <c r="X642" s="7">
        <f>VLOOKUP(W642,Hilfstabelle!$B$10:$M$13,12,FALSE)</f>
        <v>10.408540800000001</v>
      </c>
      <c r="Y642" s="7">
        <f>VLOOKUP(W642,Hilfstabelle!$B$10:$D$13,3,FALSE)</f>
        <v>80</v>
      </c>
      <c r="Z642" s="7">
        <f>VLOOKUP(W642,Hilfstabelle!$B$10:$E$13,4,FALSE)</f>
        <v>110.5</v>
      </c>
      <c r="AA642" s="7">
        <f>VLOOKUP(W642,Hilfstabelle!$B$10:$F$13,5,FALSE)</f>
        <v>110.5</v>
      </c>
      <c r="AB642" s="7">
        <f>VLOOKUP(W642,Hilfstabelle!$B$10:$G$13,6,FALSE)</f>
        <v>110.5</v>
      </c>
      <c r="AC642" s="7" t="str">
        <f>IF(AG642="50I","I",VLOOKUP(C642,Hilfstabelle!$A$3:$B$6,2))</f>
        <v>II</v>
      </c>
      <c r="AD642" s="7" t="str">
        <f>IF(U642="I","I",VLOOKUP(C642,Hilfstabelle!$A$3:$B$6,2))</f>
        <v>II</v>
      </c>
      <c r="AE642" s="7" t="str">
        <f t="shared" si="290"/>
        <v>63II</v>
      </c>
      <c r="AF642" s="7" t="str">
        <f t="shared" si="313"/>
        <v>63II</v>
      </c>
      <c r="AG642" s="106" t="b">
        <f t="shared" si="292"/>
        <v>0</v>
      </c>
      <c r="AH642" s="7">
        <f>VLOOKUP('Grundgerüst Konfigurator'!AE642,Hilfstabelle!$B$14:$M$25,12,FALSE)</f>
        <v>0.84948360000000012</v>
      </c>
      <c r="AI642" s="7">
        <f>VLOOKUP(AE642,Hilfstabelle!$B$14:$J$25,9,FALSE)</f>
        <v>37</v>
      </c>
      <c r="AJ642" s="7">
        <f>VLOOKUP(AE642,Hilfstabelle!$B$14:$K$25,10,FALSE)</f>
        <v>68.5</v>
      </c>
      <c r="AK642" s="7">
        <f>VLOOKUP(AE642,Hilfstabelle!$B$14:$I$25,8,FALSE)</f>
        <v>22.5</v>
      </c>
      <c r="AL642" s="7" t="str">
        <f>IF(AP642="50I","I",VLOOKUP(D642,Hilfstabelle!$A$3:$B$6,2))</f>
        <v>IV</v>
      </c>
      <c r="AM642" s="7" t="str">
        <f>IF(U642="I","I",VLOOKUP(D642,Hilfstabelle!$A$3:$B$6,2))</f>
        <v>IV</v>
      </c>
      <c r="AN642" s="7" t="str">
        <f t="shared" si="293"/>
        <v>125IV</v>
      </c>
      <c r="AO642" s="7" t="str">
        <f t="shared" si="314"/>
        <v>125IV</v>
      </c>
      <c r="AP642" s="106" t="b">
        <f t="shared" si="295"/>
        <v>0</v>
      </c>
      <c r="AQ642" s="7">
        <f>VLOOKUP('Grundgerüst Konfigurator'!AN642,Hilfstabelle!$B$14:$M$25,12,FALSE)</f>
        <v>3.7998072000000001</v>
      </c>
      <c r="AR642" s="7">
        <f>VLOOKUP(AN642,Hilfstabelle!$B$14:$J$25,9,FALSE)</f>
        <v>72.5</v>
      </c>
      <c r="AS642" s="7">
        <f>VLOOKUP(AN642,Hilfstabelle!$B$14:$K$25,10,FALSE)</f>
        <v>87.3</v>
      </c>
      <c r="AT642" s="7">
        <f>VLOOKUP(AN642,Hilfstabelle!$B$14:$I$25,8,FALSE)</f>
        <v>37.299999999999997</v>
      </c>
      <c r="AU642" s="7" t="str">
        <f>IF(AY642="50I","I",VLOOKUP(E642,Hilfstabelle!$A$3:$B$6,2))</f>
        <v>I</v>
      </c>
      <c r="AV642" s="7" t="str">
        <f>IF(U642="I","I",VLOOKUP(E642,Hilfstabelle!$A$3:$B$6,2))</f>
        <v>I</v>
      </c>
      <c r="AW642" s="7" t="str">
        <f t="shared" si="296"/>
        <v>40I</v>
      </c>
      <c r="AX642" s="7" t="str">
        <f t="shared" si="315"/>
        <v>40I</v>
      </c>
      <c r="AY642" s="106" t="b">
        <f t="shared" si="298"/>
        <v>0</v>
      </c>
      <c r="AZ642" s="7">
        <f>VLOOKUP('Grundgerüst Konfigurator'!AW642,Hilfstabelle!$B$14:$M$25,12,FALSE)</f>
        <v>0.33348840000000002</v>
      </c>
      <c r="BA642" s="7">
        <f>VLOOKUP(AW642,Hilfstabelle!$B$14:$J$25,9,FALSE)</f>
        <v>24.5</v>
      </c>
      <c r="BB642" s="7">
        <f>VLOOKUP(AW642,Hilfstabelle!$B$14:$K$25,10,FALSE)</f>
        <v>54</v>
      </c>
      <c r="BC642" s="7">
        <f>VLOOKUP(AW642,Hilfstabelle!$B$14:$I$25,8,FALSE)</f>
        <v>22</v>
      </c>
      <c r="BD642" s="7" t="str">
        <f t="shared" si="316"/>
        <v>IV-II</v>
      </c>
      <c r="BE642" s="7" t="str">
        <f t="shared" si="300"/>
        <v>IV-II</v>
      </c>
      <c r="BF642" s="7">
        <f>IFERROR(VLOOKUP(BD642,Hilfstabelle!$B$26:$M$31,12,FALSE),0)</f>
        <v>2.3884392000000001</v>
      </c>
      <c r="BG642" s="7">
        <f>IFERROR(VLOOKUP(BD642,Hilfstabelle!$B$26:$H$31,7,FALSE),0)</f>
        <v>30</v>
      </c>
      <c r="BH642" s="7" t="str">
        <f t="shared" si="317"/>
        <v/>
      </c>
      <c r="BI642" s="7" t="str">
        <f t="shared" si="302"/>
        <v/>
      </c>
      <c r="BJ642" s="7">
        <f>IFERROR(VLOOKUP(BH642,Hilfstabelle!$B$26:$M$31,12,FALSE),0)</f>
        <v>0</v>
      </c>
      <c r="BK642" s="7">
        <f>IFERROR(VLOOKUP(BH642,Hilfstabelle!$B$26:$H$31,7,FALSE),0)</f>
        <v>0</v>
      </c>
      <c r="BL642" s="7" t="str">
        <f t="shared" si="318"/>
        <v>IV-I</v>
      </c>
      <c r="BM642" s="7" t="str">
        <f t="shared" si="304"/>
        <v>IV-I</v>
      </c>
      <c r="BN642" s="7">
        <f>IFERROR(VLOOKUP(BL642,Hilfstabelle!$B$26:$M$31,12,FALSE),0)</f>
        <v>2.205924</v>
      </c>
      <c r="BO642" s="7">
        <f>IFERROR(VLOOKUP(BL642,Hilfstabelle!$B$26:$H$31,7,FALSE),0)</f>
        <v>5</v>
      </c>
      <c r="BP642" s="162" t="s">
        <v>3902</v>
      </c>
    </row>
    <row r="643" spans="1:68" ht="15" thickBot="1" x14ac:dyDescent="0.25">
      <c r="A643" s="7">
        <v>16864441351</v>
      </c>
      <c r="B643" s="160" t="s">
        <v>98</v>
      </c>
      <c r="C643" s="8">
        <v>63</v>
      </c>
      <c r="D643" s="8">
        <v>125</v>
      </c>
      <c r="E643" s="8">
        <v>50</v>
      </c>
      <c r="F643" s="8" t="str">
        <f t="shared" si="305"/>
        <v>63 - 125 - 50</v>
      </c>
      <c r="G643" s="8" t="str">
        <f t="shared" si="306"/>
        <v>63-125-50</v>
      </c>
      <c r="H643" s="8">
        <f t="shared" si="307"/>
        <v>16864441351</v>
      </c>
      <c r="I643" s="6">
        <f t="shared" si="308"/>
        <v>20.102997599999998</v>
      </c>
      <c r="J643" s="6">
        <f>VLOOKUP(LEFT(A643,8)*1,Hilfstabelle!$A$35:$E$38,5,FALSE)</f>
        <v>0</v>
      </c>
      <c r="K643" s="6">
        <f t="shared" si="309"/>
        <v>385.5</v>
      </c>
      <c r="L643" s="6">
        <f t="shared" si="310"/>
        <v>277.8</v>
      </c>
      <c r="M643" s="6">
        <f t="shared" si="311"/>
        <v>160</v>
      </c>
      <c r="N643" s="19">
        <f t="shared" ref="N643:N706" si="319">SUM(Z643,AK643,BG643)</f>
        <v>163</v>
      </c>
      <c r="O643" s="19">
        <f t="shared" ref="O643:O706" si="320">SUM(AB643,AT643,BK643)</f>
        <v>147.80000000000001</v>
      </c>
      <c r="P643" s="19">
        <f t="shared" ref="P643:P706" si="321">SUM(AA643,BC643,BO643)</f>
        <v>137.5</v>
      </c>
      <c r="Q643" s="6" t="str">
        <f>VLOOKUP(LEFT(A643,8)*1,Hilfstabelle!$A$35:$E$38,2,FALSE)</f>
        <v>N.A.</v>
      </c>
      <c r="R643" s="6" t="str">
        <f>VLOOKUP(LEFT(A643,8)*1,Hilfstabelle!$A$35:$E$38,3,FALSE)</f>
        <v>N.A.</v>
      </c>
      <c r="S643" s="6" t="str">
        <f>VLOOKUP(LEFT(A643,8)*1,Hilfstabelle!$A$35:$E$38,4,FALSE)</f>
        <v>N.A.</v>
      </c>
      <c r="T643" s="94" t="e">
        <f>VLOOKUP(H643,Preise!A:E,4,FALSE)</f>
        <v>#N/A</v>
      </c>
      <c r="U643" s="7" t="str">
        <f>IF(V643=50,"I",VLOOKUP(V643,Hilfstabelle!$A$3:$B$6,2))</f>
        <v>IV</v>
      </c>
      <c r="V643" s="7">
        <f t="shared" si="312"/>
        <v>125</v>
      </c>
      <c r="W643" s="7" t="str">
        <f>IF(U643="I","I",VLOOKUP(V643,Hilfstabelle!$A$3:$B$6,2))</f>
        <v>IV</v>
      </c>
      <c r="X643" s="7">
        <f>VLOOKUP(W643,Hilfstabelle!$B$10:$M$13,12,FALSE)</f>
        <v>10.408540800000001</v>
      </c>
      <c r="Y643" s="7">
        <f>VLOOKUP(W643,Hilfstabelle!$B$10:$D$13,3,FALSE)</f>
        <v>80</v>
      </c>
      <c r="Z643" s="7">
        <f>VLOOKUP(W643,Hilfstabelle!$B$10:$E$13,4,FALSE)</f>
        <v>110.5</v>
      </c>
      <c r="AA643" s="7">
        <f>VLOOKUP(W643,Hilfstabelle!$B$10:$F$13,5,FALSE)</f>
        <v>110.5</v>
      </c>
      <c r="AB643" s="7">
        <f>VLOOKUP(W643,Hilfstabelle!$B$10:$G$13,6,FALSE)</f>
        <v>110.5</v>
      </c>
      <c r="AC643" s="7" t="str">
        <f>IF(AG643="50I","I",VLOOKUP(C643,Hilfstabelle!$A$3:$B$6,2))</f>
        <v>II</v>
      </c>
      <c r="AD643" s="7" t="str">
        <f>IF(U643="I","I",VLOOKUP(C643,Hilfstabelle!$A$3:$B$6,2))</f>
        <v>II</v>
      </c>
      <c r="AE643" s="7" t="str">
        <f t="shared" ref="AE643:AE706" si="322">IF(AG643="50I","50I",AF643)</f>
        <v>63II</v>
      </c>
      <c r="AF643" s="7" t="str">
        <f t="shared" si="313"/>
        <v>63II</v>
      </c>
      <c r="AG643" s="106" t="b">
        <f t="shared" si="292"/>
        <v>0</v>
      </c>
      <c r="AH643" s="7">
        <f>VLOOKUP('Grundgerüst Konfigurator'!AE643,Hilfstabelle!$B$14:$M$25,12,FALSE)</f>
        <v>0.84948360000000012</v>
      </c>
      <c r="AI643" s="7">
        <f>VLOOKUP(AE643,Hilfstabelle!$B$14:$J$25,9,FALSE)</f>
        <v>37</v>
      </c>
      <c r="AJ643" s="7">
        <f>VLOOKUP(AE643,Hilfstabelle!$B$14:$K$25,10,FALSE)</f>
        <v>68.5</v>
      </c>
      <c r="AK643" s="7">
        <f>VLOOKUP(AE643,Hilfstabelle!$B$14:$I$25,8,FALSE)</f>
        <v>22.5</v>
      </c>
      <c r="AL643" s="7" t="str">
        <f>IF(AP643="50I","I",VLOOKUP(D643,Hilfstabelle!$A$3:$B$6,2))</f>
        <v>IV</v>
      </c>
      <c r="AM643" s="7" t="str">
        <f>IF(U643="I","I",VLOOKUP(D643,Hilfstabelle!$A$3:$B$6,2))</f>
        <v>IV</v>
      </c>
      <c r="AN643" s="7" t="str">
        <f t="shared" ref="AN643:AN706" si="323">IF(AP643="50I","50I",AO643)</f>
        <v>125IV</v>
      </c>
      <c r="AO643" s="7" t="str">
        <f t="shared" si="314"/>
        <v>125IV</v>
      </c>
      <c r="AP643" s="106" t="b">
        <f t="shared" si="295"/>
        <v>0</v>
      </c>
      <c r="AQ643" s="7">
        <f>VLOOKUP('Grundgerüst Konfigurator'!AN643,Hilfstabelle!$B$14:$M$25,12,FALSE)</f>
        <v>3.7998072000000001</v>
      </c>
      <c r="AR643" s="7">
        <f>VLOOKUP(AN643,Hilfstabelle!$B$14:$J$25,9,FALSE)</f>
        <v>72.5</v>
      </c>
      <c r="AS643" s="7">
        <f>VLOOKUP(AN643,Hilfstabelle!$B$14:$K$25,10,FALSE)</f>
        <v>87.3</v>
      </c>
      <c r="AT643" s="7">
        <f>VLOOKUP(AN643,Hilfstabelle!$B$14:$I$25,8,FALSE)</f>
        <v>37.299999999999997</v>
      </c>
      <c r="AU643" s="7" t="str">
        <f>IF(AY643="50I","I",VLOOKUP(E643,Hilfstabelle!$A$3:$B$6,2))</f>
        <v>I</v>
      </c>
      <c r="AV643" s="7" t="str">
        <f>IF(U643="I","I",VLOOKUP(E643,Hilfstabelle!$A$3:$B$6,2))</f>
        <v>II</v>
      </c>
      <c r="AW643" s="7" t="str">
        <f t="shared" ref="AW643:AW706" si="324">IF(AY643="50I","50I",AX643)</f>
        <v>50I</v>
      </c>
      <c r="AX643" s="7" t="str">
        <f t="shared" si="315"/>
        <v>50II</v>
      </c>
      <c r="AY643" s="106" t="str">
        <f t="shared" si="298"/>
        <v>50I</v>
      </c>
      <c r="AZ643" s="7">
        <f>VLOOKUP('Grundgerüst Konfigurator'!AW643,Hilfstabelle!$B$14:$M$25,12,FALSE)</f>
        <v>0.45080280000000006</v>
      </c>
      <c r="BA643" s="7">
        <f>VLOOKUP(AW643,Hilfstabelle!$B$14:$J$25,9,FALSE)</f>
        <v>30.5</v>
      </c>
      <c r="BB643" s="7">
        <f>VLOOKUP(AW643,Hilfstabelle!$B$14:$K$25,10,FALSE)</f>
        <v>61</v>
      </c>
      <c r="BC643" s="7">
        <f>VLOOKUP(AW643,Hilfstabelle!$B$14:$I$25,8,FALSE)</f>
        <v>22</v>
      </c>
      <c r="BD643" s="7" t="str">
        <f t="shared" si="316"/>
        <v>IV-II</v>
      </c>
      <c r="BE643" s="7" t="str">
        <f t="shared" ref="BE643:BE706" si="325">IF(BD643="I-II","",BD643)</f>
        <v>IV-II</v>
      </c>
      <c r="BF643" s="7">
        <f>IFERROR(VLOOKUP(BD643,Hilfstabelle!$B$26:$M$31,12,FALSE),0)</f>
        <v>2.3884392000000001</v>
      </c>
      <c r="BG643" s="7">
        <f>IFERROR(VLOOKUP(BD643,Hilfstabelle!$B$26:$H$31,7,FALSE),0)</f>
        <v>30</v>
      </c>
      <c r="BH643" s="7" t="str">
        <f t="shared" si="317"/>
        <v/>
      </c>
      <c r="BI643" s="7" t="str">
        <f t="shared" ref="BI643:BI706" si="326">IF(BH643="I-II","",BH643)</f>
        <v/>
      </c>
      <c r="BJ643" s="7">
        <f>IFERROR(VLOOKUP(BH643,Hilfstabelle!$B$26:$M$31,12,FALSE),0)</f>
        <v>0</v>
      </c>
      <c r="BK643" s="7">
        <f>IFERROR(VLOOKUP(BH643,Hilfstabelle!$B$26:$H$31,7,FALSE),0)</f>
        <v>0</v>
      </c>
      <c r="BL643" s="7" t="str">
        <f t="shared" si="318"/>
        <v>IV-I</v>
      </c>
      <c r="BM643" s="7" t="str">
        <f t="shared" ref="BM643:BM706" si="327">IF(BL643="I-II","",BL643)</f>
        <v>IV-I</v>
      </c>
      <c r="BN643" s="7">
        <f>IFERROR(VLOOKUP(BL643,Hilfstabelle!$B$26:$M$31,12,FALSE),0)</f>
        <v>2.205924</v>
      </c>
      <c r="BO643" s="7">
        <f>IFERROR(VLOOKUP(BL643,Hilfstabelle!$B$26:$H$31,7,FALSE),0)</f>
        <v>5</v>
      </c>
      <c r="BP643" s="162" t="s">
        <v>3902</v>
      </c>
    </row>
    <row r="644" spans="1:68" ht="15" thickBot="1" x14ac:dyDescent="0.25">
      <c r="A644" s="7">
        <v>16864441352</v>
      </c>
      <c r="B644" s="160" t="s">
        <v>98</v>
      </c>
      <c r="C644" s="8">
        <v>63</v>
      </c>
      <c r="D644" s="8">
        <v>140</v>
      </c>
      <c r="E644" s="8">
        <v>25</v>
      </c>
      <c r="F644" s="8" t="str">
        <f t="shared" si="305"/>
        <v>63 - 140 - 25</v>
      </c>
      <c r="G644" s="8" t="str">
        <f t="shared" si="306"/>
        <v>63-140-25</v>
      </c>
      <c r="H644" s="8">
        <f t="shared" si="307"/>
        <v>16864441352</v>
      </c>
      <c r="I644" s="6">
        <f t="shared" si="308"/>
        <v>20.471110799999998</v>
      </c>
      <c r="J644" s="6">
        <f>VLOOKUP(LEFT(A644,8)*1,Hilfstabelle!$A$35:$E$38,5,FALSE)</f>
        <v>0</v>
      </c>
      <c r="K644" s="6">
        <f t="shared" si="309"/>
        <v>365</v>
      </c>
      <c r="L644" s="6">
        <f t="shared" si="310"/>
        <v>266.10000000000002</v>
      </c>
      <c r="M644" s="6">
        <f t="shared" si="311"/>
        <v>163</v>
      </c>
      <c r="N644" s="19">
        <f t="shared" si="319"/>
        <v>163</v>
      </c>
      <c r="O644" s="19">
        <f t="shared" si="320"/>
        <v>136.1</v>
      </c>
      <c r="P644" s="19">
        <f t="shared" si="321"/>
        <v>134.5</v>
      </c>
      <c r="Q644" s="6" t="str">
        <f>VLOOKUP(LEFT(A644,8)*1,Hilfstabelle!$A$35:$E$38,2,FALSE)</f>
        <v>N.A.</v>
      </c>
      <c r="R644" s="6" t="str">
        <f>VLOOKUP(LEFT(A644,8)*1,Hilfstabelle!$A$35:$E$38,3,FALSE)</f>
        <v>N.A.</v>
      </c>
      <c r="S644" s="6" t="str">
        <f>VLOOKUP(LEFT(A644,8)*1,Hilfstabelle!$A$35:$E$38,4,FALSE)</f>
        <v>N.A.</v>
      </c>
      <c r="T644" s="94" t="e">
        <f>VLOOKUP(H644,Preise!A:E,4,FALSE)</f>
        <v>#N/A</v>
      </c>
      <c r="U644" s="7" t="str">
        <f>IF(V644=50,"I",VLOOKUP(V644,Hilfstabelle!$A$3:$B$6,2))</f>
        <v>IV</v>
      </c>
      <c r="V644" s="7">
        <f t="shared" si="312"/>
        <v>140</v>
      </c>
      <c r="W644" s="7" t="str">
        <f>IF(U644="I","I",VLOOKUP(V644,Hilfstabelle!$A$3:$B$6,2))</f>
        <v>IV</v>
      </c>
      <c r="X644" s="7">
        <f>VLOOKUP(W644,Hilfstabelle!$B$10:$M$13,12,FALSE)</f>
        <v>10.408540800000001</v>
      </c>
      <c r="Y644" s="7">
        <f>VLOOKUP(W644,Hilfstabelle!$B$10:$D$13,3,FALSE)</f>
        <v>80</v>
      </c>
      <c r="Z644" s="7">
        <f>VLOOKUP(W644,Hilfstabelle!$B$10:$E$13,4,FALSE)</f>
        <v>110.5</v>
      </c>
      <c r="AA644" s="7">
        <f>VLOOKUP(W644,Hilfstabelle!$B$10:$F$13,5,FALSE)</f>
        <v>110.5</v>
      </c>
      <c r="AB644" s="7">
        <f>VLOOKUP(W644,Hilfstabelle!$B$10:$G$13,6,FALSE)</f>
        <v>110.5</v>
      </c>
      <c r="AC644" s="7" t="str">
        <f>IF(AG644="50I","I",VLOOKUP(C644,Hilfstabelle!$A$3:$B$6,2))</f>
        <v>II</v>
      </c>
      <c r="AD644" s="7" t="str">
        <f>IF(U644="I","I",VLOOKUP(C644,Hilfstabelle!$A$3:$B$6,2))</f>
        <v>II</v>
      </c>
      <c r="AE644" s="7" t="str">
        <f t="shared" si="322"/>
        <v>63II</v>
      </c>
      <c r="AF644" s="7" t="str">
        <f t="shared" si="313"/>
        <v>63II</v>
      </c>
      <c r="AG644" s="106" t="b">
        <f t="shared" si="292"/>
        <v>0</v>
      </c>
      <c r="AH644" s="7">
        <f>VLOOKUP('Grundgerüst Konfigurator'!AE644,Hilfstabelle!$B$14:$M$25,12,FALSE)</f>
        <v>0.84948360000000012</v>
      </c>
      <c r="AI644" s="7">
        <f>VLOOKUP(AE644,Hilfstabelle!$B$14:$J$25,9,FALSE)</f>
        <v>37</v>
      </c>
      <c r="AJ644" s="7">
        <f>VLOOKUP(AE644,Hilfstabelle!$B$14:$K$25,10,FALSE)</f>
        <v>68.5</v>
      </c>
      <c r="AK644" s="7">
        <f>VLOOKUP(AE644,Hilfstabelle!$B$14:$I$25,8,FALSE)</f>
        <v>22.5</v>
      </c>
      <c r="AL644" s="7" t="str">
        <f>IF(AP644="50I","I",VLOOKUP(D644,Hilfstabelle!$A$3:$B$6,2))</f>
        <v>IV</v>
      </c>
      <c r="AM644" s="7" t="str">
        <f>IF(U644="I","I",VLOOKUP(D644,Hilfstabelle!$A$3:$B$6,2))</f>
        <v>IV</v>
      </c>
      <c r="AN644" s="7" t="str">
        <f t="shared" si="323"/>
        <v>140IV</v>
      </c>
      <c r="AO644" s="7" t="str">
        <f t="shared" si="314"/>
        <v>140IV</v>
      </c>
      <c r="AP644" s="106" t="b">
        <f t="shared" si="295"/>
        <v>0</v>
      </c>
      <c r="AQ644" s="7">
        <f>VLOOKUP('Grundgerüst Konfigurator'!AN644,Hilfstabelle!$B$14:$M$25,12,FALSE)</f>
        <v>4.4472372</v>
      </c>
      <c r="AR644" s="7">
        <f>VLOOKUP(AN644,Hilfstabelle!$B$14:$J$25,9,FALSE)</f>
        <v>81.5</v>
      </c>
      <c r="AS644" s="7">
        <f>VLOOKUP(AN644,Hilfstabelle!$B$14:$K$25,10,FALSE)</f>
        <v>75.599999999999994</v>
      </c>
      <c r="AT644" s="7">
        <f>VLOOKUP(AN644,Hilfstabelle!$B$14:$I$25,8,FALSE)</f>
        <v>25.6</v>
      </c>
      <c r="AU644" s="7" t="str">
        <f>IF(AY644="50I","I",VLOOKUP(E644,Hilfstabelle!$A$3:$B$6,2))</f>
        <v>I</v>
      </c>
      <c r="AV644" s="7" t="str">
        <f>IF(U644="I","I",VLOOKUP(E644,Hilfstabelle!$A$3:$B$6,2))</f>
        <v>I</v>
      </c>
      <c r="AW644" s="7" t="str">
        <f t="shared" si="324"/>
        <v>25I</v>
      </c>
      <c r="AX644" s="7" t="str">
        <f t="shared" si="315"/>
        <v>25I</v>
      </c>
      <c r="AY644" s="106" t="b">
        <f t="shared" si="298"/>
        <v>0</v>
      </c>
      <c r="AZ644" s="7">
        <f>VLOOKUP('Grundgerüst Konfigurator'!AW644,Hilfstabelle!$B$14:$M$25,12,FALSE)</f>
        <v>0.171486</v>
      </c>
      <c r="BA644" s="7">
        <f>VLOOKUP(AW644,Hilfstabelle!$B$14:$J$25,9,FALSE)</f>
        <v>15.25</v>
      </c>
      <c r="BB644" s="7">
        <f>VLOOKUP(AW644,Hilfstabelle!$B$14:$K$25,10,FALSE)</f>
        <v>40.5</v>
      </c>
      <c r="BC644" s="7">
        <f>VLOOKUP(AW644,Hilfstabelle!$B$14:$I$25,8,FALSE)</f>
        <v>19</v>
      </c>
      <c r="BD644" s="7" t="str">
        <f t="shared" si="316"/>
        <v>IV-II</v>
      </c>
      <c r="BE644" s="7" t="str">
        <f t="shared" si="325"/>
        <v>IV-II</v>
      </c>
      <c r="BF644" s="7">
        <f>IFERROR(VLOOKUP(BD644,Hilfstabelle!$B$26:$M$31,12,FALSE),0)</f>
        <v>2.3884392000000001</v>
      </c>
      <c r="BG644" s="7">
        <f>IFERROR(VLOOKUP(BD644,Hilfstabelle!$B$26:$H$31,7,FALSE),0)</f>
        <v>30</v>
      </c>
      <c r="BH644" s="7" t="str">
        <f t="shared" si="317"/>
        <v/>
      </c>
      <c r="BI644" s="7" t="str">
        <f t="shared" si="326"/>
        <v/>
      </c>
      <c r="BJ644" s="7">
        <f>IFERROR(VLOOKUP(BH644,Hilfstabelle!$B$26:$M$31,12,FALSE),0)</f>
        <v>0</v>
      </c>
      <c r="BK644" s="7">
        <f>IFERROR(VLOOKUP(BH644,Hilfstabelle!$B$26:$H$31,7,FALSE),0)</f>
        <v>0</v>
      </c>
      <c r="BL644" s="7" t="str">
        <f t="shared" si="318"/>
        <v>IV-I</v>
      </c>
      <c r="BM644" s="7" t="str">
        <f t="shared" si="327"/>
        <v>IV-I</v>
      </c>
      <c r="BN644" s="7">
        <f>IFERROR(VLOOKUP(BL644,Hilfstabelle!$B$26:$M$31,12,FALSE),0)</f>
        <v>2.205924</v>
      </c>
      <c r="BO644" s="7">
        <f>IFERROR(VLOOKUP(BL644,Hilfstabelle!$B$26:$H$31,7,FALSE),0)</f>
        <v>5</v>
      </c>
      <c r="BP644" s="162" t="s">
        <v>3902</v>
      </c>
    </row>
    <row r="645" spans="1:68" ht="15" thickBot="1" x14ac:dyDescent="0.25">
      <c r="A645" s="7">
        <v>16864441353</v>
      </c>
      <c r="B645" s="160" t="s">
        <v>98</v>
      </c>
      <c r="C645" s="8">
        <v>63</v>
      </c>
      <c r="D645" s="8">
        <v>140</v>
      </c>
      <c r="E645" s="8">
        <v>32</v>
      </c>
      <c r="F645" s="8" t="str">
        <f t="shared" si="305"/>
        <v>63 - 140 - 32</v>
      </c>
      <c r="G645" s="8" t="str">
        <f t="shared" si="306"/>
        <v>63-140-32</v>
      </c>
      <c r="H645" s="8">
        <f t="shared" si="307"/>
        <v>16864441353</v>
      </c>
      <c r="I645" s="6">
        <f t="shared" si="308"/>
        <v>20.523509999999998</v>
      </c>
      <c r="J645" s="6">
        <f>VLOOKUP(LEFT(A645,8)*1,Hilfstabelle!$A$35:$E$38,5,FALSE)</f>
        <v>0</v>
      </c>
      <c r="K645" s="6">
        <f t="shared" si="309"/>
        <v>371.5</v>
      </c>
      <c r="L645" s="6">
        <f t="shared" si="310"/>
        <v>266.10000000000002</v>
      </c>
      <c r="M645" s="6">
        <f t="shared" si="311"/>
        <v>163</v>
      </c>
      <c r="N645" s="19">
        <f t="shared" si="319"/>
        <v>163</v>
      </c>
      <c r="O645" s="19">
        <f t="shared" si="320"/>
        <v>136.1</v>
      </c>
      <c r="P645" s="19">
        <f t="shared" si="321"/>
        <v>135.5</v>
      </c>
      <c r="Q645" s="6" t="str">
        <f>VLOOKUP(LEFT(A645,8)*1,Hilfstabelle!$A$35:$E$38,2,FALSE)</f>
        <v>N.A.</v>
      </c>
      <c r="R645" s="6" t="str">
        <f>VLOOKUP(LEFT(A645,8)*1,Hilfstabelle!$A$35:$E$38,3,FALSE)</f>
        <v>N.A.</v>
      </c>
      <c r="S645" s="6" t="str">
        <f>VLOOKUP(LEFT(A645,8)*1,Hilfstabelle!$A$35:$E$38,4,FALSE)</f>
        <v>N.A.</v>
      </c>
      <c r="T645" s="94" t="e">
        <f>VLOOKUP(H645,Preise!A:E,4,FALSE)</f>
        <v>#N/A</v>
      </c>
      <c r="U645" s="7" t="str">
        <f>IF(V645=50,"I",VLOOKUP(V645,Hilfstabelle!$A$3:$B$6,2))</f>
        <v>IV</v>
      </c>
      <c r="V645" s="7">
        <f t="shared" si="312"/>
        <v>140</v>
      </c>
      <c r="W645" s="7" t="str">
        <f>IF(U645="I","I",VLOOKUP(V645,Hilfstabelle!$A$3:$B$6,2))</f>
        <v>IV</v>
      </c>
      <c r="X645" s="7">
        <f>VLOOKUP(W645,Hilfstabelle!$B$10:$M$13,12,FALSE)</f>
        <v>10.408540800000001</v>
      </c>
      <c r="Y645" s="7">
        <f>VLOOKUP(W645,Hilfstabelle!$B$10:$D$13,3,FALSE)</f>
        <v>80</v>
      </c>
      <c r="Z645" s="7">
        <f>VLOOKUP(W645,Hilfstabelle!$B$10:$E$13,4,FALSE)</f>
        <v>110.5</v>
      </c>
      <c r="AA645" s="7">
        <f>VLOOKUP(W645,Hilfstabelle!$B$10:$F$13,5,FALSE)</f>
        <v>110.5</v>
      </c>
      <c r="AB645" s="7">
        <f>VLOOKUP(W645,Hilfstabelle!$B$10:$G$13,6,FALSE)</f>
        <v>110.5</v>
      </c>
      <c r="AC645" s="7" t="str">
        <f>IF(AG645="50I","I",VLOOKUP(C645,Hilfstabelle!$A$3:$B$6,2))</f>
        <v>II</v>
      </c>
      <c r="AD645" s="7" t="str">
        <f>IF(U645="I","I",VLOOKUP(C645,Hilfstabelle!$A$3:$B$6,2))</f>
        <v>II</v>
      </c>
      <c r="AE645" s="7" t="str">
        <f t="shared" si="322"/>
        <v>63II</v>
      </c>
      <c r="AF645" s="7" t="str">
        <f t="shared" si="313"/>
        <v>63II</v>
      </c>
      <c r="AG645" s="106" t="b">
        <f t="shared" si="292"/>
        <v>0</v>
      </c>
      <c r="AH645" s="7">
        <f>VLOOKUP('Grundgerüst Konfigurator'!AE645,Hilfstabelle!$B$14:$M$25,12,FALSE)</f>
        <v>0.84948360000000012</v>
      </c>
      <c r="AI645" s="7">
        <f>VLOOKUP(AE645,Hilfstabelle!$B$14:$J$25,9,FALSE)</f>
        <v>37</v>
      </c>
      <c r="AJ645" s="7">
        <f>VLOOKUP(AE645,Hilfstabelle!$B$14:$K$25,10,FALSE)</f>
        <v>68.5</v>
      </c>
      <c r="AK645" s="7">
        <f>VLOOKUP(AE645,Hilfstabelle!$B$14:$I$25,8,FALSE)</f>
        <v>22.5</v>
      </c>
      <c r="AL645" s="7" t="str">
        <f>IF(AP645="50I","I",VLOOKUP(D645,Hilfstabelle!$A$3:$B$6,2))</f>
        <v>IV</v>
      </c>
      <c r="AM645" s="7" t="str">
        <f>IF(U645="I","I",VLOOKUP(D645,Hilfstabelle!$A$3:$B$6,2))</f>
        <v>IV</v>
      </c>
      <c r="AN645" s="7" t="str">
        <f t="shared" si="323"/>
        <v>140IV</v>
      </c>
      <c r="AO645" s="7" t="str">
        <f t="shared" si="314"/>
        <v>140IV</v>
      </c>
      <c r="AP645" s="106" t="b">
        <f t="shared" si="295"/>
        <v>0</v>
      </c>
      <c r="AQ645" s="7">
        <f>VLOOKUP('Grundgerüst Konfigurator'!AN645,Hilfstabelle!$B$14:$M$25,12,FALSE)</f>
        <v>4.4472372</v>
      </c>
      <c r="AR645" s="7">
        <f>VLOOKUP(AN645,Hilfstabelle!$B$14:$J$25,9,FALSE)</f>
        <v>81.5</v>
      </c>
      <c r="AS645" s="7">
        <f>VLOOKUP(AN645,Hilfstabelle!$B$14:$K$25,10,FALSE)</f>
        <v>75.599999999999994</v>
      </c>
      <c r="AT645" s="7">
        <f>VLOOKUP(AN645,Hilfstabelle!$B$14:$I$25,8,FALSE)</f>
        <v>25.6</v>
      </c>
      <c r="AU645" s="7" t="str">
        <f>IF(AY645="50I","I",VLOOKUP(E645,Hilfstabelle!$A$3:$B$6,2))</f>
        <v>I</v>
      </c>
      <c r="AV645" s="7" t="str">
        <f>IF(U645="I","I",VLOOKUP(E645,Hilfstabelle!$A$3:$B$6,2))</f>
        <v>I</v>
      </c>
      <c r="AW645" s="7" t="str">
        <f t="shared" si="324"/>
        <v>32I</v>
      </c>
      <c r="AX645" s="7" t="str">
        <f t="shared" si="315"/>
        <v>32I</v>
      </c>
      <c r="AY645" s="106" t="b">
        <f t="shared" si="298"/>
        <v>0</v>
      </c>
      <c r="AZ645" s="7">
        <f>VLOOKUP('Grundgerüst Konfigurator'!AW645,Hilfstabelle!$B$14:$M$25,12,FALSE)</f>
        <v>0.22388520000000001</v>
      </c>
      <c r="BA645" s="7">
        <f>VLOOKUP(AW645,Hilfstabelle!$B$14:$J$25,9,FALSE)</f>
        <v>20</v>
      </c>
      <c r="BB645" s="7">
        <f>VLOOKUP(AW645,Hilfstabelle!$B$14:$K$25,10,FALSE)</f>
        <v>47</v>
      </c>
      <c r="BC645" s="7">
        <f>VLOOKUP(AW645,Hilfstabelle!$B$14:$I$25,8,FALSE)</f>
        <v>20</v>
      </c>
      <c r="BD645" s="7" t="str">
        <f t="shared" si="316"/>
        <v>IV-II</v>
      </c>
      <c r="BE645" s="7" t="str">
        <f t="shared" si="325"/>
        <v>IV-II</v>
      </c>
      <c r="BF645" s="7">
        <f>IFERROR(VLOOKUP(BD645,Hilfstabelle!$B$26:$M$31,12,FALSE),0)</f>
        <v>2.3884392000000001</v>
      </c>
      <c r="BG645" s="7">
        <f>IFERROR(VLOOKUP(BD645,Hilfstabelle!$B$26:$H$31,7,FALSE),0)</f>
        <v>30</v>
      </c>
      <c r="BH645" s="7" t="str">
        <f t="shared" si="317"/>
        <v/>
      </c>
      <c r="BI645" s="7" t="str">
        <f t="shared" si="326"/>
        <v/>
      </c>
      <c r="BJ645" s="7">
        <f>IFERROR(VLOOKUP(BH645,Hilfstabelle!$B$26:$M$31,12,FALSE),0)</f>
        <v>0</v>
      </c>
      <c r="BK645" s="7">
        <f>IFERROR(VLOOKUP(BH645,Hilfstabelle!$B$26:$H$31,7,FALSE),0)</f>
        <v>0</v>
      </c>
      <c r="BL645" s="7" t="str">
        <f t="shared" si="318"/>
        <v>IV-I</v>
      </c>
      <c r="BM645" s="7" t="str">
        <f t="shared" si="327"/>
        <v>IV-I</v>
      </c>
      <c r="BN645" s="7">
        <f>IFERROR(VLOOKUP(BL645,Hilfstabelle!$B$26:$M$31,12,FALSE),0)</f>
        <v>2.205924</v>
      </c>
      <c r="BO645" s="7">
        <f>IFERROR(VLOOKUP(BL645,Hilfstabelle!$B$26:$H$31,7,FALSE),0)</f>
        <v>5</v>
      </c>
      <c r="BP645" s="162" t="s">
        <v>3902</v>
      </c>
    </row>
    <row r="646" spans="1:68" ht="15" thickBot="1" x14ac:dyDescent="0.25">
      <c r="A646" s="7">
        <v>16864441354</v>
      </c>
      <c r="B646" s="160" t="s">
        <v>98</v>
      </c>
      <c r="C646" s="8">
        <v>63</v>
      </c>
      <c r="D646" s="8">
        <v>140</v>
      </c>
      <c r="E646" s="8">
        <v>40</v>
      </c>
      <c r="F646" s="8" t="str">
        <f t="shared" si="305"/>
        <v>63 - 140 - 40</v>
      </c>
      <c r="G646" s="8" t="str">
        <f t="shared" si="306"/>
        <v>63-140-40</v>
      </c>
      <c r="H646" s="8">
        <f t="shared" si="307"/>
        <v>16864441354</v>
      </c>
      <c r="I646" s="6">
        <f t="shared" ref="I646:I677" si="328">SUM(X646,AH646,AQ646,AZ646,BF646,BJ646,BN646)</f>
        <v>20.6331132</v>
      </c>
      <c r="J646" s="6">
        <f>VLOOKUP(LEFT(A646,8)*1,Hilfstabelle!$A$35:$E$38,5,FALSE)</f>
        <v>0</v>
      </c>
      <c r="K646" s="6">
        <f t="shared" ref="K646:K677" si="329">SUM(Z646,AA646,AJ646,BB646,BG646,BO646)</f>
        <v>378.5</v>
      </c>
      <c r="L646" s="6">
        <f t="shared" ref="L646:L677" si="330">MAX(Y646,AI646,BA646)+SUM(AB646,AS646,BK646)</f>
        <v>266.10000000000002</v>
      </c>
      <c r="M646" s="6">
        <f t="shared" ref="M646:M677" si="331">MAX(Y646,AI646,AR646,BA646)*2</f>
        <v>163</v>
      </c>
      <c r="N646" s="19">
        <f t="shared" si="319"/>
        <v>163</v>
      </c>
      <c r="O646" s="19">
        <f t="shared" si="320"/>
        <v>136.1</v>
      </c>
      <c r="P646" s="19">
        <f t="shared" si="321"/>
        <v>137.5</v>
      </c>
      <c r="Q646" s="6" t="str">
        <f>VLOOKUP(LEFT(A646,8)*1,Hilfstabelle!$A$35:$E$38,2,FALSE)</f>
        <v>N.A.</v>
      </c>
      <c r="R646" s="6" t="str">
        <f>VLOOKUP(LEFT(A646,8)*1,Hilfstabelle!$A$35:$E$38,3,FALSE)</f>
        <v>N.A.</v>
      </c>
      <c r="S646" s="6" t="str">
        <f>VLOOKUP(LEFT(A646,8)*1,Hilfstabelle!$A$35:$E$38,4,FALSE)</f>
        <v>N.A.</v>
      </c>
      <c r="T646" s="94" t="e">
        <f>VLOOKUP(H646,Preise!A:E,4,FALSE)</f>
        <v>#N/A</v>
      </c>
      <c r="U646" s="7" t="str">
        <f>IF(V646=50,"I",VLOOKUP(V646,Hilfstabelle!$A$3:$B$6,2))</f>
        <v>IV</v>
      </c>
      <c r="V646" s="7">
        <f t="shared" ref="V646:V677" si="332">MAX(C646,D646,E646)</f>
        <v>140</v>
      </c>
      <c r="W646" s="7" t="str">
        <f>IF(U646="I","I",VLOOKUP(V646,Hilfstabelle!$A$3:$B$6,2))</f>
        <v>IV</v>
      </c>
      <c r="X646" s="7">
        <f>VLOOKUP(W646,Hilfstabelle!$B$10:$M$13,12,FALSE)</f>
        <v>10.408540800000001</v>
      </c>
      <c r="Y646" s="7">
        <f>VLOOKUP(W646,Hilfstabelle!$B$10:$D$13,3,FALSE)</f>
        <v>80</v>
      </c>
      <c r="Z646" s="7">
        <f>VLOOKUP(W646,Hilfstabelle!$B$10:$E$13,4,FALSE)</f>
        <v>110.5</v>
      </c>
      <c r="AA646" s="7">
        <f>VLOOKUP(W646,Hilfstabelle!$B$10:$F$13,5,FALSE)</f>
        <v>110.5</v>
      </c>
      <c r="AB646" s="7">
        <f>VLOOKUP(W646,Hilfstabelle!$B$10:$G$13,6,FALSE)</f>
        <v>110.5</v>
      </c>
      <c r="AC646" s="7" t="str">
        <f>IF(AG646="50I","I",VLOOKUP(C646,Hilfstabelle!$A$3:$B$6,2))</f>
        <v>II</v>
      </c>
      <c r="AD646" s="7" t="str">
        <f>IF(U646="I","I",VLOOKUP(C646,Hilfstabelle!$A$3:$B$6,2))</f>
        <v>II</v>
      </c>
      <c r="AE646" s="7" t="str">
        <f t="shared" si="322"/>
        <v>63II</v>
      </c>
      <c r="AF646" s="7" t="str">
        <f t="shared" ref="AF646:AF677" si="333">CONCATENATE(C646,AD646)</f>
        <v>63II</v>
      </c>
      <c r="AG646" s="106" t="b">
        <f t="shared" ref="AG646:AG709" si="334">IF(AF646="50II",IF(U646&lt;&gt;"II","50I","50II"))</f>
        <v>0</v>
      </c>
      <c r="AH646" s="7">
        <f>VLOOKUP('Grundgerüst Konfigurator'!AE646,Hilfstabelle!$B$14:$M$25,12,FALSE)</f>
        <v>0.84948360000000012</v>
      </c>
      <c r="AI646" s="7">
        <f>VLOOKUP(AE646,Hilfstabelle!$B$14:$J$25,9,FALSE)</f>
        <v>37</v>
      </c>
      <c r="AJ646" s="7">
        <f>VLOOKUP(AE646,Hilfstabelle!$B$14:$K$25,10,FALSE)</f>
        <v>68.5</v>
      </c>
      <c r="AK646" s="7">
        <f>VLOOKUP(AE646,Hilfstabelle!$B$14:$I$25,8,FALSE)</f>
        <v>22.5</v>
      </c>
      <c r="AL646" s="7" t="str">
        <f>IF(AP646="50I","I",VLOOKUP(D646,Hilfstabelle!$A$3:$B$6,2))</f>
        <v>IV</v>
      </c>
      <c r="AM646" s="7" t="str">
        <f>IF(U646="I","I",VLOOKUP(D646,Hilfstabelle!$A$3:$B$6,2))</f>
        <v>IV</v>
      </c>
      <c r="AN646" s="7" t="str">
        <f t="shared" si="323"/>
        <v>140IV</v>
      </c>
      <c r="AO646" s="7" t="str">
        <f t="shared" ref="AO646:AO677" si="335">CONCATENATE(D646,AM646)</f>
        <v>140IV</v>
      </c>
      <c r="AP646" s="106" t="b">
        <f t="shared" ref="AP646:AP709" si="336">IF(AO646="50II",IF(U646&lt;&gt;"II","50I","50II"))</f>
        <v>0</v>
      </c>
      <c r="AQ646" s="7">
        <f>VLOOKUP('Grundgerüst Konfigurator'!AN646,Hilfstabelle!$B$14:$M$25,12,FALSE)</f>
        <v>4.4472372</v>
      </c>
      <c r="AR646" s="7">
        <f>VLOOKUP(AN646,Hilfstabelle!$B$14:$J$25,9,FALSE)</f>
        <v>81.5</v>
      </c>
      <c r="AS646" s="7">
        <f>VLOOKUP(AN646,Hilfstabelle!$B$14:$K$25,10,FALSE)</f>
        <v>75.599999999999994</v>
      </c>
      <c r="AT646" s="7">
        <f>VLOOKUP(AN646,Hilfstabelle!$B$14:$I$25,8,FALSE)</f>
        <v>25.6</v>
      </c>
      <c r="AU646" s="7" t="str">
        <f>IF(AY646="50I","I",VLOOKUP(E646,Hilfstabelle!$A$3:$B$6,2))</f>
        <v>I</v>
      </c>
      <c r="AV646" s="7" t="str">
        <f>IF(U646="I","I",VLOOKUP(E646,Hilfstabelle!$A$3:$B$6,2))</f>
        <v>I</v>
      </c>
      <c r="AW646" s="7" t="str">
        <f t="shared" si="324"/>
        <v>40I</v>
      </c>
      <c r="AX646" s="7" t="str">
        <f t="shared" ref="AX646:AX677" si="337">CONCATENATE(E646,AV646)</f>
        <v>40I</v>
      </c>
      <c r="AY646" s="106" t="b">
        <f t="shared" ref="AY646:AY709" si="338">IF(AX646="50II",IF(U646&lt;&gt;"II","50I","50II"))</f>
        <v>0</v>
      </c>
      <c r="AZ646" s="7">
        <f>VLOOKUP('Grundgerüst Konfigurator'!AW646,Hilfstabelle!$B$14:$M$25,12,FALSE)</f>
        <v>0.33348840000000002</v>
      </c>
      <c r="BA646" s="7">
        <f>VLOOKUP(AW646,Hilfstabelle!$B$14:$J$25,9,FALSE)</f>
        <v>24.5</v>
      </c>
      <c r="BB646" s="7">
        <f>VLOOKUP(AW646,Hilfstabelle!$B$14:$K$25,10,FALSE)</f>
        <v>54</v>
      </c>
      <c r="BC646" s="7">
        <f>VLOOKUP(AW646,Hilfstabelle!$B$14:$I$25,8,FALSE)</f>
        <v>22</v>
      </c>
      <c r="BD646" s="7" t="str">
        <f t="shared" ref="BD646:BD677" si="339">IF(W646=AC646,"",CONCATENATE(W646,"-",AC646))</f>
        <v>IV-II</v>
      </c>
      <c r="BE646" s="7" t="str">
        <f t="shared" si="325"/>
        <v>IV-II</v>
      </c>
      <c r="BF646" s="7">
        <f>IFERROR(VLOOKUP(BD646,Hilfstabelle!$B$26:$M$31,12,FALSE),0)</f>
        <v>2.3884392000000001</v>
      </c>
      <c r="BG646" s="7">
        <f>IFERROR(VLOOKUP(BD646,Hilfstabelle!$B$26:$H$31,7,FALSE),0)</f>
        <v>30</v>
      </c>
      <c r="BH646" s="7" t="str">
        <f t="shared" ref="BH646:BH677" si="340">IF(W646=AL646,"",CONCATENATE(W646,"-",AL646))</f>
        <v/>
      </c>
      <c r="BI646" s="7" t="str">
        <f t="shared" si="326"/>
        <v/>
      </c>
      <c r="BJ646" s="7">
        <f>IFERROR(VLOOKUP(BH646,Hilfstabelle!$B$26:$M$31,12,FALSE),0)</f>
        <v>0</v>
      </c>
      <c r="BK646" s="7">
        <f>IFERROR(VLOOKUP(BH646,Hilfstabelle!$B$26:$H$31,7,FALSE),0)</f>
        <v>0</v>
      </c>
      <c r="BL646" s="7" t="str">
        <f t="shared" ref="BL646:BL677" si="341">IF(W646=AU646,"",CONCATENATE(W646,"-",AU646))</f>
        <v>IV-I</v>
      </c>
      <c r="BM646" s="7" t="str">
        <f t="shared" si="327"/>
        <v>IV-I</v>
      </c>
      <c r="BN646" s="7">
        <f>IFERROR(VLOOKUP(BL646,Hilfstabelle!$B$26:$M$31,12,FALSE),0)</f>
        <v>2.205924</v>
      </c>
      <c r="BO646" s="7">
        <f>IFERROR(VLOOKUP(BL646,Hilfstabelle!$B$26:$H$31,7,FALSE),0)</f>
        <v>5</v>
      </c>
      <c r="BP646" s="162" t="s">
        <v>3902</v>
      </c>
    </row>
    <row r="647" spans="1:68" ht="15" thickBot="1" x14ac:dyDescent="0.25">
      <c r="A647" s="7">
        <v>16864441355</v>
      </c>
      <c r="B647" s="160" t="s">
        <v>98</v>
      </c>
      <c r="C647" s="8">
        <v>63</v>
      </c>
      <c r="D647" s="8">
        <v>140</v>
      </c>
      <c r="E647" s="8">
        <v>50</v>
      </c>
      <c r="F647" s="8" t="str">
        <f t="shared" ref="F647:F710" si="342">CONCATENATE(C647," - ",D647," - ",E647)</f>
        <v>63 - 140 - 50</v>
      </c>
      <c r="G647" s="8" t="str">
        <f t="shared" ref="G647:G710" si="343">CONCATENATE(C647,"-",D647,"-",E647)</f>
        <v>63-140-50</v>
      </c>
      <c r="H647" s="8">
        <f t="shared" ref="H647:H710" si="344">A647</f>
        <v>16864441355</v>
      </c>
      <c r="I647" s="6">
        <f t="shared" si="328"/>
        <v>20.750427600000002</v>
      </c>
      <c r="J647" s="6">
        <f>VLOOKUP(LEFT(A647,8)*1,Hilfstabelle!$A$35:$E$38,5,FALSE)</f>
        <v>0</v>
      </c>
      <c r="K647" s="6">
        <f t="shared" si="329"/>
        <v>385.5</v>
      </c>
      <c r="L647" s="6">
        <f t="shared" si="330"/>
        <v>266.10000000000002</v>
      </c>
      <c r="M647" s="6">
        <f t="shared" si="331"/>
        <v>163</v>
      </c>
      <c r="N647" s="19">
        <f t="shared" si="319"/>
        <v>163</v>
      </c>
      <c r="O647" s="19">
        <f t="shared" si="320"/>
        <v>136.1</v>
      </c>
      <c r="P647" s="19">
        <f t="shared" si="321"/>
        <v>137.5</v>
      </c>
      <c r="Q647" s="6" t="str">
        <f>VLOOKUP(LEFT(A647,8)*1,Hilfstabelle!$A$35:$E$38,2,FALSE)</f>
        <v>N.A.</v>
      </c>
      <c r="R647" s="6" t="str">
        <f>VLOOKUP(LEFT(A647,8)*1,Hilfstabelle!$A$35:$E$38,3,FALSE)</f>
        <v>N.A.</v>
      </c>
      <c r="S647" s="6" t="str">
        <f>VLOOKUP(LEFT(A647,8)*1,Hilfstabelle!$A$35:$E$38,4,FALSE)</f>
        <v>N.A.</v>
      </c>
      <c r="T647" s="94" t="e">
        <f>VLOOKUP(H647,Preise!A:E,4,FALSE)</f>
        <v>#N/A</v>
      </c>
      <c r="U647" s="7" t="str">
        <f>IF(V647=50,"I",VLOOKUP(V647,Hilfstabelle!$A$3:$B$6,2))</f>
        <v>IV</v>
      </c>
      <c r="V647" s="7">
        <f t="shared" si="332"/>
        <v>140</v>
      </c>
      <c r="W647" s="7" t="str">
        <f>IF(U647="I","I",VLOOKUP(V647,Hilfstabelle!$A$3:$B$6,2))</f>
        <v>IV</v>
      </c>
      <c r="X647" s="7">
        <f>VLOOKUP(W647,Hilfstabelle!$B$10:$M$13,12,FALSE)</f>
        <v>10.408540800000001</v>
      </c>
      <c r="Y647" s="7">
        <f>VLOOKUP(W647,Hilfstabelle!$B$10:$D$13,3,FALSE)</f>
        <v>80</v>
      </c>
      <c r="Z647" s="7">
        <f>VLOOKUP(W647,Hilfstabelle!$B$10:$E$13,4,FALSE)</f>
        <v>110.5</v>
      </c>
      <c r="AA647" s="7">
        <f>VLOOKUP(W647,Hilfstabelle!$B$10:$F$13,5,FALSE)</f>
        <v>110.5</v>
      </c>
      <c r="AB647" s="7">
        <f>VLOOKUP(W647,Hilfstabelle!$B$10:$G$13,6,FALSE)</f>
        <v>110.5</v>
      </c>
      <c r="AC647" s="7" t="str">
        <f>IF(AG647="50I","I",VLOOKUP(C647,Hilfstabelle!$A$3:$B$6,2))</f>
        <v>II</v>
      </c>
      <c r="AD647" s="7" t="str">
        <f>IF(U647="I","I",VLOOKUP(C647,Hilfstabelle!$A$3:$B$6,2))</f>
        <v>II</v>
      </c>
      <c r="AE647" s="7" t="str">
        <f t="shared" si="322"/>
        <v>63II</v>
      </c>
      <c r="AF647" s="7" t="str">
        <f t="shared" si="333"/>
        <v>63II</v>
      </c>
      <c r="AG647" s="106" t="b">
        <f t="shared" si="334"/>
        <v>0</v>
      </c>
      <c r="AH647" s="7">
        <f>VLOOKUP('Grundgerüst Konfigurator'!AE647,Hilfstabelle!$B$14:$M$25,12,FALSE)</f>
        <v>0.84948360000000012</v>
      </c>
      <c r="AI647" s="7">
        <f>VLOOKUP(AE647,Hilfstabelle!$B$14:$J$25,9,FALSE)</f>
        <v>37</v>
      </c>
      <c r="AJ647" s="7">
        <f>VLOOKUP(AE647,Hilfstabelle!$B$14:$K$25,10,FALSE)</f>
        <v>68.5</v>
      </c>
      <c r="AK647" s="7">
        <f>VLOOKUP(AE647,Hilfstabelle!$B$14:$I$25,8,FALSE)</f>
        <v>22.5</v>
      </c>
      <c r="AL647" s="7" t="str">
        <f>IF(AP647="50I","I",VLOOKUP(D647,Hilfstabelle!$A$3:$B$6,2))</f>
        <v>IV</v>
      </c>
      <c r="AM647" s="7" t="str">
        <f>IF(U647="I","I",VLOOKUP(D647,Hilfstabelle!$A$3:$B$6,2))</f>
        <v>IV</v>
      </c>
      <c r="AN647" s="7" t="str">
        <f t="shared" si="323"/>
        <v>140IV</v>
      </c>
      <c r="AO647" s="7" t="str">
        <f t="shared" si="335"/>
        <v>140IV</v>
      </c>
      <c r="AP647" s="106" t="b">
        <f t="shared" si="336"/>
        <v>0</v>
      </c>
      <c r="AQ647" s="7">
        <f>VLOOKUP('Grundgerüst Konfigurator'!AN647,Hilfstabelle!$B$14:$M$25,12,FALSE)</f>
        <v>4.4472372</v>
      </c>
      <c r="AR647" s="7">
        <f>VLOOKUP(AN647,Hilfstabelle!$B$14:$J$25,9,FALSE)</f>
        <v>81.5</v>
      </c>
      <c r="AS647" s="7">
        <f>VLOOKUP(AN647,Hilfstabelle!$B$14:$K$25,10,FALSE)</f>
        <v>75.599999999999994</v>
      </c>
      <c r="AT647" s="7">
        <f>VLOOKUP(AN647,Hilfstabelle!$B$14:$I$25,8,FALSE)</f>
        <v>25.6</v>
      </c>
      <c r="AU647" s="7" t="str">
        <f>IF(AY647="50I","I",VLOOKUP(E647,Hilfstabelle!$A$3:$B$6,2))</f>
        <v>I</v>
      </c>
      <c r="AV647" s="7" t="str">
        <f>IF(U647="I","I",VLOOKUP(E647,Hilfstabelle!$A$3:$B$6,2))</f>
        <v>II</v>
      </c>
      <c r="AW647" s="7" t="str">
        <f t="shared" si="324"/>
        <v>50I</v>
      </c>
      <c r="AX647" s="7" t="str">
        <f t="shared" si="337"/>
        <v>50II</v>
      </c>
      <c r="AY647" s="106" t="str">
        <f t="shared" si="338"/>
        <v>50I</v>
      </c>
      <c r="AZ647" s="7">
        <f>VLOOKUP('Grundgerüst Konfigurator'!AW647,Hilfstabelle!$B$14:$M$25,12,FALSE)</f>
        <v>0.45080280000000006</v>
      </c>
      <c r="BA647" s="7">
        <f>VLOOKUP(AW647,Hilfstabelle!$B$14:$J$25,9,FALSE)</f>
        <v>30.5</v>
      </c>
      <c r="BB647" s="7">
        <f>VLOOKUP(AW647,Hilfstabelle!$B$14:$K$25,10,FALSE)</f>
        <v>61</v>
      </c>
      <c r="BC647" s="7">
        <f>VLOOKUP(AW647,Hilfstabelle!$B$14:$I$25,8,FALSE)</f>
        <v>22</v>
      </c>
      <c r="BD647" s="7" t="str">
        <f t="shared" si="339"/>
        <v>IV-II</v>
      </c>
      <c r="BE647" s="7" t="str">
        <f t="shared" si="325"/>
        <v>IV-II</v>
      </c>
      <c r="BF647" s="7">
        <f>IFERROR(VLOOKUP(BD647,Hilfstabelle!$B$26:$M$31,12,FALSE),0)</f>
        <v>2.3884392000000001</v>
      </c>
      <c r="BG647" s="7">
        <f>IFERROR(VLOOKUP(BD647,Hilfstabelle!$B$26:$H$31,7,FALSE),0)</f>
        <v>30</v>
      </c>
      <c r="BH647" s="7" t="str">
        <f t="shared" si="340"/>
        <v/>
      </c>
      <c r="BI647" s="7" t="str">
        <f t="shared" si="326"/>
        <v/>
      </c>
      <c r="BJ647" s="7">
        <f>IFERROR(VLOOKUP(BH647,Hilfstabelle!$B$26:$M$31,12,FALSE),0)</f>
        <v>0</v>
      </c>
      <c r="BK647" s="7">
        <f>IFERROR(VLOOKUP(BH647,Hilfstabelle!$B$26:$H$31,7,FALSE),0)</f>
        <v>0</v>
      </c>
      <c r="BL647" s="7" t="str">
        <f t="shared" si="341"/>
        <v>IV-I</v>
      </c>
      <c r="BM647" s="7" t="str">
        <f t="shared" si="327"/>
        <v>IV-I</v>
      </c>
      <c r="BN647" s="7">
        <f>IFERROR(VLOOKUP(BL647,Hilfstabelle!$B$26:$M$31,12,FALSE),0)</f>
        <v>2.205924</v>
      </c>
      <c r="BO647" s="7">
        <f>IFERROR(VLOOKUP(BL647,Hilfstabelle!$B$26:$H$31,7,FALSE),0)</f>
        <v>5</v>
      </c>
      <c r="BP647" s="162" t="s">
        <v>3902</v>
      </c>
    </row>
    <row r="648" spans="1:68" ht="15" thickBot="1" x14ac:dyDescent="0.25">
      <c r="A648" s="7">
        <v>16864441356</v>
      </c>
      <c r="B648" s="160" t="s">
        <v>98</v>
      </c>
      <c r="C648" s="8">
        <v>63</v>
      </c>
      <c r="D648" s="8">
        <v>160</v>
      </c>
      <c r="E648" s="8">
        <v>25</v>
      </c>
      <c r="F648" s="8" t="str">
        <f t="shared" si="342"/>
        <v>63 - 160 - 25</v>
      </c>
      <c r="G648" s="8" t="str">
        <f t="shared" si="343"/>
        <v>63-160-25</v>
      </c>
      <c r="H648" s="8">
        <f t="shared" si="344"/>
        <v>16864441356</v>
      </c>
      <c r="I648" s="6">
        <f t="shared" si="328"/>
        <v>20.987097600000002</v>
      </c>
      <c r="J648" s="6">
        <f>VLOOKUP(LEFT(A648,8)*1,Hilfstabelle!$A$35:$E$38,5,FALSE)</f>
        <v>0</v>
      </c>
      <c r="K648" s="6">
        <f t="shared" si="329"/>
        <v>365</v>
      </c>
      <c r="L648" s="6">
        <f t="shared" si="330"/>
        <v>254.5</v>
      </c>
      <c r="M648" s="6">
        <f t="shared" si="331"/>
        <v>185</v>
      </c>
      <c r="N648" s="19">
        <f t="shared" si="319"/>
        <v>163</v>
      </c>
      <c r="O648" s="19">
        <f t="shared" si="320"/>
        <v>124.5</v>
      </c>
      <c r="P648" s="19">
        <f t="shared" si="321"/>
        <v>134.5</v>
      </c>
      <c r="Q648" s="6" t="str">
        <f>VLOOKUP(LEFT(A648,8)*1,Hilfstabelle!$A$35:$E$38,2,FALSE)</f>
        <v>N.A.</v>
      </c>
      <c r="R648" s="6" t="str">
        <f>VLOOKUP(LEFT(A648,8)*1,Hilfstabelle!$A$35:$E$38,3,FALSE)</f>
        <v>N.A.</v>
      </c>
      <c r="S648" s="6" t="str">
        <f>VLOOKUP(LEFT(A648,8)*1,Hilfstabelle!$A$35:$E$38,4,FALSE)</f>
        <v>N.A.</v>
      </c>
      <c r="T648" s="94" t="e">
        <f>VLOOKUP(H648,Preise!A:E,4,FALSE)</f>
        <v>#N/A</v>
      </c>
      <c r="U648" s="7" t="str">
        <f>IF(V648=50,"I",VLOOKUP(V648,Hilfstabelle!$A$3:$B$6,2))</f>
        <v>IV</v>
      </c>
      <c r="V648" s="7">
        <f t="shared" si="332"/>
        <v>160</v>
      </c>
      <c r="W648" s="7" t="str">
        <f>IF(U648="I","I",VLOOKUP(V648,Hilfstabelle!$A$3:$B$6,2))</f>
        <v>IV</v>
      </c>
      <c r="X648" s="7">
        <f>VLOOKUP(W648,Hilfstabelle!$B$10:$M$13,12,FALSE)</f>
        <v>10.408540800000001</v>
      </c>
      <c r="Y648" s="7">
        <f>VLOOKUP(W648,Hilfstabelle!$B$10:$D$13,3,FALSE)</f>
        <v>80</v>
      </c>
      <c r="Z648" s="7">
        <f>VLOOKUP(W648,Hilfstabelle!$B$10:$E$13,4,FALSE)</f>
        <v>110.5</v>
      </c>
      <c r="AA648" s="7">
        <f>VLOOKUP(W648,Hilfstabelle!$B$10:$F$13,5,FALSE)</f>
        <v>110.5</v>
      </c>
      <c r="AB648" s="7">
        <f>VLOOKUP(W648,Hilfstabelle!$B$10:$G$13,6,FALSE)</f>
        <v>110.5</v>
      </c>
      <c r="AC648" s="7" t="str">
        <f>IF(AG648="50I","I",VLOOKUP(C648,Hilfstabelle!$A$3:$B$6,2))</f>
        <v>II</v>
      </c>
      <c r="AD648" s="7" t="str">
        <f>IF(U648="I","I",VLOOKUP(C648,Hilfstabelle!$A$3:$B$6,2))</f>
        <v>II</v>
      </c>
      <c r="AE648" s="7" t="str">
        <f t="shared" si="322"/>
        <v>63II</v>
      </c>
      <c r="AF648" s="7" t="str">
        <f t="shared" si="333"/>
        <v>63II</v>
      </c>
      <c r="AG648" s="106" t="b">
        <f t="shared" si="334"/>
        <v>0</v>
      </c>
      <c r="AH648" s="7">
        <f>VLOOKUP('Grundgerüst Konfigurator'!AE648,Hilfstabelle!$B$14:$M$25,12,FALSE)</f>
        <v>0.84948360000000012</v>
      </c>
      <c r="AI648" s="7">
        <f>VLOOKUP(AE648,Hilfstabelle!$B$14:$J$25,9,FALSE)</f>
        <v>37</v>
      </c>
      <c r="AJ648" s="7">
        <f>VLOOKUP(AE648,Hilfstabelle!$B$14:$K$25,10,FALSE)</f>
        <v>68.5</v>
      </c>
      <c r="AK648" s="7">
        <f>VLOOKUP(AE648,Hilfstabelle!$B$14:$I$25,8,FALSE)</f>
        <v>22.5</v>
      </c>
      <c r="AL648" s="7" t="str">
        <f>IF(AP648="50I","I",VLOOKUP(D648,Hilfstabelle!$A$3:$B$6,2))</f>
        <v>IV</v>
      </c>
      <c r="AM648" s="7" t="str">
        <f>IF(U648="I","I",VLOOKUP(D648,Hilfstabelle!$A$3:$B$6,2))</f>
        <v>IV</v>
      </c>
      <c r="AN648" s="7" t="str">
        <f t="shared" si="323"/>
        <v>160IV</v>
      </c>
      <c r="AO648" s="7" t="str">
        <f t="shared" si="335"/>
        <v>160IV</v>
      </c>
      <c r="AP648" s="106" t="b">
        <f t="shared" si="336"/>
        <v>0</v>
      </c>
      <c r="AQ648" s="7">
        <f>VLOOKUP('Grundgerüst Konfigurator'!AN648,Hilfstabelle!$B$14:$M$25,12,FALSE)</f>
        <v>4.9632240000000003</v>
      </c>
      <c r="AR648" s="7">
        <f>VLOOKUP(AN648,Hilfstabelle!$B$14:$J$25,9,FALSE)</f>
        <v>92.5</v>
      </c>
      <c r="AS648" s="7">
        <f>VLOOKUP(AN648,Hilfstabelle!$B$14:$K$25,10,FALSE)</f>
        <v>64</v>
      </c>
      <c r="AT648" s="7">
        <f>VLOOKUP(AN648,Hilfstabelle!$B$14:$I$25,8,FALSE)</f>
        <v>14</v>
      </c>
      <c r="AU648" s="7" t="str">
        <f>IF(AY648="50I","I",VLOOKUP(E648,Hilfstabelle!$A$3:$B$6,2))</f>
        <v>I</v>
      </c>
      <c r="AV648" s="7" t="str">
        <f>IF(U648="I","I",VLOOKUP(E648,Hilfstabelle!$A$3:$B$6,2))</f>
        <v>I</v>
      </c>
      <c r="AW648" s="7" t="str">
        <f t="shared" si="324"/>
        <v>25I</v>
      </c>
      <c r="AX648" s="7" t="str">
        <f t="shared" si="337"/>
        <v>25I</v>
      </c>
      <c r="AY648" s="106" t="b">
        <f t="shared" si="338"/>
        <v>0</v>
      </c>
      <c r="AZ648" s="7">
        <f>VLOOKUP('Grundgerüst Konfigurator'!AW648,Hilfstabelle!$B$14:$M$25,12,FALSE)</f>
        <v>0.171486</v>
      </c>
      <c r="BA648" s="7">
        <f>VLOOKUP(AW648,Hilfstabelle!$B$14:$J$25,9,FALSE)</f>
        <v>15.25</v>
      </c>
      <c r="BB648" s="7">
        <f>VLOOKUP(AW648,Hilfstabelle!$B$14:$K$25,10,FALSE)</f>
        <v>40.5</v>
      </c>
      <c r="BC648" s="7">
        <f>VLOOKUP(AW648,Hilfstabelle!$B$14:$I$25,8,FALSE)</f>
        <v>19</v>
      </c>
      <c r="BD648" s="7" t="str">
        <f t="shared" si="339"/>
        <v>IV-II</v>
      </c>
      <c r="BE648" s="7" t="str">
        <f t="shared" si="325"/>
        <v>IV-II</v>
      </c>
      <c r="BF648" s="7">
        <f>IFERROR(VLOOKUP(BD648,Hilfstabelle!$B$26:$M$31,12,FALSE),0)</f>
        <v>2.3884392000000001</v>
      </c>
      <c r="BG648" s="7">
        <f>IFERROR(VLOOKUP(BD648,Hilfstabelle!$B$26:$H$31,7,FALSE),0)</f>
        <v>30</v>
      </c>
      <c r="BH648" s="7" t="str">
        <f t="shared" si="340"/>
        <v/>
      </c>
      <c r="BI648" s="7" t="str">
        <f t="shared" si="326"/>
        <v/>
      </c>
      <c r="BJ648" s="7">
        <f>IFERROR(VLOOKUP(BH648,Hilfstabelle!$B$26:$M$31,12,FALSE),0)</f>
        <v>0</v>
      </c>
      <c r="BK648" s="7">
        <f>IFERROR(VLOOKUP(BH648,Hilfstabelle!$B$26:$H$31,7,FALSE),0)</f>
        <v>0</v>
      </c>
      <c r="BL648" s="7" t="str">
        <f t="shared" si="341"/>
        <v>IV-I</v>
      </c>
      <c r="BM648" s="7" t="str">
        <f t="shared" si="327"/>
        <v>IV-I</v>
      </c>
      <c r="BN648" s="7">
        <f>IFERROR(VLOOKUP(BL648,Hilfstabelle!$B$26:$M$31,12,FALSE),0)</f>
        <v>2.205924</v>
      </c>
      <c r="BO648" s="7">
        <f>IFERROR(VLOOKUP(BL648,Hilfstabelle!$B$26:$H$31,7,FALSE),0)</f>
        <v>5</v>
      </c>
      <c r="BP648" s="162" t="s">
        <v>3902</v>
      </c>
    </row>
    <row r="649" spans="1:68" ht="15" thickBot="1" x14ac:dyDescent="0.25">
      <c r="A649" s="7">
        <v>16864441357</v>
      </c>
      <c r="B649" s="160" t="s">
        <v>98</v>
      </c>
      <c r="C649" s="8">
        <v>63</v>
      </c>
      <c r="D649" s="8">
        <v>160</v>
      </c>
      <c r="E649" s="8">
        <v>32</v>
      </c>
      <c r="F649" s="8" t="str">
        <f t="shared" si="342"/>
        <v>63 - 160 - 32</v>
      </c>
      <c r="G649" s="8" t="str">
        <f t="shared" si="343"/>
        <v>63-160-32</v>
      </c>
      <c r="H649" s="8">
        <f t="shared" si="344"/>
        <v>16864441357</v>
      </c>
      <c r="I649" s="6">
        <f t="shared" si="328"/>
        <v>21.039496800000002</v>
      </c>
      <c r="J649" s="6">
        <f>VLOOKUP(LEFT(A649,8)*1,Hilfstabelle!$A$35:$E$38,5,FALSE)</f>
        <v>0</v>
      </c>
      <c r="K649" s="6">
        <f t="shared" si="329"/>
        <v>371.5</v>
      </c>
      <c r="L649" s="6">
        <f t="shared" si="330"/>
        <v>254.5</v>
      </c>
      <c r="M649" s="6">
        <f t="shared" si="331"/>
        <v>185</v>
      </c>
      <c r="N649" s="19">
        <f t="shared" si="319"/>
        <v>163</v>
      </c>
      <c r="O649" s="19">
        <f t="shared" si="320"/>
        <v>124.5</v>
      </c>
      <c r="P649" s="19">
        <f t="shared" si="321"/>
        <v>135.5</v>
      </c>
      <c r="Q649" s="6" t="str">
        <f>VLOOKUP(LEFT(A649,8)*1,Hilfstabelle!$A$35:$E$38,2,FALSE)</f>
        <v>N.A.</v>
      </c>
      <c r="R649" s="6" t="str">
        <f>VLOOKUP(LEFT(A649,8)*1,Hilfstabelle!$A$35:$E$38,3,FALSE)</f>
        <v>N.A.</v>
      </c>
      <c r="S649" s="6" t="str">
        <f>VLOOKUP(LEFT(A649,8)*1,Hilfstabelle!$A$35:$E$38,4,FALSE)</f>
        <v>N.A.</v>
      </c>
      <c r="T649" s="94" t="e">
        <f>VLOOKUP(H649,Preise!A:E,4,FALSE)</f>
        <v>#N/A</v>
      </c>
      <c r="U649" s="7" t="str">
        <f>IF(V649=50,"I",VLOOKUP(V649,Hilfstabelle!$A$3:$B$6,2))</f>
        <v>IV</v>
      </c>
      <c r="V649" s="7">
        <f t="shared" si="332"/>
        <v>160</v>
      </c>
      <c r="W649" s="7" t="str">
        <f>IF(U649="I","I",VLOOKUP(V649,Hilfstabelle!$A$3:$B$6,2))</f>
        <v>IV</v>
      </c>
      <c r="X649" s="7">
        <f>VLOOKUP(W649,Hilfstabelle!$B$10:$M$13,12,FALSE)</f>
        <v>10.408540800000001</v>
      </c>
      <c r="Y649" s="7">
        <f>VLOOKUP(W649,Hilfstabelle!$B$10:$D$13,3,FALSE)</f>
        <v>80</v>
      </c>
      <c r="Z649" s="7">
        <f>VLOOKUP(W649,Hilfstabelle!$B$10:$E$13,4,FALSE)</f>
        <v>110.5</v>
      </c>
      <c r="AA649" s="7">
        <f>VLOOKUP(W649,Hilfstabelle!$B$10:$F$13,5,FALSE)</f>
        <v>110.5</v>
      </c>
      <c r="AB649" s="7">
        <f>VLOOKUP(W649,Hilfstabelle!$B$10:$G$13,6,FALSE)</f>
        <v>110.5</v>
      </c>
      <c r="AC649" s="7" t="str">
        <f>IF(AG649="50I","I",VLOOKUP(C649,Hilfstabelle!$A$3:$B$6,2))</f>
        <v>II</v>
      </c>
      <c r="AD649" s="7" t="str">
        <f>IF(U649="I","I",VLOOKUP(C649,Hilfstabelle!$A$3:$B$6,2))</f>
        <v>II</v>
      </c>
      <c r="AE649" s="7" t="str">
        <f t="shared" si="322"/>
        <v>63II</v>
      </c>
      <c r="AF649" s="7" t="str">
        <f t="shared" si="333"/>
        <v>63II</v>
      </c>
      <c r="AG649" s="106" t="b">
        <f t="shared" si="334"/>
        <v>0</v>
      </c>
      <c r="AH649" s="7">
        <f>VLOOKUP('Grundgerüst Konfigurator'!AE649,Hilfstabelle!$B$14:$M$25,12,FALSE)</f>
        <v>0.84948360000000012</v>
      </c>
      <c r="AI649" s="7">
        <f>VLOOKUP(AE649,Hilfstabelle!$B$14:$J$25,9,FALSE)</f>
        <v>37</v>
      </c>
      <c r="AJ649" s="7">
        <f>VLOOKUP(AE649,Hilfstabelle!$B$14:$K$25,10,FALSE)</f>
        <v>68.5</v>
      </c>
      <c r="AK649" s="7">
        <f>VLOOKUP(AE649,Hilfstabelle!$B$14:$I$25,8,FALSE)</f>
        <v>22.5</v>
      </c>
      <c r="AL649" s="7" t="str">
        <f>IF(AP649="50I","I",VLOOKUP(D649,Hilfstabelle!$A$3:$B$6,2))</f>
        <v>IV</v>
      </c>
      <c r="AM649" s="7" t="str">
        <f>IF(U649="I","I",VLOOKUP(D649,Hilfstabelle!$A$3:$B$6,2))</f>
        <v>IV</v>
      </c>
      <c r="AN649" s="7" t="str">
        <f t="shared" si="323"/>
        <v>160IV</v>
      </c>
      <c r="AO649" s="7" t="str">
        <f t="shared" si="335"/>
        <v>160IV</v>
      </c>
      <c r="AP649" s="106" t="b">
        <f t="shared" si="336"/>
        <v>0</v>
      </c>
      <c r="AQ649" s="7">
        <f>VLOOKUP('Grundgerüst Konfigurator'!AN649,Hilfstabelle!$B$14:$M$25,12,FALSE)</f>
        <v>4.9632240000000003</v>
      </c>
      <c r="AR649" s="7">
        <f>VLOOKUP(AN649,Hilfstabelle!$B$14:$J$25,9,FALSE)</f>
        <v>92.5</v>
      </c>
      <c r="AS649" s="7">
        <f>VLOOKUP(AN649,Hilfstabelle!$B$14:$K$25,10,FALSE)</f>
        <v>64</v>
      </c>
      <c r="AT649" s="7">
        <f>VLOOKUP(AN649,Hilfstabelle!$B$14:$I$25,8,FALSE)</f>
        <v>14</v>
      </c>
      <c r="AU649" s="7" t="str">
        <f>IF(AY649="50I","I",VLOOKUP(E649,Hilfstabelle!$A$3:$B$6,2))</f>
        <v>I</v>
      </c>
      <c r="AV649" s="7" t="str">
        <f>IF(U649="I","I",VLOOKUP(E649,Hilfstabelle!$A$3:$B$6,2))</f>
        <v>I</v>
      </c>
      <c r="AW649" s="7" t="str">
        <f t="shared" si="324"/>
        <v>32I</v>
      </c>
      <c r="AX649" s="7" t="str">
        <f t="shared" si="337"/>
        <v>32I</v>
      </c>
      <c r="AY649" s="106" t="b">
        <f t="shared" si="338"/>
        <v>0</v>
      </c>
      <c r="AZ649" s="7">
        <f>VLOOKUP('Grundgerüst Konfigurator'!AW649,Hilfstabelle!$B$14:$M$25,12,FALSE)</f>
        <v>0.22388520000000001</v>
      </c>
      <c r="BA649" s="7">
        <f>VLOOKUP(AW649,Hilfstabelle!$B$14:$J$25,9,FALSE)</f>
        <v>20</v>
      </c>
      <c r="BB649" s="7">
        <f>VLOOKUP(AW649,Hilfstabelle!$B$14:$K$25,10,FALSE)</f>
        <v>47</v>
      </c>
      <c r="BC649" s="7">
        <f>VLOOKUP(AW649,Hilfstabelle!$B$14:$I$25,8,FALSE)</f>
        <v>20</v>
      </c>
      <c r="BD649" s="7" t="str">
        <f t="shared" si="339"/>
        <v>IV-II</v>
      </c>
      <c r="BE649" s="7" t="str">
        <f t="shared" si="325"/>
        <v>IV-II</v>
      </c>
      <c r="BF649" s="7">
        <f>IFERROR(VLOOKUP(BD649,Hilfstabelle!$B$26:$M$31,12,FALSE),0)</f>
        <v>2.3884392000000001</v>
      </c>
      <c r="BG649" s="7">
        <f>IFERROR(VLOOKUP(BD649,Hilfstabelle!$B$26:$H$31,7,FALSE),0)</f>
        <v>30</v>
      </c>
      <c r="BH649" s="7" t="str">
        <f t="shared" si="340"/>
        <v/>
      </c>
      <c r="BI649" s="7" t="str">
        <f t="shared" si="326"/>
        <v/>
      </c>
      <c r="BJ649" s="7">
        <f>IFERROR(VLOOKUP(BH649,Hilfstabelle!$B$26:$M$31,12,FALSE),0)</f>
        <v>0</v>
      </c>
      <c r="BK649" s="7">
        <f>IFERROR(VLOOKUP(BH649,Hilfstabelle!$B$26:$H$31,7,FALSE),0)</f>
        <v>0</v>
      </c>
      <c r="BL649" s="7" t="str">
        <f t="shared" si="341"/>
        <v>IV-I</v>
      </c>
      <c r="BM649" s="7" t="str">
        <f t="shared" si="327"/>
        <v>IV-I</v>
      </c>
      <c r="BN649" s="7">
        <f>IFERROR(VLOOKUP(BL649,Hilfstabelle!$B$26:$M$31,12,FALSE),0)</f>
        <v>2.205924</v>
      </c>
      <c r="BO649" s="7">
        <f>IFERROR(VLOOKUP(BL649,Hilfstabelle!$B$26:$H$31,7,FALSE),0)</f>
        <v>5</v>
      </c>
      <c r="BP649" s="162" t="s">
        <v>3902</v>
      </c>
    </row>
    <row r="650" spans="1:68" ht="15" thickBot="1" x14ac:dyDescent="0.25">
      <c r="A650" s="7">
        <v>16864441358</v>
      </c>
      <c r="B650" s="160" t="s">
        <v>98</v>
      </c>
      <c r="C650" s="8">
        <v>63</v>
      </c>
      <c r="D650" s="8">
        <v>160</v>
      </c>
      <c r="E650" s="8">
        <v>40</v>
      </c>
      <c r="F650" s="8" t="str">
        <f t="shared" si="342"/>
        <v>63 - 160 - 40</v>
      </c>
      <c r="G650" s="8" t="str">
        <f t="shared" si="343"/>
        <v>63-160-40</v>
      </c>
      <c r="H650" s="8">
        <f t="shared" si="344"/>
        <v>16864441358</v>
      </c>
      <c r="I650" s="6">
        <f t="shared" si="328"/>
        <v>21.149100000000001</v>
      </c>
      <c r="J650" s="6">
        <f>VLOOKUP(LEFT(A650,8)*1,Hilfstabelle!$A$35:$E$38,5,FALSE)</f>
        <v>0</v>
      </c>
      <c r="K650" s="6">
        <f t="shared" si="329"/>
        <v>378.5</v>
      </c>
      <c r="L650" s="6">
        <f t="shared" si="330"/>
        <v>254.5</v>
      </c>
      <c r="M650" s="6">
        <f t="shared" si="331"/>
        <v>185</v>
      </c>
      <c r="N650" s="19">
        <f t="shared" si="319"/>
        <v>163</v>
      </c>
      <c r="O650" s="19">
        <f t="shared" si="320"/>
        <v>124.5</v>
      </c>
      <c r="P650" s="19">
        <f t="shared" si="321"/>
        <v>137.5</v>
      </c>
      <c r="Q650" s="6" t="str">
        <f>VLOOKUP(LEFT(A650,8)*1,Hilfstabelle!$A$35:$E$38,2,FALSE)</f>
        <v>N.A.</v>
      </c>
      <c r="R650" s="6" t="str">
        <f>VLOOKUP(LEFT(A650,8)*1,Hilfstabelle!$A$35:$E$38,3,FALSE)</f>
        <v>N.A.</v>
      </c>
      <c r="S650" s="6" t="str">
        <f>VLOOKUP(LEFT(A650,8)*1,Hilfstabelle!$A$35:$E$38,4,FALSE)</f>
        <v>N.A.</v>
      </c>
      <c r="T650" s="94" t="e">
        <f>VLOOKUP(H650,Preise!A:E,4,FALSE)</f>
        <v>#N/A</v>
      </c>
      <c r="U650" s="7" t="str">
        <f>IF(V650=50,"I",VLOOKUP(V650,Hilfstabelle!$A$3:$B$6,2))</f>
        <v>IV</v>
      </c>
      <c r="V650" s="7">
        <f t="shared" si="332"/>
        <v>160</v>
      </c>
      <c r="W650" s="7" t="str">
        <f>IF(U650="I","I",VLOOKUP(V650,Hilfstabelle!$A$3:$B$6,2))</f>
        <v>IV</v>
      </c>
      <c r="X650" s="7">
        <f>VLOOKUP(W650,Hilfstabelle!$B$10:$M$13,12,FALSE)</f>
        <v>10.408540800000001</v>
      </c>
      <c r="Y650" s="7">
        <f>VLOOKUP(W650,Hilfstabelle!$B$10:$D$13,3,FALSE)</f>
        <v>80</v>
      </c>
      <c r="Z650" s="7">
        <f>VLOOKUP(W650,Hilfstabelle!$B$10:$E$13,4,FALSE)</f>
        <v>110.5</v>
      </c>
      <c r="AA650" s="7">
        <f>VLOOKUP(W650,Hilfstabelle!$B$10:$F$13,5,FALSE)</f>
        <v>110.5</v>
      </c>
      <c r="AB650" s="7">
        <f>VLOOKUP(W650,Hilfstabelle!$B$10:$G$13,6,FALSE)</f>
        <v>110.5</v>
      </c>
      <c r="AC650" s="7" t="str">
        <f>IF(AG650="50I","I",VLOOKUP(C650,Hilfstabelle!$A$3:$B$6,2))</f>
        <v>II</v>
      </c>
      <c r="AD650" s="7" t="str">
        <f>IF(U650="I","I",VLOOKUP(C650,Hilfstabelle!$A$3:$B$6,2))</f>
        <v>II</v>
      </c>
      <c r="AE650" s="7" t="str">
        <f t="shared" si="322"/>
        <v>63II</v>
      </c>
      <c r="AF650" s="7" t="str">
        <f t="shared" si="333"/>
        <v>63II</v>
      </c>
      <c r="AG650" s="106" t="b">
        <f t="shared" si="334"/>
        <v>0</v>
      </c>
      <c r="AH650" s="7">
        <f>VLOOKUP('Grundgerüst Konfigurator'!AE650,Hilfstabelle!$B$14:$M$25,12,FALSE)</f>
        <v>0.84948360000000012</v>
      </c>
      <c r="AI650" s="7">
        <f>VLOOKUP(AE650,Hilfstabelle!$B$14:$J$25,9,FALSE)</f>
        <v>37</v>
      </c>
      <c r="AJ650" s="7">
        <f>VLOOKUP(AE650,Hilfstabelle!$B$14:$K$25,10,FALSE)</f>
        <v>68.5</v>
      </c>
      <c r="AK650" s="7">
        <f>VLOOKUP(AE650,Hilfstabelle!$B$14:$I$25,8,FALSE)</f>
        <v>22.5</v>
      </c>
      <c r="AL650" s="7" t="str">
        <f>IF(AP650="50I","I",VLOOKUP(D650,Hilfstabelle!$A$3:$B$6,2))</f>
        <v>IV</v>
      </c>
      <c r="AM650" s="7" t="str">
        <f>IF(U650="I","I",VLOOKUP(D650,Hilfstabelle!$A$3:$B$6,2))</f>
        <v>IV</v>
      </c>
      <c r="AN650" s="7" t="str">
        <f t="shared" si="323"/>
        <v>160IV</v>
      </c>
      <c r="AO650" s="7" t="str">
        <f t="shared" si="335"/>
        <v>160IV</v>
      </c>
      <c r="AP650" s="106" t="b">
        <f t="shared" si="336"/>
        <v>0</v>
      </c>
      <c r="AQ650" s="7">
        <f>VLOOKUP('Grundgerüst Konfigurator'!AN650,Hilfstabelle!$B$14:$M$25,12,FALSE)</f>
        <v>4.9632240000000003</v>
      </c>
      <c r="AR650" s="7">
        <f>VLOOKUP(AN650,Hilfstabelle!$B$14:$J$25,9,FALSE)</f>
        <v>92.5</v>
      </c>
      <c r="AS650" s="7">
        <f>VLOOKUP(AN650,Hilfstabelle!$B$14:$K$25,10,FALSE)</f>
        <v>64</v>
      </c>
      <c r="AT650" s="7">
        <f>VLOOKUP(AN650,Hilfstabelle!$B$14:$I$25,8,FALSE)</f>
        <v>14</v>
      </c>
      <c r="AU650" s="7" t="str">
        <f>IF(AY650="50I","I",VLOOKUP(E650,Hilfstabelle!$A$3:$B$6,2))</f>
        <v>I</v>
      </c>
      <c r="AV650" s="7" t="str">
        <f>IF(U650="I","I",VLOOKUP(E650,Hilfstabelle!$A$3:$B$6,2))</f>
        <v>I</v>
      </c>
      <c r="AW650" s="7" t="str">
        <f t="shared" si="324"/>
        <v>40I</v>
      </c>
      <c r="AX650" s="7" t="str">
        <f t="shared" si="337"/>
        <v>40I</v>
      </c>
      <c r="AY650" s="106" t="b">
        <f t="shared" si="338"/>
        <v>0</v>
      </c>
      <c r="AZ650" s="7">
        <f>VLOOKUP('Grundgerüst Konfigurator'!AW650,Hilfstabelle!$B$14:$M$25,12,FALSE)</f>
        <v>0.33348840000000002</v>
      </c>
      <c r="BA650" s="7">
        <f>VLOOKUP(AW650,Hilfstabelle!$B$14:$J$25,9,FALSE)</f>
        <v>24.5</v>
      </c>
      <c r="BB650" s="7">
        <f>VLOOKUP(AW650,Hilfstabelle!$B$14:$K$25,10,FALSE)</f>
        <v>54</v>
      </c>
      <c r="BC650" s="7">
        <f>VLOOKUP(AW650,Hilfstabelle!$B$14:$I$25,8,FALSE)</f>
        <v>22</v>
      </c>
      <c r="BD650" s="7" t="str">
        <f t="shared" si="339"/>
        <v>IV-II</v>
      </c>
      <c r="BE650" s="7" t="str">
        <f t="shared" si="325"/>
        <v>IV-II</v>
      </c>
      <c r="BF650" s="7">
        <f>IFERROR(VLOOKUP(BD650,Hilfstabelle!$B$26:$M$31,12,FALSE),0)</f>
        <v>2.3884392000000001</v>
      </c>
      <c r="BG650" s="7">
        <f>IFERROR(VLOOKUP(BD650,Hilfstabelle!$B$26:$H$31,7,FALSE),0)</f>
        <v>30</v>
      </c>
      <c r="BH650" s="7" t="str">
        <f t="shared" si="340"/>
        <v/>
      </c>
      <c r="BI650" s="7" t="str">
        <f t="shared" si="326"/>
        <v/>
      </c>
      <c r="BJ650" s="7">
        <f>IFERROR(VLOOKUP(BH650,Hilfstabelle!$B$26:$M$31,12,FALSE),0)</f>
        <v>0</v>
      </c>
      <c r="BK650" s="7">
        <f>IFERROR(VLOOKUP(BH650,Hilfstabelle!$B$26:$H$31,7,FALSE),0)</f>
        <v>0</v>
      </c>
      <c r="BL650" s="7" t="str">
        <f t="shared" si="341"/>
        <v>IV-I</v>
      </c>
      <c r="BM650" s="7" t="str">
        <f t="shared" si="327"/>
        <v>IV-I</v>
      </c>
      <c r="BN650" s="7">
        <f>IFERROR(VLOOKUP(BL650,Hilfstabelle!$B$26:$M$31,12,FALSE),0)</f>
        <v>2.205924</v>
      </c>
      <c r="BO650" s="7">
        <f>IFERROR(VLOOKUP(BL650,Hilfstabelle!$B$26:$H$31,7,FALSE),0)</f>
        <v>5</v>
      </c>
      <c r="BP650" s="162" t="s">
        <v>3902</v>
      </c>
    </row>
    <row r="651" spans="1:68" ht="15" thickBot="1" x14ac:dyDescent="0.25">
      <c r="A651" s="7">
        <v>16864441359</v>
      </c>
      <c r="B651" s="160" t="s">
        <v>98</v>
      </c>
      <c r="C651" s="8">
        <v>63</v>
      </c>
      <c r="D651" s="8">
        <v>160</v>
      </c>
      <c r="E651" s="8">
        <v>50</v>
      </c>
      <c r="F651" s="8" t="str">
        <f t="shared" si="342"/>
        <v>63 - 160 - 50</v>
      </c>
      <c r="G651" s="8" t="str">
        <f t="shared" si="343"/>
        <v>63-160-50</v>
      </c>
      <c r="H651" s="8">
        <f t="shared" si="344"/>
        <v>16864441359</v>
      </c>
      <c r="I651" s="6">
        <f t="shared" si="328"/>
        <v>21.266414400000002</v>
      </c>
      <c r="J651" s="6">
        <f>VLOOKUP(LEFT(A651,8)*1,Hilfstabelle!$A$35:$E$38,5,FALSE)</f>
        <v>0</v>
      </c>
      <c r="K651" s="6">
        <f t="shared" si="329"/>
        <v>385.5</v>
      </c>
      <c r="L651" s="6">
        <f t="shared" si="330"/>
        <v>254.5</v>
      </c>
      <c r="M651" s="6">
        <f t="shared" si="331"/>
        <v>185</v>
      </c>
      <c r="N651" s="19">
        <f t="shared" si="319"/>
        <v>163</v>
      </c>
      <c r="O651" s="19">
        <f t="shared" si="320"/>
        <v>124.5</v>
      </c>
      <c r="P651" s="19">
        <f t="shared" si="321"/>
        <v>137.5</v>
      </c>
      <c r="Q651" s="6" t="str">
        <f>VLOOKUP(LEFT(A651,8)*1,Hilfstabelle!$A$35:$E$38,2,FALSE)</f>
        <v>N.A.</v>
      </c>
      <c r="R651" s="6" t="str">
        <f>VLOOKUP(LEFT(A651,8)*1,Hilfstabelle!$A$35:$E$38,3,FALSE)</f>
        <v>N.A.</v>
      </c>
      <c r="S651" s="6" t="str">
        <f>VLOOKUP(LEFT(A651,8)*1,Hilfstabelle!$A$35:$E$38,4,FALSE)</f>
        <v>N.A.</v>
      </c>
      <c r="T651" s="94" t="e">
        <f>VLOOKUP(H651,Preise!A:E,4,FALSE)</f>
        <v>#N/A</v>
      </c>
      <c r="U651" s="7" t="str">
        <f>IF(V651=50,"I",VLOOKUP(V651,Hilfstabelle!$A$3:$B$6,2))</f>
        <v>IV</v>
      </c>
      <c r="V651" s="7">
        <f t="shared" si="332"/>
        <v>160</v>
      </c>
      <c r="W651" s="7" t="str">
        <f>IF(U651="I","I",VLOOKUP(V651,Hilfstabelle!$A$3:$B$6,2))</f>
        <v>IV</v>
      </c>
      <c r="X651" s="7">
        <f>VLOOKUP(W651,Hilfstabelle!$B$10:$M$13,12,FALSE)</f>
        <v>10.408540800000001</v>
      </c>
      <c r="Y651" s="7">
        <f>VLOOKUP(W651,Hilfstabelle!$B$10:$D$13,3,FALSE)</f>
        <v>80</v>
      </c>
      <c r="Z651" s="7">
        <f>VLOOKUP(W651,Hilfstabelle!$B$10:$E$13,4,FALSE)</f>
        <v>110.5</v>
      </c>
      <c r="AA651" s="7">
        <f>VLOOKUP(W651,Hilfstabelle!$B$10:$F$13,5,FALSE)</f>
        <v>110.5</v>
      </c>
      <c r="AB651" s="7">
        <f>VLOOKUP(W651,Hilfstabelle!$B$10:$G$13,6,FALSE)</f>
        <v>110.5</v>
      </c>
      <c r="AC651" s="7" t="str">
        <f>IF(AG651="50I","I",VLOOKUP(C651,Hilfstabelle!$A$3:$B$6,2))</f>
        <v>II</v>
      </c>
      <c r="AD651" s="7" t="str">
        <f>IF(U651="I","I",VLOOKUP(C651,Hilfstabelle!$A$3:$B$6,2))</f>
        <v>II</v>
      </c>
      <c r="AE651" s="7" t="str">
        <f t="shared" si="322"/>
        <v>63II</v>
      </c>
      <c r="AF651" s="7" t="str">
        <f t="shared" si="333"/>
        <v>63II</v>
      </c>
      <c r="AG651" s="106" t="b">
        <f t="shared" si="334"/>
        <v>0</v>
      </c>
      <c r="AH651" s="7">
        <f>VLOOKUP('Grundgerüst Konfigurator'!AE651,Hilfstabelle!$B$14:$M$25,12,FALSE)</f>
        <v>0.84948360000000012</v>
      </c>
      <c r="AI651" s="7">
        <f>VLOOKUP(AE651,Hilfstabelle!$B$14:$J$25,9,FALSE)</f>
        <v>37</v>
      </c>
      <c r="AJ651" s="7">
        <f>VLOOKUP(AE651,Hilfstabelle!$B$14:$K$25,10,FALSE)</f>
        <v>68.5</v>
      </c>
      <c r="AK651" s="7">
        <f>VLOOKUP(AE651,Hilfstabelle!$B$14:$I$25,8,FALSE)</f>
        <v>22.5</v>
      </c>
      <c r="AL651" s="7" t="str">
        <f>IF(AP651="50I","I",VLOOKUP(D651,Hilfstabelle!$A$3:$B$6,2))</f>
        <v>IV</v>
      </c>
      <c r="AM651" s="7" t="str">
        <f>IF(U651="I","I",VLOOKUP(D651,Hilfstabelle!$A$3:$B$6,2))</f>
        <v>IV</v>
      </c>
      <c r="AN651" s="7" t="str">
        <f t="shared" si="323"/>
        <v>160IV</v>
      </c>
      <c r="AO651" s="7" t="str">
        <f t="shared" si="335"/>
        <v>160IV</v>
      </c>
      <c r="AP651" s="106" t="b">
        <f t="shared" si="336"/>
        <v>0</v>
      </c>
      <c r="AQ651" s="7">
        <f>VLOOKUP('Grundgerüst Konfigurator'!AN651,Hilfstabelle!$B$14:$M$25,12,FALSE)</f>
        <v>4.9632240000000003</v>
      </c>
      <c r="AR651" s="7">
        <f>VLOOKUP(AN651,Hilfstabelle!$B$14:$J$25,9,FALSE)</f>
        <v>92.5</v>
      </c>
      <c r="AS651" s="7">
        <f>VLOOKUP(AN651,Hilfstabelle!$B$14:$K$25,10,FALSE)</f>
        <v>64</v>
      </c>
      <c r="AT651" s="7">
        <f>VLOOKUP(AN651,Hilfstabelle!$B$14:$I$25,8,FALSE)</f>
        <v>14</v>
      </c>
      <c r="AU651" s="7" t="str">
        <f>IF(AY651="50I","I",VLOOKUP(E651,Hilfstabelle!$A$3:$B$6,2))</f>
        <v>I</v>
      </c>
      <c r="AV651" s="7" t="str">
        <f>IF(U651="I","I",VLOOKUP(E651,Hilfstabelle!$A$3:$B$6,2))</f>
        <v>II</v>
      </c>
      <c r="AW651" s="7" t="str">
        <f t="shared" si="324"/>
        <v>50I</v>
      </c>
      <c r="AX651" s="7" t="str">
        <f t="shared" si="337"/>
        <v>50II</v>
      </c>
      <c r="AY651" s="106" t="str">
        <f t="shared" si="338"/>
        <v>50I</v>
      </c>
      <c r="AZ651" s="7">
        <f>VLOOKUP('Grundgerüst Konfigurator'!AW651,Hilfstabelle!$B$14:$M$25,12,FALSE)</f>
        <v>0.45080280000000006</v>
      </c>
      <c r="BA651" s="7">
        <f>VLOOKUP(AW651,Hilfstabelle!$B$14:$J$25,9,FALSE)</f>
        <v>30.5</v>
      </c>
      <c r="BB651" s="7">
        <f>VLOOKUP(AW651,Hilfstabelle!$B$14:$K$25,10,FALSE)</f>
        <v>61</v>
      </c>
      <c r="BC651" s="7">
        <f>VLOOKUP(AW651,Hilfstabelle!$B$14:$I$25,8,FALSE)</f>
        <v>22</v>
      </c>
      <c r="BD651" s="7" t="str">
        <f t="shared" si="339"/>
        <v>IV-II</v>
      </c>
      <c r="BE651" s="7" t="str">
        <f t="shared" si="325"/>
        <v>IV-II</v>
      </c>
      <c r="BF651" s="7">
        <f>IFERROR(VLOOKUP(BD651,Hilfstabelle!$B$26:$M$31,12,FALSE),0)</f>
        <v>2.3884392000000001</v>
      </c>
      <c r="BG651" s="7">
        <f>IFERROR(VLOOKUP(BD651,Hilfstabelle!$B$26:$H$31,7,FALSE),0)</f>
        <v>30</v>
      </c>
      <c r="BH651" s="7" t="str">
        <f t="shared" si="340"/>
        <v/>
      </c>
      <c r="BI651" s="7" t="str">
        <f t="shared" si="326"/>
        <v/>
      </c>
      <c r="BJ651" s="7">
        <f>IFERROR(VLOOKUP(BH651,Hilfstabelle!$B$26:$M$31,12,FALSE),0)</f>
        <v>0</v>
      </c>
      <c r="BK651" s="7">
        <f>IFERROR(VLOOKUP(BH651,Hilfstabelle!$B$26:$H$31,7,FALSE),0)</f>
        <v>0</v>
      </c>
      <c r="BL651" s="7" t="str">
        <f t="shared" si="341"/>
        <v>IV-I</v>
      </c>
      <c r="BM651" s="7" t="str">
        <f t="shared" si="327"/>
        <v>IV-I</v>
      </c>
      <c r="BN651" s="7">
        <f>IFERROR(VLOOKUP(BL651,Hilfstabelle!$B$26:$M$31,12,FALSE),0)</f>
        <v>2.205924</v>
      </c>
      <c r="BO651" s="7">
        <f>IFERROR(VLOOKUP(BL651,Hilfstabelle!$B$26:$H$31,7,FALSE),0)</f>
        <v>5</v>
      </c>
      <c r="BP651" s="162" t="s">
        <v>3902</v>
      </c>
    </row>
    <row r="652" spans="1:68" ht="15" thickBot="1" x14ac:dyDescent="0.25">
      <c r="A652" s="7">
        <v>16863331147</v>
      </c>
      <c r="B652" s="160" t="s">
        <v>98</v>
      </c>
      <c r="C652" s="8">
        <v>75</v>
      </c>
      <c r="D652" s="8">
        <v>90</v>
      </c>
      <c r="E652" s="8">
        <v>25</v>
      </c>
      <c r="F652" s="8" t="str">
        <f t="shared" si="342"/>
        <v>75 - 90 - 25</v>
      </c>
      <c r="G652" s="8" t="str">
        <f t="shared" si="343"/>
        <v>75-90-25</v>
      </c>
      <c r="H652" s="8">
        <f t="shared" si="344"/>
        <v>16863331147</v>
      </c>
      <c r="I652" s="6">
        <f t="shared" si="328"/>
        <v>9.5184432000000001</v>
      </c>
      <c r="J652" s="6">
        <f>VLOOKUP(LEFT(A652,8)*1,Hilfstabelle!$A$35:$E$38,5,FALSE)</f>
        <v>1</v>
      </c>
      <c r="K652" s="6">
        <f t="shared" si="329"/>
        <v>325.5</v>
      </c>
      <c r="L652" s="6">
        <f t="shared" si="330"/>
        <v>224</v>
      </c>
      <c r="M652" s="6">
        <f t="shared" si="331"/>
        <v>126</v>
      </c>
      <c r="N652" s="19">
        <f t="shared" si="319"/>
        <v>141</v>
      </c>
      <c r="O652" s="19">
        <f t="shared" si="320"/>
        <v>111</v>
      </c>
      <c r="P652" s="19">
        <f t="shared" si="321"/>
        <v>113</v>
      </c>
      <c r="Q652" s="6">
        <f>VLOOKUP(LEFT(A652,8)*1,Hilfstabelle!$A$35:$E$38,2,FALSE)</f>
        <v>400</v>
      </c>
      <c r="R652" s="6">
        <f>VLOOKUP(LEFT(A652,8)*1,Hilfstabelle!$A$35:$E$38,3,FALSE)</f>
        <v>285</v>
      </c>
      <c r="S652" s="6">
        <f>VLOOKUP(LEFT(A652,8)*1,Hilfstabelle!$A$35:$E$38,4,FALSE)</f>
        <v>146</v>
      </c>
      <c r="T652" s="94">
        <f>VLOOKUP(H652,Preise!A:E,4,FALSE)</f>
        <v>1087.3</v>
      </c>
      <c r="U652" s="7" t="str">
        <f>IF(V652=50,"I",VLOOKUP(V652,Hilfstabelle!$A$3:$B$6,2))</f>
        <v>III</v>
      </c>
      <c r="V652" s="7">
        <f t="shared" si="332"/>
        <v>90</v>
      </c>
      <c r="W652" s="7" t="str">
        <f>IF(U652="I","I",VLOOKUP(V652,Hilfstabelle!$A$3:$B$6,2))</f>
        <v>III</v>
      </c>
      <c r="X652" s="7">
        <f>VLOOKUP(W652,Hilfstabelle!$B$10:$M$13,12,FALSE)</f>
        <v>4.3940147999999999</v>
      </c>
      <c r="Y652" s="7">
        <f>VLOOKUP(W652,Hilfstabelle!$B$10:$D$13,3,FALSE)</f>
        <v>63</v>
      </c>
      <c r="Z652" s="7">
        <f>VLOOKUP(W652,Hilfstabelle!$B$10:$E$13,4,FALSE)</f>
        <v>89</v>
      </c>
      <c r="AA652" s="7">
        <f>VLOOKUP(W652,Hilfstabelle!$B$10:$F$13,5,FALSE)</f>
        <v>89</v>
      </c>
      <c r="AB652" s="7">
        <f>VLOOKUP(W652,Hilfstabelle!$B$10:$G$13,6,FALSE)</f>
        <v>89</v>
      </c>
      <c r="AC652" s="7" t="str">
        <f>IF(AG652="50I","I",VLOOKUP(C652,Hilfstabelle!$A$3:$B$6,2))</f>
        <v>II</v>
      </c>
      <c r="AD652" s="7" t="str">
        <f>IF(U652="I","I",VLOOKUP(C652,Hilfstabelle!$A$3:$B$6,2))</f>
        <v>II</v>
      </c>
      <c r="AE652" s="7" t="str">
        <f t="shared" si="322"/>
        <v>75II</v>
      </c>
      <c r="AF652" s="7" t="str">
        <f t="shared" si="333"/>
        <v>75II</v>
      </c>
      <c r="AG652" s="106" t="b">
        <f t="shared" si="334"/>
        <v>0</v>
      </c>
      <c r="AH652" s="7">
        <f>VLOOKUP('Grundgerüst Konfigurator'!AE652,Hilfstabelle!$B$14:$M$25,12,FALSE)</f>
        <v>1.0688664000000001</v>
      </c>
      <c r="AI652" s="7">
        <f>VLOOKUP(AE652,Hilfstabelle!$B$14:$J$25,9,FALSE)</f>
        <v>45</v>
      </c>
      <c r="AJ652" s="7">
        <f>VLOOKUP(AE652,Hilfstabelle!$B$14:$K$25,10,FALSE)</f>
        <v>72</v>
      </c>
      <c r="AK652" s="7">
        <f>VLOOKUP(AE652,Hilfstabelle!$B$14:$I$25,8,FALSE)</f>
        <v>22</v>
      </c>
      <c r="AL652" s="7" t="str">
        <f>IF(AP652="50I","I",VLOOKUP(D652,Hilfstabelle!$A$3:$B$6,2))</f>
        <v>III</v>
      </c>
      <c r="AM652" s="7" t="str">
        <f>IF(U652="I","I",VLOOKUP(D652,Hilfstabelle!$A$3:$B$6,2))</f>
        <v>III</v>
      </c>
      <c r="AN652" s="7" t="str">
        <f t="shared" si="323"/>
        <v>90III</v>
      </c>
      <c r="AO652" s="7" t="str">
        <f t="shared" si="335"/>
        <v>90III</v>
      </c>
      <c r="AP652" s="106" t="b">
        <f t="shared" si="336"/>
        <v>0</v>
      </c>
      <c r="AQ652" s="7">
        <f>VLOOKUP('Grundgerüst Konfigurator'!AN652,Hilfstabelle!$B$14:$M$25,12,FALSE)</f>
        <v>1.6001664000000002</v>
      </c>
      <c r="AR652" s="7">
        <f>VLOOKUP(AN652,Hilfstabelle!$B$14:$J$25,9,FALSE)</f>
        <v>54</v>
      </c>
      <c r="AS652" s="7">
        <f>VLOOKUP(AN652,Hilfstabelle!$B$14:$K$25,10,FALSE)</f>
        <v>72</v>
      </c>
      <c r="AT652" s="7">
        <f>VLOOKUP(AN652,Hilfstabelle!$B$14:$I$25,8,FALSE)</f>
        <v>22</v>
      </c>
      <c r="AU652" s="7" t="str">
        <f>IF(AY652="50I","I",VLOOKUP(E652,Hilfstabelle!$A$3:$B$6,2))</f>
        <v>I</v>
      </c>
      <c r="AV652" s="7" t="str">
        <f>IF(U652="I","I",VLOOKUP(E652,Hilfstabelle!$A$3:$B$6,2))</f>
        <v>I</v>
      </c>
      <c r="AW652" s="7" t="str">
        <f t="shared" si="324"/>
        <v>25I</v>
      </c>
      <c r="AX652" s="7" t="str">
        <f t="shared" si="337"/>
        <v>25I</v>
      </c>
      <c r="AY652" s="106" t="b">
        <f t="shared" si="338"/>
        <v>0</v>
      </c>
      <c r="AZ652" s="7">
        <f>VLOOKUP('Grundgerüst Konfigurator'!AW652,Hilfstabelle!$B$14:$M$25,12,FALSE)</f>
        <v>0.171486</v>
      </c>
      <c r="BA652" s="7">
        <f>VLOOKUP(AW652,Hilfstabelle!$B$14:$J$25,9,FALSE)</f>
        <v>15.25</v>
      </c>
      <c r="BB652" s="7">
        <f>VLOOKUP(AW652,Hilfstabelle!$B$14:$K$25,10,FALSE)</f>
        <v>40.5</v>
      </c>
      <c r="BC652" s="7">
        <f>VLOOKUP(AW652,Hilfstabelle!$B$14:$I$25,8,FALSE)</f>
        <v>19</v>
      </c>
      <c r="BD652" s="7" t="str">
        <f t="shared" si="339"/>
        <v>III-II</v>
      </c>
      <c r="BE652" s="7" t="str">
        <f t="shared" si="325"/>
        <v>III-II</v>
      </c>
      <c r="BF652" s="7">
        <f>IFERROR(VLOOKUP(BD652,Hilfstabelle!$B$26:$M$31,12,FALSE),0)</f>
        <v>1.1890788000000001</v>
      </c>
      <c r="BG652" s="7">
        <f>IFERROR(VLOOKUP(BD652,Hilfstabelle!$B$26:$H$31,7,FALSE),0)</f>
        <v>30</v>
      </c>
      <c r="BH652" s="7" t="str">
        <f t="shared" si="340"/>
        <v/>
      </c>
      <c r="BI652" s="7" t="str">
        <f t="shared" si="326"/>
        <v/>
      </c>
      <c r="BJ652" s="7">
        <f>IFERROR(VLOOKUP(BH652,Hilfstabelle!$B$26:$M$31,12,FALSE),0)</f>
        <v>0</v>
      </c>
      <c r="BK652" s="7">
        <f>IFERROR(VLOOKUP(BH652,Hilfstabelle!$B$26:$H$31,7,FALSE),0)</f>
        <v>0</v>
      </c>
      <c r="BL652" s="7" t="str">
        <f t="shared" si="341"/>
        <v>III-I</v>
      </c>
      <c r="BM652" s="7" t="str">
        <f t="shared" si="327"/>
        <v>III-I</v>
      </c>
      <c r="BN652" s="7">
        <f>IFERROR(VLOOKUP(BL652,Hilfstabelle!$B$26:$M$31,12,FALSE),0)</f>
        <v>1.0948308</v>
      </c>
      <c r="BO652" s="7">
        <f>IFERROR(VLOOKUP(BL652,Hilfstabelle!$B$26:$H$31,7,FALSE),0)</f>
        <v>5</v>
      </c>
      <c r="BP652" s="162" t="s">
        <v>3902</v>
      </c>
    </row>
    <row r="653" spans="1:68" ht="15" thickBot="1" x14ac:dyDescent="0.25">
      <c r="A653" s="7">
        <v>16863331148</v>
      </c>
      <c r="B653" s="160" t="s">
        <v>98</v>
      </c>
      <c r="C653" s="8">
        <v>75</v>
      </c>
      <c r="D653" s="8">
        <v>90</v>
      </c>
      <c r="E653" s="8">
        <v>32</v>
      </c>
      <c r="F653" s="8" t="str">
        <f t="shared" si="342"/>
        <v>75 - 90 - 32</v>
      </c>
      <c r="G653" s="8" t="str">
        <f t="shared" si="343"/>
        <v>75-90-32</v>
      </c>
      <c r="H653" s="8">
        <f t="shared" si="344"/>
        <v>16863331148</v>
      </c>
      <c r="I653" s="6">
        <f t="shared" si="328"/>
        <v>9.5708424000000001</v>
      </c>
      <c r="J653" s="6">
        <f>VLOOKUP(LEFT(A653,8)*1,Hilfstabelle!$A$35:$E$38,5,FALSE)</f>
        <v>1</v>
      </c>
      <c r="K653" s="6">
        <f t="shared" si="329"/>
        <v>332</v>
      </c>
      <c r="L653" s="6">
        <f t="shared" si="330"/>
        <v>224</v>
      </c>
      <c r="M653" s="6">
        <f t="shared" si="331"/>
        <v>126</v>
      </c>
      <c r="N653" s="19">
        <f t="shared" si="319"/>
        <v>141</v>
      </c>
      <c r="O653" s="19">
        <f t="shared" si="320"/>
        <v>111</v>
      </c>
      <c r="P653" s="19">
        <f t="shared" si="321"/>
        <v>114</v>
      </c>
      <c r="Q653" s="6">
        <f>VLOOKUP(LEFT(A653,8)*1,Hilfstabelle!$A$35:$E$38,2,FALSE)</f>
        <v>400</v>
      </c>
      <c r="R653" s="6">
        <f>VLOOKUP(LEFT(A653,8)*1,Hilfstabelle!$A$35:$E$38,3,FALSE)</f>
        <v>285</v>
      </c>
      <c r="S653" s="6">
        <f>VLOOKUP(LEFT(A653,8)*1,Hilfstabelle!$A$35:$E$38,4,FALSE)</f>
        <v>146</v>
      </c>
      <c r="T653" s="94">
        <f>VLOOKUP(H653,Preise!A:E,4,FALSE)</f>
        <v>1092.6500000000001</v>
      </c>
      <c r="U653" s="7" t="str">
        <f>IF(V653=50,"I",VLOOKUP(V653,Hilfstabelle!$A$3:$B$6,2))</f>
        <v>III</v>
      </c>
      <c r="V653" s="7">
        <f t="shared" si="332"/>
        <v>90</v>
      </c>
      <c r="W653" s="7" t="str">
        <f>IF(U653="I","I",VLOOKUP(V653,Hilfstabelle!$A$3:$B$6,2))</f>
        <v>III</v>
      </c>
      <c r="X653" s="7">
        <f>VLOOKUP(W653,Hilfstabelle!$B$10:$M$13,12,FALSE)</f>
        <v>4.3940147999999999</v>
      </c>
      <c r="Y653" s="7">
        <f>VLOOKUP(W653,Hilfstabelle!$B$10:$D$13,3,FALSE)</f>
        <v>63</v>
      </c>
      <c r="Z653" s="7">
        <f>VLOOKUP(W653,Hilfstabelle!$B$10:$E$13,4,FALSE)</f>
        <v>89</v>
      </c>
      <c r="AA653" s="7">
        <f>VLOOKUP(W653,Hilfstabelle!$B$10:$F$13,5,FALSE)</f>
        <v>89</v>
      </c>
      <c r="AB653" s="7">
        <f>VLOOKUP(W653,Hilfstabelle!$B$10:$G$13,6,FALSE)</f>
        <v>89</v>
      </c>
      <c r="AC653" s="7" t="str">
        <f>IF(AG653="50I","I",VLOOKUP(C653,Hilfstabelle!$A$3:$B$6,2))</f>
        <v>II</v>
      </c>
      <c r="AD653" s="7" t="str">
        <f>IF(U653="I","I",VLOOKUP(C653,Hilfstabelle!$A$3:$B$6,2))</f>
        <v>II</v>
      </c>
      <c r="AE653" s="7" t="str">
        <f t="shared" si="322"/>
        <v>75II</v>
      </c>
      <c r="AF653" s="7" t="str">
        <f t="shared" si="333"/>
        <v>75II</v>
      </c>
      <c r="AG653" s="106" t="b">
        <f t="shared" si="334"/>
        <v>0</v>
      </c>
      <c r="AH653" s="7">
        <f>VLOOKUP('Grundgerüst Konfigurator'!AE653,Hilfstabelle!$B$14:$M$25,12,FALSE)</f>
        <v>1.0688664000000001</v>
      </c>
      <c r="AI653" s="7">
        <f>VLOOKUP(AE653,Hilfstabelle!$B$14:$J$25,9,FALSE)</f>
        <v>45</v>
      </c>
      <c r="AJ653" s="7">
        <f>VLOOKUP(AE653,Hilfstabelle!$B$14:$K$25,10,FALSE)</f>
        <v>72</v>
      </c>
      <c r="AK653" s="7">
        <f>VLOOKUP(AE653,Hilfstabelle!$B$14:$I$25,8,FALSE)</f>
        <v>22</v>
      </c>
      <c r="AL653" s="7" t="str">
        <f>IF(AP653="50I","I",VLOOKUP(D653,Hilfstabelle!$A$3:$B$6,2))</f>
        <v>III</v>
      </c>
      <c r="AM653" s="7" t="str">
        <f>IF(U653="I","I",VLOOKUP(D653,Hilfstabelle!$A$3:$B$6,2))</f>
        <v>III</v>
      </c>
      <c r="AN653" s="7" t="str">
        <f t="shared" si="323"/>
        <v>90III</v>
      </c>
      <c r="AO653" s="7" t="str">
        <f t="shared" si="335"/>
        <v>90III</v>
      </c>
      <c r="AP653" s="106" t="b">
        <f t="shared" si="336"/>
        <v>0</v>
      </c>
      <c r="AQ653" s="7">
        <f>VLOOKUP('Grundgerüst Konfigurator'!AN653,Hilfstabelle!$B$14:$M$25,12,FALSE)</f>
        <v>1.6001664000000002</v>
      </c>
      <c r="AR653" s="7">
        <f>VLOOKUP(AN653,Hilfstabelle!$B$14:$J$25,9,FALSE)</f>
        <v>54</v>
      </c>
      <c r="AS653" s="7">
        <f>VLOOKUP(AN653,Hilfstabelle!$B$14:$K$25,10,FALSE)</f>
        <v>72</v>
      </c>
      <c r="AT653" s="7">
        <f>VLOOKUP(AN653,Hilfstabelle!$B$14:$I$25,8,FALSE)</f>
        <v>22</v>
      </c>
      <c r="AU653" s="7" t="str">
        <f>IF(AY653="50I","I",VLOOKUP(E653,Hilfstabelle!$A$3:$B$6,2))</f>
        <v>I</v>
      </c>
      <c r="AV653" s="7" t="str">
        <f>IF(U653="I","I",VLOOKUP(E653,Hilfstabelle!$A$3:$B$6,2))</f>
        <v>I</v>
      </c>
      <c r="AW653" s="7" t="str">
        <f t="shared" si="324"/>
        <v>32I</v>
      </c>
      <c r="AX653" s="7" t="str">
        <f t="shared" si="337"/>
        <v>32I</v>
      </c>
      <c r="AY653" s="106" t="b">
        <f t="shared" si="338"/>
        <v>0</v>
      </c>
      <c r="AZ653" s="7">
        <f>VLOOKUP('Grundgerüst Konfigurator'!AW653,Hilfstabelle!$B$14:$M$25,12,FALSE)</f>
        <v>0.22388520000000001</v>
      </c>
      <c r="BA653" s="7">
        <f>VLOOKUP(AW653,Hilfstabelle!$B$14:$J$25,9,FALSE)</f>
        <v>20</v>
      </c>
      <c r="BB653" s="7">
        <f>VLOOKUP(AW653,Hilfstabelle!$B$14:$K$25,10,FALSE)</f>
        <v>47</v>
      </c>
      <c r="BC653" s="7">
        <f>VLOOKUP(AW653,Hilfstabelle!$B$14:$I$25,8,FALSE)</f>
        <v>20</v>
      </c>
      <c r="BD653" s="7" t="str">
        <f t="shared" si="339"/>
        <v>III-II</v>
      </c>
      <c r="BE653" s="7" t="str">
        <f t="shared" si="325"/>
        <v>III-II</v>
      </c>
      <c r="BF653" s="7">
        <f>IFERROR(VLOOKUP(BD653,Hilfstabelle!$B$26:$M$31,12,FALSE),0)</f>
        <v>1.1890788000000001</v>
      </c>
      <c r="BG653" s="7">
        <f>IFERROR(VLOOKUP(BD653,Hilfstabelle!$B$26:$H$31,7,FALSE),0)</f>
        <v>30</v>
      </c>
      <c r="BH653" s="7" t="str">
        <f t="shared" si="340"/>
        <v/>
      </c>
      <c r="BI653" s="7" t="str">
        <f t="shared" si="326"/>
        <v/>
      </c>
      <c r="BJ653" s="7">
        <f>IFERROR(VLOOKUP(BH653,Hilfstabelle!$B$26:$M$31,12,FALSE),0)</f>
        <v>0</v>
      </c>
      <c r="BK653" s="7">
        <f>IFERROR(VLOOKUP(BH653,Hilfstabelle!$B$26:$H$31,7,FALSE),0)</f>
        <v>0</v>
      </c>
      <c r="BL653" s="7" t="str">
        <f t="shared" si="341"/>
        <v>III-I</v>
      </c>
      <c r="BM653" s="7" t="str">
        <f t="shared" si="327"/>
        <v>III-I</v>
      </c>
      <c r="BN653" s="7">
        <f>IFERROR(VLOOKUP(BL653,Hilfstabelle!$B$26:$M$31,12,FALSE),0)</f>
        <v>1.0948308</v>
      </c>
      <c r="BO653" s="7">
        <f>IFERROR(VLOOKUP(BL653,Hilfstabelle!$B$26:$H$31,7,FALSE),0)</f>
        <v>5</v>
      </c>
      <c r="BP653" s="162" t="s">
        <v>3902</v>
      </c>
    </row>
    <row r="654" spans="1:68" ht="15" thickBot="1" x14ac:dyDescent="0.25">
      <c r="A654" s="7">
        <v>16863331149</v>
      </c>
      <c r="B654" s="160" t="s">
        <v>98</v>
      </c>
      <c r="C654" s="8">
        <v>75</v>
      </c>
      <c r="D654" s="8">
        <v>90</v>
      </c>
      <c r="E654" s="8">
        <v>40</v>
      </c>
      <c r="F654" s="8" t="str">
        <f t="shared" si="342"/>
        <v>75 - 90 - 40</v>
      </c>
      <c r="G654" s="8" t="str">
        <f t="shared" si="343"/>
        <v>75-90-40</v>
      </c>
      <c r="H654" s="8">
        <f t="shared" si="344"/>
        <v>16863331149</v>
      </c>
      <c r="I654" s="6">
        <f t="shared" si="328"/>
        <v>9.6804456000000005</v>
      </c>
      <c r="J654" s="6">
        <f>VLOOKUP(LEFT(A654,8)*1,Hilfstabelle!$A$35:$E$38,5,FALSE)</f>
        <v>1</v>
      </c>
      <c r="K654" s="6">
        <f t="shared" si="329"/>
        <v>339</v>
      </c>
      <c r="L654" s="6">
        <f t="shared" si="330"/>
        <v>224</v>
      </c>
      <c r="M654" s="6">
        <f t="shared" si="331"/>
        <v>126</v>
      </c>
      <c r="N654" s="19">
        <f t="shared" si="319"/>
        <v>141</v>
      </c>
      <c r="O654" s="19">
        <f t="shared" si="320"/>
        <v>111</v>
      </c>
      <c r="P654" s="19">
        <f t="shared" si="321"/>
        <v>116</v>
      </c>
      <c r="Q654" s="6">
        <f>VLOOKUP(LEFT(A654,8)*1,Hilfstabelle!$A$35:$E$38,2,FALSE)</f>
        <v>400</v>
      </c>
      <c r="R654" s="6">
        <f>VLOOKUP(LEFT(A654,8)*1,Hilfstabelle!$A$35:$E$38,3,FALSE)</f>
        <v>285</v>
      </c>
      <c r="S654" s="6">
        <f>VLOOKUP(LEFT(A654,8)*1,Hilfstabelle!$A$35:$E$38,4,FALSE)</f>
        <v>146</v>
      </c>
      <c r="T654" s="94">
        <f>VLOOKUP(H654,Preise!A:E,4,FALSE)</f>
        <v>1100.03</v>
      </c>
      <c r="U654" s="7" t="str">
        <f>IF(V654=50,"I",VLOOKUP(V654,Hilfstabelle!$A$3:$B$6,2))</f>
        <v>III</v>
      </c>
      <c r="V654" s="7">
        <f t="shared" si="332"/>
        <v>90</v>
      </c>
      <c r="W654" s="7" t="str">
        <f>IF(U654="I","I",VLOOKUP(V654,Hilfstabelle!$A$3:$B$6,2))</f>
        <v>III</v>
      </c>
      <c r="X654" s="7">
        <f>VLOOKUP(W654,Hilfstabelle!$B$10:$M$13,12,FALSE)</f>
        <v>4.3940147999999999</v>
      </c>
      <c r="Y654" s="7">
        <f>VLOOKUP(W654,Hilfstabelle!$B$10:$D$13,3,FALSE)</f>
        <v>63</v>
      </c>
      <c r="Z654" s="7">
        <f>VLOOKUP(W654,Hilfstabelle!$B$10:$E$13,4,FALSE)</f>
        <v>89</v>
      </c>
      <c r="AA654" s="7">
        <f>VLOOKUP(W654,Hilfstabelle!$B$10:$F$13,5,FALSE)</f>
        <v>89</v>
      </c>
      <c r="AB654" s="7">
        <f>VLOOKUP(W654,Hilfstabelle!$B$10:$G$13,6,FALSE)</f>
        <v>89</v>
      </c>
      <c r="AC654" s="7" t="str">
        <f>IF(AG654="50I","I",VLOOKUP(C654,Hilfstabelle!$A$3:$B$6,2))</f>
        <v>II</v>
      </c>
      <c r="AD654" s="7" t="str">
        <f>IF(U654="I","I",VLOOKUP(C654,Hilfstabelle!$A$3:$B$6,2))</f>
        <v>II</v>
      </c>
      <c r="AE654" s="7" t="str">
        <f t="shared" si="322"/>
        <v>75II</v>
      </c>
      <c r="AF654" s="7" t="str">
        <f t="shared" si="333"/>
        <v>75II</v>
      </c>
      <c r="AG654" s="106" t="b">
        <f t="shared" si="334"/>
        <v>0</v>
      </c>
      <c r="AH654" s="7">
        <f>VLOOKUP('Grundgerüst Konfigurator'!AE654,Hilfstabelle!$B$14:$M$25,12,FALSE)</f>
        <v>1.0688664000000001</v>
      </c>
      <c r="AI654" s="7">
        <f>VLOOKUP(AE654,Hilfstabelle!$B$14:$J$25,9,FALSE)</f>
        <v>45</v>
      </c>
      <c r="AJ654" s="7">
        <f>VLOOKUP(AE654,Hilfstabelle!$B$14:$K$25,10,FALSE)</f>
        <v>72</v>
      </c>
      <c r="AK654" s="7">
        <f>VLOOKUP(AE654,Hilfstabelle!$B$14:$I$25,8,FALSE)</f>
        <v>22</v>
      </c>
      <c r="AL654" s="7" t="str">
        <f>IF(AP654="50I","I",VLOOKUP(D654,Hilfstabelle!$A$3:$B$6,2))</f>
        <v>III</v>
      </c>
      <c r="AM654" s="7" t="str">
        <f>IF(U654="I","I",VLOOKUP(D654,Hilfstabelle!$A$3:$B$6,2))</f>
        <v>III</v>
      </c>
      <c r="AN654" s="7" t="str">
        <f t="shared" si="323"/>
        <v>90III</v>
      </c>
      <c r="AO654" s="7" t="str">
        <f t="shared" si="335"/>
        <v>90III</v>
      </c>
      <c r="AP654" s="106" t="b">
        <f t="shared" si="336"/>
        <v>0</v>
      </c>
      <c r="AQ654" s="7">
        <f>VLOOKUP('Grundgerüst Konfigurator'!AN654,Hilfstabelle!$B$14:$M$25,12,FALSE)</f>
        <v>1.6001664000000002</v>
      </c>
      <c r="AR654" s="7">
        <f>VLOOKUP(AN654,Hilfstabelle!$B$14:$J$25,9,FALSE)</f>
        <v>54</v>
      </c>
      <c r="AS654" s="7">
        <f>VLOOKUP(AN654,Hilfstabelle!$B$14:$K$25,10,FALSE)</f>
        <v>72</v>
      </c>
      <c r="AT654" s="7">
        <f>VLOOKUP(AN654,Hilfstabelle!$B$14:$I$25,8,FALSE)</f>
        <v>22</v>
      </c>
      <c r="AU654" s="7" t="str">
        <f>IF(AY654="50I","I",VLOOKUP(E654,Hilfstabelle!$A$3:$B$6,2))</f>
        <v>I</v>
      </c>
      <c r="AV654" s="7" t="str">
        <f>IF(U654="I","I",VLOOKUP(E654,Hilfstabelle!$A$3:$B$6,2))</f>
        <v>I</v>
      </c>
      <c r="AW654" s="7" t="str">
        <f t="shared" si="324"/>
        <v>40I</v>
      </c>
      <c r="AX654" s="7" t="str">
        <f t="shared" si="337"/>
        <v>40I</v>
      </c>
      <c r="AY654" s="106" t="b">
        <f t="shared" si="338"/>
        <v>0</v>
      </c>
      <c r="AZ654" s="7">
        <f>VLOOKUP('Grundgerüst Konfigurator'!AW654,Hilfstabelle!$B$14:$M$25,12,FALSE)</f>
        <v>0.33348840000000002</v>
      </c>
      <c r="BA654" s="7">
        <f>VLOOKUP(AW654,Hilfstabelle!$B$14:$J$25,9,FALSE)</f>
        <v>24.5</v>
      </c>
      <c r="BB654" s="7">
        <f>VLOOKUP(AW654,Hilfstabelle!$B$14:$K$25,10,FALSE)</f>
        <v>54</v>
      </c>
      <c r="BC654" s="7">
        <f>VLOOKUP(AW654,Hilfstabelle!$B$14:$I$25,8,FALSE)</f>
        <v>22</v>
      </c>
      <c r="BD654" s="7" t="str">
        <f t="shared" si="339"/>
        <v>III-II</v>
      </c>
      <c r="BE654" s="7" t="str">
        <f t="shared" si="325"/>
        <v>III-II</v>
      </c>
      <c r="BF654" s="7">
        <f>IFERROR(VLOOKUP(BD654,Hilfstabelle!$B$26:$M$31,12,FALSE),0)</f>
        <v>1.1890788000000001</v>
      </c>
      <c r="BG654" s="7">
        <f>IFERROR(VLOOKUP(BD654,Hilfstabelle!$B$26:$H$31,7,FALSE),0)</f>
        <v>30</v>
      </c>
      <c r="BH654" s="7" t="str">
        <f t="shared" si="340"/>
        <v/>
      </c>
      <c r="BI654" s="7" t="str">
        <f t="shared" si="326"/>
        <v/>
      </c>
      <c r="BJ654" s="7">
        <f>IFERROR(VLOOKUP(BH654,Hilfstabelle!$B$26:$M$31,12,FALSE),0)</f>
        <v>0</v>
      </c>
      <c r="BK654" s="7">
        <f>IFERROR(VLOOKUP(BH654,Hilfstabelle!$B$26:$H$31,7,FALSE),0)</f>
        <v>0</v>
      </c>
      <c r="BL654" s="7" t="str">
        <f t="shared" si="341"/>
        <v>III-I</v>
      </c>
      <c r="BM654" s="7" t="str">
        <f t="shared" si="327"/>
        <v>III-I</v>
      </c>
      <c r="BN654" s="7">
        <f>IFERROR(VLOOKUP(BL654,Hilfstabelle!$B$26:$M$31,12,FALSE),0)</f>
        <v>1.0948308</v>
      </c>
      <c r="BO654" s="7">
        <f>IFERROR(VLOOKUP(BL654,Hilfstabelle!$B$26:$H$31,7,FALSE),0)</f>
        <v>5</v>
      </c>
      <c r="BP654" s="162" t="s">
        <v>3902</v>
      </c>
    </row>
    <row r="655" spans="1:68" ht="15" thickBot="1" x14ac:dyDescent="0.25">
      <c r="A655" s="7">
        <v>16863331150</v>
      </c>
      <c r="B655" s="160" t="s">
        <v>98</v>
      </c>
      <c r="C655" s="8">
        <v>75</v>
      </c>
      <c r="D655" s="8">
        <v>90</v>
      </c>
      <c r="E655" s="8">
        <v>50</v>
      </c>
      <c r="F655" s="8" t="str">
        <f t="shared" si="342"/>
        <v>75 - 90 - 50</v>
      </c>
      <c r="G655" s="8" t="str">
        <f t="shared" si="343"/>
        <v>75-90-50</v>
      </c>
      <c r="H655" s="8">
        <f t="shared" si="344"/>
        <v>16863331150</v>
      </c>
      <c r="I655" s="6">
        <f t="shared" si="328"/>
        <v>9.7977600000000002</v>
      </c>
      <c r="J655" s="6">
        <f>VLOOKUP(LEFT(A655,8)*1,Hilfstabelle!$A$35:$E$38,5,FALSE)</f>
        <v>1</v>
      </c>
      <c r="K655" s="6">
        <f t="shared" si="329"/>
        <v>346</v>
      </c>
      <c r="L655" s="6">
        <f t="shared" si="330"/>
        <v>224</v>
      </c>
      <c r="M655" s="6">
        <f t="shared" si="331"/>
        <v>126</v>
      </c>
      <c r="N655" s="19">
        <f t="shared" si="319"/>
        <v>141</v>
      </c>
      <c r="O655" s="19">
        <f t="shared" si="320"/>
        <v>111</v>
      </c>
      <c r="P655" s="19">
        <f t="shared" si="321"/>
        <v>116</v>
      </c>
      <c r="Q655" s="6">
        <f>VLOOKUP(LEFT(A655,8)*1,Hilfstabelle!$A$35:$E$38,2,FALSE)</f>
        <v>400</v>
      </c>
      <c r="R655" s="6">
        <f>VLOOKUP(LEFT(A655,8)*1,Hilfstabelle!$A$35:$E$38,3,FALSE)</f>
        <v>285</v>
      </c>
      <c r="S655" s="6">
        <f>VLOOKUP(LEFT(A655,8)*1,Hilfstabelle!$A$35:$E$38,4,FALSE)</f>
        <v>146</v>
      </c>
      <c r="T655" s="94">
        <f>VLOOKUP(H655,Preise!A:E,4,FALSE)</f>
        <v>1109.71</v>
      </c>
      <c r="U655" s="7" t="str">
        <f>IF(V655=50,"I",VLOOKUP(V655,Hilfstabelle!$A$3:$B$6,2))</f>
        <v>III</v>
      </c>
      <c r="V655" s="7">
        <f t="shared" si="332"/>
        <v>90</v>
      </c>
      <c r="W655" s="7" t="str">
        <f>IF(U655="I","I",VLOOKUP(V655,Hilfstabelle!$A$3:$B$6,2))</f>
        <v>III</v>
      </c>
      <c r="X655" s="7">
        <f>VLOOKUP(W655,Hilfstabelle!$B$10:$M$13,12,FALSE)</f>
        <v>4.3940147999999999</v>
      </c>
      <c r="Y655" s="7">
        <f>VLOOKUP(W655,Hilfstabelle!$B$10:$D$13,3,FALSE)</f>
        <v>63</v>
      </c>
      <c r="Z655" s="7">
        <f>VLOOKUP(W655,Hilfstabelle!$B$10:$E$13,4,FALSE)</f>
        <v>89</v>
      </c>
      <c r="AA655" s="7">
        <f>VLOOKUP(W655,Hilfstabelle!$B$10:$F$13,5,FALSE)</f>
        <v>89</v>
      </c>
      <c r="AB655" s="7">
        <f>VLOOKUP(W655,Hilfstabelle!$B$10:$G$13,6,FALSE)</f>
        <v>89</v>
      </c>
      <c r="AC655" s="7" t="str">
        <f>IF(AG655="50I","I",VLOOKUP(C655,Hilfstabelle!$A$3:$B$6,2))</f>
        <v>II</v>
      </c>
      <c r="AD655" s="7" t="str">
        <f>IF(U655="I","I",VLOOKUP(C655,Hilfstabelle!$A$3:$B$6,2))</f>
        <v>II</v>
      </c>
      <c r="AE655" s="7" t="str">
        <f t="shared" si="322"/>
        <v>75II</v>
      </c>
      <c r="AF655" s="7" t="str">
        <f t="shared" si="333"/>
        <v>75II</v>
      </c>
      <c r="AG655" s="106" t="b">
        <f t="shared" si="334"/>
        <v>0</v>
      </c>
      <c r="AH655" s="7">
        <f>VLOOKUP('Grundgerüst Konfigurator'!AE655,Hilfstabelle!$B$14:$M$25,12,FALSE)</f>
        <v>1.0688664000000001</v>
      </c>
      <c r="AI655" s="7">
        <f>VLOOKUP(AE655,Hilfstabelle!$B$14:$J$25,9,FALSE)</f>
        <v>45</v>
      </c>
      <c r="AJ655" s="7">
        <f>VLOOKUP(AE655,Hilfstabelle!$B$14:$K$25,10,FALSE)</f>
        <v>72</v>
      </c>
      <c r="AK655" s="7">
        <f>VLOOKUP(AE655,Hilfstabelle!$B$14:$I$25,8,FALSE)</f>
        <v>22</v>
      </c>
      <c r="AL655" s="7" t="str">
        <f>IF(AP655="50I","I",VLOOKUP(D655,Hilfstabelle!$A$3:$B$6,2))</f>
        <v>III</v>
      </c>
      <c r="AM655" s="7" t="str">
        <f>IF(U655="I","I",VLOOKUP(D655,Hilfstabelle!$A$3:$B$6,2))</f>
        <v>III</v>
      </c>
      <c r="AN655" s="7" t="str">
        <f t="shared" si="323"/>
        <v>90III</v>
      </c>
      <c r="AO655" s="7" t="str">
        <f t="shared" si="335"/>
        <v>90III</v>
      </c>
      <c r="AP655" s="106" t="b">
        <f t="shared" si="336"/>
        <v>0</v>
      </c>
      <c r="AQ655" s="7">
        <f>VLOOKUP('Grundgerüst Konfigurator'!AN655,Hilfstabelle!$B$14:$M$25,12,FALSE)</f>
        <v>1.6001664000000002</v>
      </c>
      <c r="AR655" s="7">
        <f>VLOOKUP(AN655,Hilfstabelle!$B$14:$J$25,9,FALSE)</f>
        <v>54</v>
      </c>
      <c r="AS655" s="7">
        <f>VLOOKUP(AN655,Hilfstabelle!$B$14:$K$25,10,FALSE)</f>
        <v>72</v>
      </c>
      <c r="AT655" s="7">
        <f>VLOOKUP(AN655,Hilfstabelle!$B$14:$I$25,8,FALSE)</f>
        <v>22</v>
      </c>
      <c r="AU655" s="7" t="str">
        <f>IF(AY655="50I","I",VLOOKUP(E655,Hilfstabelle!$A$3:$B$6,2))</f>
        <v>I</v>
      </c>
      <c r="AV655" s="7" t="str">
        <f>IF(U655="I","I",VLOOKUP(E655,Hilfstabelle!$A$3:$B$6,2))</f>
        <v>II</v>
      </c>
      <c r="AW655" s="7" t="str">
        <f t="shared" si="324"/>
        <v>50I</v>
      </c>
      <c r="AX655" s="7" t="str">
        <f t="shared" si="337"/>
        <v>50II</v>
      </c>
      <c r="AY655" s="106" t="str">
        <f t="shared" si="338"/>
        <v>50I</v>
      </c>
      <c r="AZ655" s="7">
        <f>VLOOKUP('Grundgerüst Konfigurator'!AW655,Hilfstabelle!$B$14:$M$25,12,FALSE)</f>
        <v>0.45080280000000006</v>
      </c>
      <c r="BA655" s="7">
        <f>VLOOKUP(AW655,Hilfstabelle!$B$14:$J$25,9,FALSE)</f>
        <v>30.5</v>
      </c>
      <c r="BB655" s="7">
        <f>VLOOKUP(AW655,Hilfstabelle!$B$14:$K$25,10,FALSE)</f>
        <v>61</v>
      </c>
      <c r="BC655" s="7">
        <f>VLOOKUP(AW655,Hilfstabelle!$B$14:$I$25,8,FALSE)</f>
        <v>22</v>
      </c>
      <c r="BD655" s="7" t="str">
        <f t="shared" si="339"/>
        <v>III-II</v>
      </c>
      <c r="BE655" s="7" t="str">
        <f t="shared" si="325"/>
        <v>III-II</v>
      </c>
      <c r="BF655" s="7">
        <f>IFERROR(VLOOKUP(BD655,Hilfstabelle!$B$26:$M$31,12,FALSE),0)</f>
        <v>1.1890788000000001</v>
      </c>
      <c r="BG655" s="7">
        <f>IFERROR(VLOOKUP(BD655,Hilfstabelle!$B$26:$H$31,7,FALSE),0)</f>
        <v>30</v>
      </c>
      <c r="BH655" s="7" t="str">
        <f t="shared" si="340"/>
        <v/>
      </c>
      <c r="BI655" s="7" t="str">
        <f t="shared" si="326"/>
        <v/>
      </c>
      <c r="BJ655" s="7">
        <f>IFERROR(VLOOKUP(BH655,Hilfstabelle!$B$26:$M$31,12,FALSE),0)</f>
        <v>0</v>
      </c>
      <c r="BK655" s="7">
        <f>IFERROR(VLOOKUP(BH655,Hilfstabelle!$B$26:$H$31,7,FALSE),0)</f>
        <v>0</v>
      </c>
      <c r="BL655" s="7" t="str">
        <f t="shared" si="341"/>
        <v>III-I</v>
      </c>
      <c r="BM655" s="7" t="str">
        <f t="shared" si="327"/>
        <v>III-I</v>
      </c>
      <c r="BN655" s="7">
        <f>IFERROR(VLOOKUP(BL655,Hilfstabelle!$B$26:$M$31,12,FALSE),0)</f>
        <v>1.0948308</v>
      </c>
      <c r="BO655" s="7">
        <f>IFERROR(VLOOKUP(BL655,Hilfstabelle!$B$26:$H$31,7,FALSE),0)</f>
        <v>5</v>
      </c>
      <c r="BP655" s="162" t="s">
        <v>3902</v>
      </c>
    </row>
    <row r="656" spans="1:68" ht="15" thickBot="1" x14ac:dyDescent="0.25">
      <c r="A656" s="7">
        <v>16863331151</v>
      </c>
      <c r="B656" s="160" t="s">
        <v>98</v>
      </c>
      <c r="C656" s="8">
        <v>75</v>
      </c>
      <c r="D656" s="8">
        <v>90</v>
      </c>
      <c r="E656" s="8">
        <v>63</v>
      </c>
      <c r="F656" s="8" t="str">
        <f t="shared" si="342"/>
        <v>75 - 90 - 63</v>
      </c>
      <c r="G656" s="8" t="str">
        <f t="shared" si="343"/>
        <v>75-90-63</v>
      </c>
      <c r="H656" s="8">
        <f t="shared" si="344"/>
        <v>16863331151</v>
      </c>
      <c r="I656" s="6">
        <f t="shared" si="328"/>
        <v>10.290688800000002</v>
      </c>
      <c r="J656" s="6">
        <f>VLOOKUP(LEFT(A656,8)*1,Hilfstabelle!$A$35:$E$38,5,FALSE)</f>
        <v>1</v>
      </c>
      <c r="K656" s="6">
        <f t="shared" si="329"/>
        <v>378.5</v>
      </c>
      <c r="L656" s="6">
        <f t="shared" si="330"/>
        <v>224</v>
      </c>
      <c r="M656" s="6">
        <f t="shared" si="331"/>
        <v>126</v>
      </c>
      <c r="N656" s="19">
        <f t="shared" si="319"/>
        <v>141</v>
      </c>
      <c r="O656" s="19">
        <f t="shared" si="320"/>
        <v>111</v>
      </c>
      <c r="P656" s="19">
        <f t="shared" si="321"/>
        <v>141.5</v>
      </c>
      <c r="Q656" s="6">
        <f>VLOOKUP(LEFT(A656,8)*1,Hilfstabelle!$A$35:$E$38,2,FALSE)</f>
        <v>400</v>
      </c>
      <c r="R656" s="6">
        <f>VLOOKUP(LEFT(A656,8)*1,Hilfstabelle!$A$35:$E$38,3,FALSE)</f>
        <v>285</v>
      </c>
      <c r="S656" s="6">
        <f>VLOOKUP(LEFT(A656,8)*1,Hilfstabelle!$A$35:$E$38,4,FALSE)</f>
        <v>146</v>
      </c>
      <c r="T656" s="94">
        <f>VLOOKUP(H656,Preise!A:E,4,FALSE)</f>
        <v>1126.6400000000001</v>
      </c>
      <c r="U656" s="7" t="str">
        <f>IF(V656=50,"I",VLOOKUP(V656,Hilfstabelle!$A$3:$B$6,2))</f>
        <v>III</v>
      </c>
      <c r="V656" s="7">
        <f t="shared" si="332"/>
        <v>90</v>
      </c>
      <c r="W656" s="7" t="str">
        <f>IF(U656="I","I",VLOOKUP(V656,Hilfstabelle!$A$3:$B$6,2))</f>
        <v>III</v>
      </c>
      <c r="X656" s="7">
        <f>VLOOKUP(W656,Hilfstabelle!$B$10:$M$13,12,FALSE)</f>
        <v>4.3940147999999999</v>
      </c>
      <c r="Y656" s="7">
        <f>VLOOKUP(W656,Hilfstabelle!$B$10:$D$13,3,FALSE)</f>
        <v>63</v>
      </c>
      <c r="Z656" s="7">
        <f>VLOOKUP(W656,Hilfstabelle!$B$10:$E$13,4,FALSE)</f>
        <v>89</v>
      </c>
      <c r="AA656" s="7">
        <f>VLOOKUP(W656,Hilfstabelle!$B$10:$F$13,5,FALSE)</f>
        <v>89</v>
      </c>
      <c r="AB656" s="7">
        <f>VLOOKUP(W656,Hilfstabelle!$B$10:$G$13,6,FALSE)</f>
        <v>89</v>
      </c>
      <c r="AC656" s="7" t="str">
        <f>IF(AG656="50I","I",VLOOKUP(C656,Hilfstabelle!$A$3:$B$6,2))</f>
        <v>II</v>
      </c>
      <c r="AD656" s="7" t="str">
        <f>IF(U656="I","I",VLOOKUP(C656,Hilfstabelle!$A$3:$B$6,2))</f>
        <v>II</v>
      </c>
      <c r="AE656" s="7" t="str">
        <f t="shared" si="322"/>
        <v>75II</v>
      </c>
      <c r="AF656" s="7" t="str">
        <f t="shared" si="333"/>
        <v>75II</v>
      </c>
      <c r="AG656" s="106" t="b">
        <f t="shared" si="334"/>
        <v>0</v>
      </c>
      <c r="AH656" s="7">
        <f>VLOOKUP('Grundgerüst Konfigurator'!AE656,Hilfstabelle!$B$14:$M$25,12,FALSE)</f>
        <v>1.0688664000000001</v>
      </c>
      <c r="AI656" s="7">
        <f>VLOOKUP(AE656,Hilfstabelle!$B$14:$J$25,9,FALSE)</f>
        <v>45</v>
      </c>
      <c r="AJ656" s="7">
        <f>VLOOKUP(AE656,Hilfstabelle!$B$14:$K$25,10,FALSE)</f>
        <v>72</v>
      </c>
      <c r="AK656" s="7">
        <f>VLOOKUP(AE656,Hilfstabelle!$B$14:$I$25,8,FALSE)</f>
        <v>22</v>
      </c>
      <c r="AL656" s="7" t="str">
        <f>IF(AP656="50I","I",VLOOKUP(D656,Hilfstabelle!$A$3:$B$6,2))</f>
        <v>III</v>
      </c>
      <c r="AM656" s="7" t="str">
        <f>IF(U656="I","I",VLOOKUP(D656,Hilfstabelle!$A$3:$B$6,2))</f>
        <v>III</v>
      </c>
      <c r="AN656" s="7" t="str">
        <f t="shared" si="323"/>
        <v>90III</v>
      </c>
      <c r="AO656" s="7" t="str">
        <f t="shared" si="335"/>
        <v>90III</v>
      </c>
      <c r="AP656" s="106" t="b">
        <f t="shared" si="336"/>
        <v>0</v>
      </c>
      <c r="AQ656" s="7">
        <f>VLOOKUP('Grundgerüst Konfigurator'!AN656,Hilfstabelle!$B$14:$M$25,12,FALSE)</f>
        <v>1.6001664000000002</v>
      </c>
      <c r="AR656" s="7">
        <f>VLOOKUP(AN656,Hilfstabelle!$B$14:$J$25,9,FALSE)</f>
        <v>54</v>
      </c>
      <c r="AS656" s="7">
        <f>VLOOKUP(AN656,Hilfstabelle!$B$14:$K$25,10,FALSE)</f>
        <v>72</v>
      </c>
      <c r="AT656" s="7">
        <f>VLOOKUP(AN656,Hilfstabelle!$B$14:$I$25,8,FALSE)</f>
        <v>22</v>
      </c>
      <c r="AU656" s="7" t="str">
        <f>IF(AY656="50I","I",VLOOKUP(E656,Hilfstabelle!$A$3:$B$6,2))</f>
        <v>II</v>
      </c>
      <c r="AV656" s="7" t="str">
        <f>IF(U656="I","I",VLOOKUP(E656,Hilfstabelle!$A$3:$B$6,2))</f>
        <v>II</v>
      </c>
      <c r="AW656" s="7" t="str">
        <f t="shared" si="324"/>
        <v>63II</v>
      </c>
      <c r="AX656" s="7" t="str">
        <f t="shared" si="337"/>
        <v>63II</v>
      </c>
      <c r="AY656" s="106" t="b">
        <f t="shared" si="338"/>
        <v>0</v>
      </c>
      <c r="AZ656" s="7">
        <f>VLOOKUP('Grundgerüst Konfigurator'!AW656,Hilfstabelle!$B$14:$M$25,12,FALSE)</f>
        <v>0.84948360000000012</v>
      </c>
      <c r="BA656" s="7">
        <f>VLOOKUP(AW656,Hilfstabelle!$B$14:$J$25,9,FALSE)</f>
        <v>37</v>
      </c>
      <c r="BB656" s="7">
        <f>VLOOKUP(AW656,Hilfstabelle!$B$14:$K$25,10,FALSE)</f>
        <v>68.5</v>
      </c>
      <c r="BC656" s="7">
        <f>VLOOKUP(AW656,Hilfstabelle!$B$14:$I$25,8,FALSE)</f>
        <v>22.5</v>
      </c>
      <c r="BD656" s="7" t="str">
        <f t="shared" si="339"/>
        <v>III-II</v>
      </c>
      <c r="BE656" s="7" t="str">
        <f t="shared" si="325"/>
        <v>III-II</v>
      </c>
      <c r="BF656" s="7">
        <f>IFERROR(VLOOKUP(BD656,Hilfstabelle!$B$26:$M$31,12,FALSE),0)</f>
        <v>1.1890788000000001</v>
      </c>
      <c r="BG656" s="7">
        <f>IFERROR(VLOOKUP(BD656,Hilfstabelle!$B$26:$H$31,7,FALSE),0)</f>
        <v>30</v>
      </c>
      <c r="BH656" s="7" t="str">
        <f t="shared" si="340"/>
        <v/>
      </c>
      <c r="BI656" s="7" t="str">
        <f t="shared" si="326"/>
        <v/>
      </c>
      <c r="BJ656" s="7">
        <f>IFERROR(VLOOKUP(BH656,Hilfstabelle!$B$26:$M$31,12,FALSE),0)</f>
        <v>0</v>
      </c>
      <c r="BK656" s="7">
        <f>IFERROR(VLOOKUP(BH656,Hilfstabelle!$B$26:$H$31,7,FALSE),0)</f>
        <v>0</v>
      </c>
      <c r="BL656" s="7" t="str">
        <f t="shared" si="341"/>
        <v>III-II</v>
      </c>
      <c r="BM656" s="7" t="str">
        <f t="shared" si="327"/>
        <v>III-II</v>
      </c>
      <c r="BN656" s="7">
        <f>IFERROR(VLOOKUP(BL656,Hilfstabelle!$B$26:$M$31,12,FALSE),0)</f>
        <v>1.1890788000000001</v>
      </c>
      <c r="BO656" s="7">
        <f>IFERROR(VLOOKUP(BL656,Hilfstabelle!$B$26:$H$31,7,FALSE),0)</f>
        <v>30</v>
      </c>
      <c r="BP656" s="162" t="s">
        <v>3902</v>
      </c>
    </row>
    <row r="657" spans="1:68" ht="15" thickBot="1" x14ac:dyDescent="0.25">
      <c r="A657" s="7">
        <v>16863331152</v>
      </c>
      <c r="B657" s="160" t="s">
        <v>98</v>
      </c>
      <c r="C657" s="8">
        <v>75</v>
      </c>
      <c r="D657" s="8">
        <v>110</v>
      </c>
      <c r="E657" s="8">
        <v>25</v>
      </c>
      <c r="F657" s="8" t="str">
        <f t="shared" si="342"/>
        <v>75 - 110 - 25</v>
      </c>
      <c r="G657" s="8" t="str">
        <f t="shared" si="343"/>
        <v>75-110-25</v>
      </c>
      <c r="H657" s="8">
        <f t="shared" si="344"/>
        <v>16863331152</v>
      </c>
      <c r="I657" s="6">
        <f t="shared" si="328"/>
        <v>10.030986</v>
      </c>
      <c r="J657" s="6">
        <f>VLOOKUP(LEFT(A657,8)*1,Hilfstabelle!$A$35:$E$38,5,FALSE)</f>
        <v>1</v>
      </c>
      <c r="K657" s="6">
        <f t="shared" si="329"/>
        <v>325.5</v>
      </c>
      <c r="L657" s="6">
        <f t="shared" si="330"/>
        <v>224</v>
      </c>
      <c r="M657" s="6">
        <f t="shared" si="331"/>
        <v>130</v>
      </c>
      <c r="N657" s="19">
        <f t="shared" si="319"/>
        <v>141</v>
      </c>
      <c r="O657" s="19">
        <f t="shared" si="320"/>
        <v>111</v>
      </c>
      <c r="P657" s="19">
        <f t="shared" si="321"/>
        <v>113</v>
      </c>
      <c r="Q657" s="6">
        <f>VLOOKUP(LEFT(A657,8)*1,Hilfstabelle!$A$35:$E$38,2,FALSE)</f>
        <v>400</v>
      </c>
      <c r="R657" s="6">
        <f>VLOOKUP(LEFT(A657,8)*1,Hilfstabelle!$A$35:$E$38,3,FALSE)</f>
        <v>285</v>
      </c>
      <c r="S657" s="6">
        <f>VLOOKUP(LEFT(A657,8)*1,Hilfstabelle!$A$35:$E$38,4,FALSE)</f>
        <v>146</v>
      </c>
      <c r="T657" s="94">
        <f>VLOOKUP(H657,Preise!A:E,4,FALSE)</f>
        <v>1126.1199999999999</v>
      </c>
      <c r="U657" s="7" t="str">
        <f>IF(V657=50,"I",VLOOKUP(V657,Hilfstabelle!$A$3:$B$6,2))</f>
        <v>III</v>
      </c>
      <c r="V657" s="7">
        <f t="shared" si="332"/>
        <v>110</v>
      </c>
      <c r="W657" s="7" t="str">
        <f>IF(U657="I","I",VLOOKUP(V657,Hilfstabelle!$A$3:$B$6,2))</f>
        <v>III</v>
      </c>
      <c r="X657" s="7">
        <f>VLOOKUP(W657,Hilfstabelle!$B$10:$M$13,12,FALSE)</f>
        <v>4.3940147999999999</v>
      </c>
      <c r="Y657" s="7">
        <f>VLOOKUP(W657,Hilfstabelle!$B$10:$D$13,3,FALSE)</f>
        <v>63</v>
      </c>
      <c r="Z657" s="7">
        <f>VLOOKUP(W657,Hilfstabelle!$B$10:$E$13,4,FALSE)</f>
        <v>89</v>
      </c>
      <c r="AA657" s="7">
        <f>VLOOKUP(W657,Hilfstabelle!$B$10:$F$13,5,FALSE)</f>
        <v>89</v>
      </c>
      <c r="AB657" s="7">
        <f>VLOOKUP(W657,Hilfstabelle!$B$10:$G$13,6,FALSE)</f>
        <v>89</v>
      </c>
      <c r="AC657" s="7" t="str">
        <f>IF(AG657="50I","I",VLOOKUP(C657,Hilfstabelle!$A$3:$B$6,2))</f>
        <v>II</v>
      </c>
      <c r="AD657" s="7" t="str">
        <f>IF(U657="I","I",VLOOKUP(C657,Hilfstabelle!$A$3:$B$6,2))</f>
        <v>II</v>
      </c>
      <c r="AE657" s="7" t="str">
        <f t="shared" si="322"/>
        <v>75II</v>
      </c>
      <c r="AF657" s="7" t="str">
        <f t="shared" si="333"/>
        <v>75II</v>
      </c>
      <c r="AG657" s="106" t="b">
        <f t="shared" si="334"/>
        <v>0</v>
      </c>
      <c r="AH657" s="7">
        <f>VLOOKUP('Grundgerüst Konfigurator'!AE657,Hilfstabelle!$B$14:$M$25,12,FALSE)</f>
        <v>1.0688664000000001</v>
      </c>
      <c r="AI657" s="7">
        <f>VLOOKUP(AE657,Hilfstabelle!$B$14:$J$25,9,FALSE)</f>
        <v>45</v>
      </c>
      <c r="AJ657" s="7">
        <f>VLOOKUP(AE657,Hilfstabelle!$B$14:$K$25,10,FALSE)</f>
        <v>72</v>
      </c>
      <c r="AK657" s="7">
        <f>VLOOKUP(AE657,Hilfstabelle!$B$14:$I$25,8,FALSE)</f>
        <v>22</v>
      </c>
      <c r="AL657" s="7" t="str">
        <f>IF(AP657="50I","I",VLOOKUP(D657,Hilfstabelle!$A$3:$B$6,2))</f>
        <v>III</v>
      </c>
      <c r="AM657" s="7" t="str">
        <f>IF(U657="I","I",VLOOKUP(D657,Hilfstabelle!$A$3:$B$6,2))</f>
        <v>III</v>
      </c>
      <c r="AN657" s="7" t="str">
        <f t="shared" si="323"/>
        <v>110III</v>
      </c>
      <c r="AO657" s="7" t="str">
        <f t="shared" si="335"/>
        <v>110III</v>
      </c>
      <c r="AP657" s="106" t="b">
        <f t="shared" si="336"/>
        <v>0</v>
      </c>
      <c r="AQ657" s="7">
        <f>VLOOKUP('Grundgerüst Konfigurator'!AN657,Hilfstabelle!$B$14:$M$25,12,FALSE)</f>
        <v>2.1127092000000003</v>
      </c>
      <c r="AR657" s="7">
        <f>VLOOKUP(AN657,Hilfstabelle!$B$14:$J$25,9,FALSE)</f>
        <v>65</v>
      </c>
      <c r="AS657" s="7">
        <f>VLOOKUP(AN657,Hilfstabelle!$B$14:$K$25,10,FALSE)</f>
        <v>72</v>
      </c>
      <c r="AT657" s="7">
        <f>VLOOKUP(AN657,Hilfstabelle!$B$14:$I$25,8,FALSE)</f>
        <v>22</v>
      </c>
      <c r="AU657" s="7" t="str">
        <f>IF(AY657="50I","I",VLOOKUP(E657,Hilfstabelle!$A$3:$B$6,2))</f>
        <v>I</v>
      </c>
      <c r="AV657" s="7" t="str">
        <f>IF(U657="I","I",VLOOKUP(E657,Hilfstabelle!$A$3:$B$6,2))</f>
        <v>I</v>
      </c>
      <c r="AW657" s="7" t="str">
        <f t="shared" si="324"/>
        <v>25I</v>
      </c>
      <c r="AX657" s="7" t="str">
        <f t="shared" si="337"/>
        <v>25I</v>
      </c>
      <c r="AY657" s="106" t="b">
        <f t="shared" si="338"/>
        <v>0</v>
      </c>
      <c r="AZ657" s="7">
        <f>VLOOKUP('Grundgerüst Konfigurator'!AW657,Hilfstabelle!$B$14:$M$25,12,FALSE)</f>
        <v>0.171486</v>
      </c>
      <c r="BA657" s="7">
        <f>VLOOKUP(AW657,Hilfstabelle!$B$14:$J$25,9,FALSE)</f>
        <v>15.25</v>
      </c>
      <c r="BB657" s="7">
        <f>VLOOKUP(AW657,Hilfstabelle!$B$14:$K$25,10,FALSE)</f>
        <v>40.5</v>
      </c>
      <c r="BC657" s="7">
        <f>VLOOKUP(AW657,Hilfstabelle!$B$14:$I$25,8,FALSE)</f>
        <v>19</v>
      </c>
      <c r="BD657" s="7" t="str">
        <f t="shared" si="339"/>
        <v>III-II</v>
      </c>
      <c r="BE657" s="7" t="str">
        <f t="shared" si="325"/>
        <v>III-II</v>
      </c>
      <c r="BF657" s="7">
        <f>IFERROR(VLOOKUP(BD657,Hilfstabelle!$B$26:$M$31,12,FALSE),0)</f>
        <v>1.1890788000000001</v>
      </c>
      <c r="BG657" s="7">
        <f>IFERROR(VLOOKUP(BD657,Hilfstabelle!$B$26:$H$31,7,FALSE),0)</f>
        <v>30</v>
      </c>
      <c r="BH657" s="7" t="str">
        <f t="shared" si="340"/>
        <v/>
      </c>
      <c r="BI657" s="7" t="str">
        <f t="shared" si="326"/>
        <v/>
      </c>
      <c r="BJ657" s="7">
        <f>IFERROR(VLOOKUP(BH657,Hilfstabelle!$B$26:$M$31,12,FALSE),0)</f>
        <v>0</v>
      </c>
      <c r="BK657" s="7">
        <f>IFERROR(VLOOKUP(BH657,Hilfstabelle!$B$26:$H$31,7,FALSE),0)</f>
        <v>0</v>
      </c>
      <c r="BL657" s="7" t="str">
        <f t="shared" si="341"/>
        <v>III-I</v>
      </c>
      <c r="BM657" s="7" t="str">
        <f t="shared" si="327"/>
        <v>III-I</v>
      </c>
      <c r="BN657" s="7">
        <f>IFERROR(VLOOKUP(BL657,Hilfstabelle!$B$26:$M$31,12,FALSE),0)</f>
        <v>1.0948308</v>
      </c>
      <c r="BO657" s="7">
        <f>IFERROR(VLOOKUP(BL657,Hilfstabelle!$B$26:$H$31,7,FALSE),0)</f>
        <v>5</v>
      </c>
      <c r="BP657" s="162" t="s">
        <v>3902</v>
      </c>
    </row>
    <row r="658" spans="1:68" ht="15" thickBot="1" x14ac:dyDescent="0.25">
      <c r="A658" s="7">
        <v>16863331153</v>
      </c>
      <c r="B658" s="160" t="s">
        <v>98</v>
      </c>
      <c r="C658" s="8">
        <v>75</v>
      </c>
      <c r="D658" s="8">
        <v>110</v>
      </c>
      <c r="E658" s="8">
        <v>32</v>
      </c>
      <c r="F658" s="8" t="str">
        <f t="shared" si="342"/>
        <v>75 - 110 - 32</v>
      </c>
      <c r="G658" s="8" t="str">
        <f t="shared" si="343"/>
        <v>75-110-32</v>
      </c>
      <c r="H658" s="8">
        <f t="shared" si="344"/>
        <v>16863331153</v>
      </c>
      <c r="I658" s="6">
        <f t="shared" si="328"/>
        <v>10.0833852</v>
      </c>
      <c r="J658" s="6">
        <f>VLOOKUP(LEFT(A658,8)*1,Hilfstabelle!$A$35:$E$38,5,FALSE)</f>
        <v>1</v>
      </c>
      <c r="K658" s="6">
        <f t="shared" si="329"/>
        <v>332</v>
      </c>
      <c r="L658" s="6">
        <f t="shared" si="330"/>
        <v>224</v>
      </c>
      <c r="M658" s="6">
        <f t="shared" si="331"/>
        <v>130</v>
      </c>
      <c r="N658" s="19">
        <f t="shared" si="319"/>
        <v>141</v>
      </c>
      <c r="O658" s="19">
        <f t="shared" si="320"/>
        <v>111</v>
      </c>
      <c r="P658" s="19">
        <f t="shared" si="321"/>
        <v>114</v>
      </c>
      <c r="Q658" s="6">
        <f>VLOOKUP(LEFT(A658,8)*1,Hilfstabelle!$A$35:$E$38,2,FALSE)</f>
        <v>400</v>
      </c>
      <c r="R658" s="6">
        <f>VLOOKUP(LEFT(A658,8)*1,Hilfstabelle!$A$35:$E$38,3,FALSE)</f>
        <v>285</v>
      </c>
      <c r="S658" s="6">
        <f>VLOOKUP(LEFT(A658,8)*1,Hilfstabelle!$A$35:$E$38,4,FALSE)</f>
        <v>146</v>
      </c>
      <c r="T658" s="94">
        <f>VLOOKUP(H658,Preise!A:E,4,FALSE)</f>
        <v>1131.47</v>
      </c>
      <c r="U658" s="7" t="str">
        <f>IF(V658=50,"I",VLOOKUP(V658,Hilfstabelle!$A$3:$B$6,2))</f>
        <v>III</v>
      </c>
      <c r="V658" s="7">
        <f t="shared" si="332"/>
        <v>110</v>
      </c>
      <c r="W658" s="7" t="str">
        <f>IF(U658="I","I",VLOOKUP(V658,Hilfstabelle!$A$3:$B$6,2))</f>
        <v>III</v>
      </c>
      <c r="X658" s="7">
        <f>VLOOKUP(W658,Hilfstabelle!$B$10:$M$13,12,FALSE)</f>
        <v>4.3940147999999999</v>
      </c>
      <c r="Y658" s="7">
        <f>VLOOKUP(W658,Hilfstabelle!$B$10:$D$13,3,FALSE)</f>
        <v>63</v>
      </c>
      <c r="Z658" s="7">
        <f>VLOOKUP(W658,Hilfstabelle!$B$10:$E$13,4,FALSE)</f>
        <v>89</v>
      </c>
      <c r="AA658" s="7">
        <f>VLOOKUP(W658,Hilfstabelle!$B$10:$F$13,5,FALSE)</f>
        <v>89</v>
      </c>
      <c r="AB658" s="7">
        <f>VLOOKUP(W658,Hilfstabelle!$B$10:$G$13,6,FALSE)</f>
        <v>89</v>
      </c>
      <c r="AC658" s="7" t="str">
        <f>IF(AG658="50I","I",VLOOKUP(C658,Hilfstabelle!$A$3:$B$6,2))</f>
        <v>II</v>
      </c>
      <c r="AD658" s="7" t="str">
        <f>IF(U658="I","I",VLOOKUP(C658,Hilfstabelle!$A$3:$B$6,2))</f>
        <v>II</v>
      </c>
      <c r="AE658" s="7" t="str">
        <f t="shared" si="322"/>
        <v>75II</v>
      </c>
      <c r="AF658" s="7" t="str">
        <f t="shared" si="333"/>
        <v>75II</v>
      </c>
      <c r="AG658" s="106" t="b">
        <f t="shared" si="334"/>
        <v>0</v>
      </c>
      <c r="AH658" s="7">
        <f>VLOOKUP('Grundgerüst Konfigurator'!AE658,Hilfstabelle!$B$14:$M$25,12,FALSE)</f>
        <v>1.0688664000000001</v>
      </c>
      <c r="AI658" s="7">
        <f>VLOOKUP(AE658,Hilfstabelle!$B$14:$J$25,9,FALSE)</f>
        <v>45</v>
      </c>
      <c r="AJ658" s="7">
        <f>VLOOKUP(AE658,Hilfstabelle!$B$14:$K$25,10,FALSE)</f>
        <v>72</v>
      </c>
      <c r="AK658" s="7">
        <f>VLOOKUP(AE658,Hilfstabelle!$B$14:$I$25,8,FALSE)</f>
        <v>22</v>
      </c>
      <c r="AL658" s="7" t="str">
        <f>IF(AP658="50I","I",VLOOKUP(D658,Hilfstabelle!$A$3:$B$6,2))</f>
        <v>III</v>
      </c>
      <c r="AM658" s="7" t="str">
        <f>IF(U658="I","I",VLOOKUP(D658,Hilfstabelle!$A$3:$B$6,2))</f>
        <v>III</v>
      </c>
      <c r="AN658" s="7" t="str">
        <f t="shared" si="323"/>
        <v>110III</v>
      </c>
      <c r="AO658" s="7" t="str">
        <f t="shared" si="335"/>
        <v>110III</v>
      </c>
      <c r="AP658" s="106" t="b">
        <f t="shared" si="336"/>
        <v>0</v>
      </c>
      <c r="AQ658" s="7">
        <f>VLOOKUP('Grundgerüst Konfigurator'!AN658,Hilfstabelle!$B$14:$M$25,12,FALSE)</f>
        <v>2.1127092000000003</v>
      </c>
      <c r="AR658" s="7">
        <f>VLOOKUP(AN658,Hilfstabelle!$B$14:$J$25,9,FALSE)</f>
        <v>65</v>
      </c>
      <c r="AS658" s="7">
        <f>VLOOKUP(AN658,Hilfstabelle!$B$14:$K$25,10,FALSE)</f>
        <v>72</v>
      </c>
      <c r="AT658" s="7">
        <f>VLOOKUP(AN658,Hilfstabelle!$B$14:$I$25,8,FALSE)</f>
        <v>22</v>
      </c>
      <c r="AU658" s="7" t="str">
        <f>IF(AY658="50I","I",VLOOKUP(E658,Hilfstabelle!$A$3:$B$6,2))</f>
        <v>I</v>
      </c>
      <c r="AV658" s="7" t="str">
        <f>IF(U658="I","I",VLOOKUP(E658,Hilfstabelle!$A$3:$B$6,2))</f>
        <v>I</v>
      </c>
      <c r="AW658" s="7" t="str">
        <f t="shared" si="324"/>
        <v>32I</v>
      </c>
      <c r="AX658" s="7" t="str">
        <f t="shared" si="337"/>
        <v>32I</v>
      </c>
      <c r="AY658" s="106" t="b">
        <f t="shared" si="338"/>
        <v>0</v>
      </c>
      <c r="AZ658" s="7">
        <f>VLOOKUP('Grundgerüst Konfigurator'!AW658,Hilfstabelle!$B$14:$M$25,12,FALSE)</f>
        <v>0.22388520000000001</v>
      </c>
      <c r="BA658" s="7">
        <f>VLOOKUP(AW658,Hilfstabelle!$B$14:$J$25,9,FALSE)</f>
        <v>20</v>
      </c>
      <c r="BB658" s="7">
        <f>VLOOKUP(AW658,Hilfstabelle!$B$14:$K$25,10,FALSE)</f>
        <v>47</v>
      </c>
      <c r="BC658" s="7">
        <f>VLOOKUP(AW658,Hilfstabelle!$B$14:$I$25,8,FALSE)</f>
        <v>20</v>
      </c>
      <c r="BD658" s="7" t="str">
        <f t="shared" si="339"/>
        <v>III-II</v>
      </c>
      <c r="BE658" s="7" t="str">
        <f t="shared" si="325"/>
        <v>III-II</v>
      </c>
      <c r="BF658" s="7">
        <f>IFERROR(VLOOKUP(BD658,Hilfstabelle!$B$26:$M$31,12,FALSE),0)</f>
        <v>1.1890788000000001</v>
      </c>
      <c r="BG658" s="7">
        <f>IFERROR(VLOOKUP(BD658,Hilfstabelle!$B$26:$H$31,7,FALSE),0)</f>
        <v>30</v>
      </c>
      <c r="BH658" s="7" t="str">
        <f t="shared" si="340"/>
        <v/>
      </c>
      <c r="BI658" s="7" t="str">
        <f t="shared" si="326"/>
        <v/>
      </c>
      <c r="BJ658" s="7">
        <f>IFERROR(VLOOKUP(BH658,Hilfstabelle!$B$26:$M$31,12,FALSE),0)</f>
        <v>0</v>
      </c>
      <c r="BK658" s="7">
        <f>IFERROR(VLOOKUP(BH658,Hilfstabelle!$B$26:$H$31,7,FALSE),0)</f>
        <v>0</v>
      </c>
      <c r="BL658" s="7" t="str">
        <f t="shared" si="341"/>
        <v>III-I</v>
      </c>
      <c r="BM658" s="7" t="str">
        <f t="shared" si="327"/>
        <v>III-I</v>
      </c>
      <c r="BN658" s="7">
        <f>IFERROR(VLOOKUP(BL658,Hilfstabelle!$B$26:$M$31,12,FALSE),0)</f>
        <v>1.0948308</v>
      </c>
      <c r="BO658" s="7">
        <f>IFERROR(VLOOKUP(BL658,Hilfstabelle!$B$26:$H$31,7,FALSE),0)</f>
        <v>5</v>
      </c>
      <c r="BP658" s="162" t="s">
        <v>3902</v>
      </c>
    </row>
    <row r="659" spans="1:68" ht="15" thickBot="1" x14ac:dyDescent="0.25">
      <c r="A659" s="7">
        <v>16863331154</v>
      </c>
      <c r="B659" s="160" t="s">
        <v>98</v>
      </c>
      <c r="C659" s="8">
        <v>75</v>
      </c>
      <c r="D659" s="8">
        <v>110</v>
      </c>
      <c r="E659" s="8">
        <v>40</v>
      </c>
      <c r="F659" s="8" t="str">
        <f t="shared" si="342"/>
        <v>75 - 110 - 40</v>
      </c>
      <c r="G659" s="8" t="str">
        <f t="shared" si="343"/>
        <v>75-110-40</v>
      </c>
      <c r="H659" s="8">
        <f t="shared" si="344"/>
        <v>16863331154</v>
      </c>
      <c r="I659" s="6">
        <f t="shared" si="328"/>
        <v>10.192988400000001</v>
      </c>
      <c r="J659" s="6">
        <f>VLOOKUP(LEFT(A659,8)*1,Hilfstabelle!$A$35:$E$38,5,FALSE)</f>
        <v>1</v>
      </c>
      <c r="K659" s="6">
        <f t="shared" si="329"/>
        <v>339</v>
      </c>
      <c r="L659" s="6">
        <f t="shared" si="330"/>
        <v>224</v>
      </c>
      <c r="M659" s="6">
        <f t="shared" si="331"/>
        <v>130</v>
      </c>
      <c r="N659" s="19">
        <f t="shared" si="319"/>
        <v>141</v>
      </c>
      <c r="O659" s="19">
        <f t="shared" si="320"/>
        <v>111</v>
      </c>
      <c r="P659" s="19">
        <f t="shared" si="321"/>
        <v>116</v>
      </c>
      <c r="Q659" s="6">
        <f>VLOOKUP(LEFT(A659,8)*1,Hilfstabelle!$A$35:$E$38,2,FALSE)</f>
        <v>400</v>
      </c>
      <c r="R659" s="6">
        <f>VLOOKUP(LEFT(A659,8)*1,Hilfstabelle!$A$35:$E$38,3,FALSE)</f>
        <v>285</v>
      </c>
      <c r="S659" s="6">
        <f>VLOOKUP(LEFT(A659,8)*1,Hilfstabelle!$A$35:$E$38,4,FALSE)</f>
        <v>146</v>
      </c>
      <c r="T659" s="94">
        <f>VLOOKUP(H659,Preise!A:E,4,FALSE)</f>
        <v>1138.8399999999999</v>
      </c>
      <c r="U659" s="7" t="str">
        <f>IF(V659=50,"I",VLOOKUP(V659,Hilfstabelle!$A$3:$B$6,2))</f>
        <v>III</v>
      </c>
      <c r="V659" s="7">
        <f t="shared" si="332"/>
        <v>110</v>
      </c>
      <c r="W659" s="7" t="str">
        <f>IF(U659="I","I",VLOOKUP(V659,Hilfstabelle!$A$3:$B$6,2))</f>
        <v>III</v>
      </c>
      <c r="X659" s="7">
        <f>VLOOKUP(W659,Hilfstabelle!$B$10:$M$13,12,FALSE)</f>
        <v>4.3940147999999999</v>
      </c>
      <c r="Y659" s="7">
        <f>VLOOKUP(W659,Hilfstabelle!$B$10:$D$13,3,FALSE)</f>
        <v>63</v>
      </c>
      <c r="Z659" s="7">
        <f>VLOOKUP(W659,Hilfstabelle!$B$10:$E$13,4,FALSE)</f>
        <v>89</v>
      </c>
      <c r="AA659" s="7">
        <f>VLOOKUP(W659,Hilfstabelle!$B$10:$F$13,5,FALSE)</f>
        <v>89</v>
      </c>
      <c r="AB659" s="7">
        <f>VLOOKUP(W659,Hilfstabelle!$B$10:$G$13,6,FALSE)</f>
        <v>89</v>
      </c>
      <c r="AC659" s="7" t="str">
        <f>IF(AG659="50I","I",VLOOKUP(C659,Hilfstabelle!$A$3:$B$6,2))</f>
        <v>II</v>
      </c>
      <c r="AD659" s="7" t="str">
        <f>IF(U659="I","I",VLOOKUP(C659,Hilfstabelle!$A$3:$B$6,2))</f>
        <v>II</v>
      </c>
      <c r="AE659" s="7" t="str">
        <f t="shared" si="322"/>
        <v>75II</v>
      </c>
      <c r="AF659" s="7" t="str">
        <f t="shared" si="333"/>
        <v>75II</v>
      </c>
      <c r="AG659" s="106" t="b">
        <f t="shared" si="334"/>
        <v>0</v>
      </c>
      <c r="AH659" s="7">
        <f>VLOOKUP('Grundgerüst Konfigurator'!AE659,Hilfstabelle!$B$14:$M$25,12,FALSE)</f>
        <v>1.0688664000000001</v>
      </c>
      <c r="AI659" s="7">
        <f>VLOOKUP(AE659,Hilfstabelle!$B$14:$J$25,9,FALSE)</f>
        <v>45</v>
      </c>
      <c r="AJ659" s="7">
        <f>VLOOKUP(AE659,Hilfstabelle!$B$14:$K$25,10,FALSE)</f>
        <v>72</v>
      </c>
      <c r="AK659" s="7">
        <f>VLOOKUP(AE659,Hilfstabelle!$B$14:$I$25,8,FALSE)</f>
        <v>22</v>
      </c>
      <c r="AL659" s="7" t="str">
        <f>IF(AP659="50I","I",VLOOKUP(D659,Hilfstabelle!$A$3:$B$6,2))</f>
        <v>III</v>
      </c>
      <c r="AM659" s="7" t="str">
        <f>IF(U659="I","I",VLOOKUP(D659,Hilfstabelle!$A$3:$B$6,2))</f>
        <v>III</v>
      </c>
      <c r="AN659" s="7" t="str">
        <f t="shared" si="323"/>
        <v>110III</v>
      </c>
      <c r="AO659" s="7" t="str">
        <f t="shared" si="335"/>
        <v>110III</v>
      </c>
      <c r="AP659" s="106" t="b">
        <f t="shared" si="336"/>
        <v>0</v>
      </c>
      <c r="AQ659" s="7">
        <f>VLOOKUP('Grundgerüst Konfigurator'!AN659,Hilfstabelle!$B$14:$M$25,12,FALSE)</f>
        <v>2.1127092000000003</v>
      </c>
      <c r="AR659" s="7">
        <f>VLOOKUP(AN659,Hilfstabelle!$B$14:$J$25,9,FALSE)</f>
        <v>65</v>
      </c>
      <c r="AS659" s="7">
        <f>VLOOKUP(AN659,Hilfstabelle!$B$14:$K$25,10,FALSE)</f>
        <v>72</v>
      </c>
      <c r="AT659" s="7">
        <f>VLOOKUP(AN659,Hilfstabelle!$B$14:$I$25,8,FALSE)</f>
        <v>22</v>
      </c>
      <c r="AU659" s="7" t="str">
        <f>IF(AY659="50I","I",VLOOKUP(E659,Hilfstabelle!$A$3:$B$6,2))</f>
        <v>I</v>
      </c>
      <c r="AV659" s="7" t="str">
        <f>IF(U659="I","I",VLOOKUP(E659,Hilfstabelle!$A$3:$B$6,2))</f>
        <v>I</v>
      </c>
      <c r="AW659" s="7" t="str">
        <f t="shared" si="324"/>
        <v>40I</v>
      </c>
      <c r="AX659" s="7" t="str">
        <f t="shared" si="337"/>
        <v>40I</v>
      </c>
      <c r="AY659" s="106" t="b">
        <f t="shared" si="338"/>
        <v>0</v>
      </c>
      <c r="AZ659" s="7">
        <f>VLOOKUP('Grundgerüst Konfigurator'!AW659,Hilfstabelle!$B$14:$M$25,12,FALSE)</f>
        <v>0.33348840000000002</v>
      </c>
      <c r="BA659" s="7">
        <f>VLOOKUP(AW659,Hilfstabelle!$B$14:$J$25,9,FALSE)</f>
        <v>24.5</v>
      </c>
      <c r="BB659" s="7">
        <f>VLOOKUP(AW659,Hilfstabelle!$B$14:$K$25,10,FALSE)</f>
        <v>54</v>
      </c>
      <c r="BC659" s="7">
        <f>VLOOKUP(AW659,Hilfstabelle!$B$14:$I$25,8,FALSE)</f>
        <v>22</v>
      </c>
      <c r="BD659" s="7" t="str">
        <f t="shared" si="339"/>
        <v>III-II</v>
      </c>
      <c r="BE659" s="7" t="str">
        <f t="shared" si="325"/>
        <v>III-II</v>
      </c>
      <c r="BF659" s="7">
        <f>IFERROR(VLOOKUP(BD659,Hilfstabelle!$B$26:$M$31,12,FALSE),0)</f>
        <v>1.1890788000000001</v>
      </c>
      <c r="BG659" s="7">
        <f>IFERROR(VLOOKUP(BD659,Hilfstabelle!$B$26:$H$31,7,FALSE),0)</f>
        <v>30</v>
      </c>
      <c r="BH659" s="7" t="str">
        <f t="shared" si="340"/>
        <v/>
      </c>
      <c r="BI659" s="7" t="str">
        <f t="shared" si="326"/>
        <v/>
      </c>
      <c r="BJ659" s="7">
        <f>IFERROR(VLOOKUP(BH659,Hilfstabelle!$B$26:$M$31,12,FALSE),0)</f>
        <v>0</v>
      </c>
      <c r="BK659" s="7">
        <f>IFERROR(VLOOKUP(BH659,Hilfstabelle!$B$26:$H$31,7,FALSE),0)</f>
        <v>0</v>
      </c>
      <c r="BL659" s="7" t="str">
        <f t="shared" si="341"/>
        <v>III-I</v>
      </c>
      <c r="BM659" s="7" t="str">
        <f t="shared" si="327"/>
        <v>III-I</v>
      </c>
      <c r="BN659" s="7">
        <f>IFERROR(VLOOKUP(BL659,Hilfstabelle!$B$26:$M$31,12,FALSE),0)</f>
        <v>1.0948308</v>
      </c>
      <c r="BO659" s="7">
        <f>IFERROR(VLOOKUP(BL659,Hilfstabelle!$B$26:$H$31,7,FALSE),0)</f>
        <v>5</v>
      </c>
      <c r="BP659" s="162" t="s">
        <v>3902</v>
      </c>
    </row>
    <row r="660" spans="1:68" ht="15" thickBot="1" x14ac:dyDescent="0.25">
      <c r="A660" s="7">
        <v>16863331155</v>
      </c>
      <c r="B660" s="160" t="s">
        <v>98</v>
      </c>
      <c r="C660" s="8">
        <v>75</v>
      </c>
      <c r="D660" s="8">
        <v>110</v>
      </c>
      <c r="E660" s="8">
        <v>50</v>
      </c>
      <c r="F660" s="8" t="str">
        <f t="shared" si="342"/>
        <v>75 - 110 - 50</v>
      </c>
      <c r="G660" s="8" t="str">
        <f t="shared" si="343"/>
        <v>75-110-50</v>
      </c>
      <c r="H660" s="8">
        <f t="shared" si="344"/>
        <v>16863331155</v>
      </c>
      <c r="I660" s="6">
        <f t="shared" si="328"/>
        <v>10.310302800000002</v>
      </c>
      <c r="J660" s="6">
        <f>VLOOKUP(LEFT(A660,8)*1,Hilfstabelle!$A$35:$E$38,5,FALSE)</f>
        <v>1</v>
      </c>
      <c r="K660" s="6">
        <f t="shared" si="329"/>
        <v>346</v>
      </c>
      <c r="L660" s="6">
        <f t="shared" si="330"/>
        <v>224</v>
      </c>
      <c r="M660" s="6">
        <f t="shared" si="331"/>
        <v>130</v>
      </c>
      <c r="N660" s="19">
        <f t="shared" si="319"/>
        <v>141</v>
      </c>
      <c r="O660" s="19">
        <f t="shared" si="320"/>
        <v>111</v>
      </c>
      <c r="P660" s="19">
        <f t="shared" si="321"/>
        <v>116</v>
      </c>
      <c r="Q660" s="6">
        <f>VLOOKUP(LEFT(A660,8)*1,Hilfstabelle!$A$35:$E$38,2,FALSE)</f>
        <v>400</v>
      </c>
      <c r="R660" s="6">
        <f>VLOOKUP(LEFT(A660,8)*1,Hilfstabelle!$A$35:$E$38,3,FALSE)</f>
        <v>285</v>
      </c>
      <c r="S660" s="6">
        <f>VLOOKUP(LEFT(A660,8)*1,Hilfstabelle!$A$35:$E$38,4,FALSE)</f>
        <v>146</v>
      </c>
      <c r="T660" s="94">
        <f>VLOOKUP(H660,Preise!A:E,4,FALSE)</f>
        <v>1148.53</v>
      </c>
      <c r="U660" s="7" t="str">
        <f>IF(V660=50,"I",VLOOKUP(V660,Hilfstabelle!$A$3:$B$6,2))</f>
        <v>III</v>
      </c>
      <c r="V660" s="7">
        <f t="shared" si="332"/>
        <v>110</v>
      </c>
      <c r="W660" s="7" t="str">
        <f>IF(U660="I","I",VLOOKUP(V660,Hilfstabelle!$A$3:$B$6,2))</f>
        <v>III</v>
      </c>
      <c r="X660" s="7">
        <f>VLOOKUP(W660,Hilfstabelle!$B$10:$M$13,12,FALSE)</f>
        <v>4.3940147999999999</v>
      </c>
      <c r="Y660" s="7">
        <f>VLOOKUP(W660,Hilfstabelle!$B$10:$D$13,3,FALSE)</f>
        <v>63</v>
      </c>
      <c r="Z660" s="7">
        <f>VLOOKUP(W660,Hilfstabelle!$B$10:$E$13,4,FALSE)</f>
        <v>89</v>
      </c>
      <c r="AA660" s="7">
        <f>VLOOKUP(W660,Hilfstabelle!$B$10:$F$13,5,FALSE)</f>
        <v>89</v>
      </c>
      <c r="AB660" s="7">
        <f>VLOOKUP(W660,Hilfstabelle!$B$10:$G$13,6,FALSE)</f>
        <v>89</v>
      </c>
      <c r="AC660" s="7" t="str">
        <f>IF(AG660="50I","I",VLOOKUP(C660,Hilfstabelle!$A$3:$B$6,2))</f>
        <v>II</v>
      </c>
      <c r="AD660" s="7" t="str">
        <f>IF(U660="I","I",VLOOKUP(C660,Hilfstabelle!$A$3:$B$6,2))</f>
        <v>II</v>
      </c>
      <c r="AE660" s="7" t="str">
        <f t="shared" si="322"/>
        <v>75II</v>
      </c>
      <c r="AF660" s="7" t="str">
        <f t="shared" si="333"/>
        <v>75II</v>
      </c>
      <c r="AG660" s="106" t="b">
        <f t="shared" si="334"/>
        <v>0</v>
      </c>
      <c r="AH660" s="7">
        <f>VLOOKUP('Grundgerüst Konfigurator'!AE660,Hilfstabelle!$B$14:$M$25,12,FALSE)</f>
        <v>1.0688664000000001</v>
      </c>
      <c r="AI660" s="7">
        <f>VLOOKUP(AE660,Hilfstabelle!$B$14:$J$25,9,FALSE)</f>
        <v>45</v>
      </c>
      <c r="AJ660" s="7">
        <f>VLOOKUP(AE660,Hilfstabelle!$B$14:$K$25,10,FALSE)</f>
        <v>72</v>
      </c>
      <c r="AK660" s="7">
        <f>VLOOKUP(AE660,Hilfstabelle!$B$14:$I$25,8,FALSE)</f>
        <v>22</v>
      </c>
      <c r="AL660" s="7" t="str">
        <f>IF(AP660="50I","I",VLOOKUP(D660,Hilfstabelle!$A$3:$B$6,2))</f>
        <v>III</v>
      </c>
      <c r="AM660" s="7" t="str">
        <f>IF(U660="I","I",VLOOKUP(D660,Hilfstabelle!$A$3:$B$6,2))</f>
        <v>III</v>
      </c>
      <c r="AN660" s="7" t="str">
        <f t="shared" si="323"/>
        <v>110III</v>
      </c>
      <c r="AO660" s="7" t="str">
        <f t="shared" si="335"/>
        <v>110III</v>
      </c>
      <c r="AP660" s="106" t="b">
        <f t="shared" si="336"/>
        <v>0</v>
      </c>
      <c r="AQ660" s="7">
        <f>VLOOKUP('Grundgerüst Konfigurator'!AN660,Hilfstabelle!$B$14:$M$25,12,FALSE)</f>
        <v>2.1127092000000003</v>
      </c>
      <c r="AR660" s="7">
        <f>VLOOKUP(AN660,Hilfstabelle!$B$14:$J$25,9,FALSE)</f>
        <v>65</v>
      </c>
      <c r="AS660" s="7">
        <f>VLOOKUP(AN660,Hilfstabelle!$B$14:$K$25,10,FALSE)</f>
        <v>72</v>
      </c>
      <c r="AT660" s="7">
        <f>VLOOKUP(AN660,Hilfstabelle!$B$14:$I$25,8,FALSE)</f>
        <v>22</v>
      </c>
      <c r="AU660" s="7" t="str">
        <f>IF(AY660="50I","I",VLOOKUP(E660,Hilfstabelle!$A$3:$B$6,2))</f>
        <v>I</v>
      </c>
      <c r="AV660" s="7" t="str">
        <f>IF(U660="I","I",VLOOKUP(E660,Hilfstabelle!$A$3:$B$6,2))</f>
        <v>II</v>
      </c>
      <c r="AW660" s="7" t="str">
        <f t="shared" si="324"/>
        <v>50I</v>
      </c>
      <c r="AX660" s="7" t="str">
        <f t="shared" si="337"/>
        <v>50II</v>
      </c>
      <c r="AY660" s="106" t="str">
        <f t="shared" si="338"/>
        <v>50I</v>
      </c>
      <c r="AZ660" s="7">
        <f>VLOOKUP('Grundgerüst Konfigurator'!AW660,Hilfstabelle!$B$14:$M$25,12,FALSE)</f>
        <v>0.45080280000000006</v>
      </c>
      <c r="BA660" s="7">
        <f>VLOOKUP(AW660,Hilfstabelle!$B$14:$J$25,9,FALSE)</f>
        <v>30.5</v>
      </c>
      <c r="BB660" s="7">
        <f>VLOOKUP(AW660,Hilfstabelle!$B$14:$K$25,10,FALSE)</f>
        <v>61</v>
      </c>
      <c r="BC660" s="7">
        <f>VLOOKUP(AW660,Hilfstabelle!$B$14:$I$25,8,FALSE)</f>
        <v>22</v>
      </c>
      <c r="BD660" s="7" t="str">
        <f t="shared" si="339"/>
        <v>III-II</v>
      </c>
      <c r="BE660" s="7" t="str">
        <f t="shared" si="325"/>
        <v>III-II</v>
      </c>
      <c r="BF660" s="7">
        <f>IFERROR(VLOOKUP(BD660,Hilfstabelle!$B$26:$M$31,12,FALSE),0)</f>
        <v>1.1890788000000001</v>
      </c>
      <c r="BG660" s="7">
        <f>IFERROR(VLOOKUP(BD660,Hilfstabelle!$B$26:$H$31,7,FALSE),0)</f>
        <v>30</v>
      </c>
      <c r="BH660" s="7" t="str">
        <f t="shared" si="340"/>
        <v/>
      </c>
      <c r="BI660" s="7" t="str">
        <f t="shared" si="326"/>
        <v/>
      </c>
      <c r="BJ660" s="7">
        <f>IFERROR(VLOOKUP(BH660,Hilfstabelle!$B$26:$M$31,12,FALSE),0)</f>
        <v>0</v>
      </c>
      <c r="BK660" s="7">
        <f>IFERROR(VLOOKUP(BH660,Hilfstabelle!$B$26:$H$31,7,FALSE),0)</f>
        <v>0</v>
      </c>
      <c r="BL660" s="7" t="str">
        <f t="shared" si="341"/>
        <v>III-I</v>
      </c>
      <c r="BM660" s="7" t="str">
        <f t="shared" si="327"/>
        <v>III-I</v>
      </c>
      <c r="BN660" s="7">
        <f>IFERROR(VLOOKUP(BL660,Hilfstabelle!$B$26:$M$31,12,FALSE),0)</f>
        <v>1.0948308</v>
      </c>
      <c r="BO660" s="7">
        <f>IFERROR(VLOOKUP(BL660,Hilfstabelle!$B$26:$H$31,7,FALSE),0)</f>
        <v>5</v>
      </c>
      <c r="BP660" s="162" t="s">
        <v>3902</v>
      </c>
    </row>
    <row r="661" spans="1:68" ht="15" thickBot="1" x14ac:dyDescent="0.25">
      <c r="A661" s="7">
        <v>16863331156</v>
      </c>
      <c r="B661" s="160" t="s">
        <v>98</v>
      </c>
      <c r="C661" s="8">
        <v>75</v>
      </c>
      <c r="D661" s="8">
        <v>110</v>
      </c>
      <c r="E661" s="8">
        <v>63</v>
      </c>
      <c r="F661" s="8" t="str">
        <f t="shared" si="342"/>
        <v>75 - 110 - 63</v>
      </c>
      <c r="G661" s="8" t="str">
        <f t="shared" si="343"/>
        <v>75-110-63</v>
      </c>
      <c r="H661" s="8">
        <f t="shared" si="344"/>
        <v>16863331156</v>
      </c>
      <c r="I661" s="6">
        <f t="shared" si="328"/>
        <v>10.803231600000002</v>
      </c>
      <c r="J661" s="6">
        <f>VLOOKUP(LEFT(A661,8)*1,Hilfstabelle!$A$35:$E$38,5,FALSE)</f>
        <v>1</v>
      </c>
      <c r="K661" s="6">
        <f t="shared" si="329"/>
        <v>378.5</v>
      </c>
      <c r="L661" s="6">
        <f t="shared" si="330"/>
        <v>224</v>
      </c>
      <c r="M661" s="6">
        <f t="shared" si="331"/>
        <v>130</v>
      </c>
      <c r="N661" s="19">
        <f t="shared" si="319"/>
        <v>141</v>
      </c>
      <c r="O661" s="19">
        <f t="shared" si="320"/>
        <v>111</v>
      </c>
      <c r="P661" s="19">
        <f t="shared" si="321"/>
        <v>141.5</v>
      </c>
      <c r="Q661" s="6">
        <f>VLOOKUP(LEFT(A661,8)*1,Hilfstabelle!$A$35:$E$38,2,FALSE)</f>
        <v>400</v>
      </c>
      <c r="R661" s="6">
        <f>VLOOKUP(LEFT(A661,8)*1,Hilfstabelle!$A$35:$E$38,3,FALSE)</f>
        <v>285</v>
      </c>
      <c r="S661" s="6">
        <f>VLOOKUP(LEFT(A661,8)*1,Hilfstabelle!$A$35:$E$38,4,FALSE)</f>
        <v>146</v>
      </c>
      <c r="T661" s="94">
        <f>VLOOKUP(H661,Preise!A:E,4,FALSE)</f>
        <v>1165.44</v>
      </c>
      <c r="U661" s="7" t="str">
        <f>IF(V661=50,"I",VLOOKUP(V661,Hilfstabelle!$A$3:$B$6,2))</f>
        <v>III</v>
      </c>
      <c r="V661" s="7">
        <f t="shared" si="332"/>
        <v>110</v>
      </c>
      <c r="W661" s="7" t="str">
        <f>IF(U661="I","I",VLOOKUP(V661,Hilfstabelle!$A$3:$B$6,2))</f>
        <v>III</v>
      </c>
      <c r="X661" s="7">
        <f>VLOOKUP(W661,Hilfstabelle!$B$10:$M$13,12,FALSE)</f>
        <v>4.3940147999999999</v>
      </c>
      <c r="Y661" s="7">
        <f>VLOOKUP(W661,Hilfstabelle!$B$10:$D$13,3,FALSE)</f>
        <v>63</v>
      </c>
      <c r="Z661" s="7">
        <f>VLOOKUP(W661,Hilfstabelle!$B$10:$E$13,4,FALSE)</f>
        <v>89</v>
      </c>
      <c r="AA661" s="7">
        <f>VLOOKUP(W661,Hilfstabelle!$B$10:$F$13,5,FALSE)</f>
        <v>89</v>
      </c>
      <c r="AB661" s="7">
        <f>VLOOKUP(W661,Hilfstabelle!$B$10:$G$13,6,FALSE)</f>
        <v>89</v>
      </c>
      <c r="AC661" s="7" t="str">
        <f>IF(AG661="50I","I",VLOOKUP(C661,Hilfstabelle!$A$3:$B$6,2))</f>
        <v>II</v>
      </c>
      <c r="AD661" s="7" t="str">
        <f>IF(U661="I","I",VLOOKUP(C661,Hilfstabelle!$A$3:$B$6,2))</f>
        <v>II</v>
      </c>
      <c r="AE661" s="7" t="str">
        <f t="shared" si="322"/>
        <v>75II</v>
      </c>
      <c r="AF661" s="7" t="str">
        <f t="shared" si="333"/>
        <v>75II</v>
      </c>
      <c r="AG661" s="106" t="b">
        <f t="shared" si="334"/>
        <v>0</v>
      </c>
      <c r="AH661" s="7">
        <f>VLOOKUP('Grundgerüst Konfigurator'!AE661,Hilfstabelle!$B$14:$M$25,12,FALSE)</f>
        <v>1.0688664000000001</v>
      </c>
      <c r="AI661" s="7">
        <f>VLOOKUP(AE661,Hilfstabelle!$B$14:$J$25,9,FALSE)</f>
        <v>45</v>
      </c>
      <c r="AJ661" s="7">
        <f>VLOOKUP(AE661,Hilfstabelle!$B$14:$K$25,10,FALSE)</f>
        <v>72</v>
      </c>
      <c r="AK661" s="7">
        <f>VLOOKUP(AE661,Hilfstabelle!$B$14:$I$25,8,FALSE)</f>
        <v>22</v>
      </c>
      <c r="AL661" s="7" t="str">
        <f>IF(AP661="50I","I",VLOOKUP(D661,Hilfstabelle!$A$3:$B$6,2))</f>
        <v>III</v>
      </c>
      <c r="AM661" s="7" t="str">
        <f>IF(U661="I","I",VLOOKUP(D661,Hilfstabelle!$A$3:$B$6,2))</f>
        <v>III</v>
      </c>
      <c r="AN661" s="7" t="str">
        <f t="shared" si="323"/>
        <v>110III</v>
      </c>
      <c r="AO661" s="7" t="str">
        <f t="shared" si="335"/>
        <v>110III</v>
      </c>
      <c r="AP661" s="106" t="b">
        <f t="shared" si="336"/>
        <v>0</v>
      </c>
      <c r="AQ661" s="7">
        <f>VLOOKUP('Grundgerüst Konfigurator'!AN661,Hilfstabelle!$B$14:$M$25,12,FALSE)</f>
        <v>2.1127092000000003</v>
      </c>
      <c r="AR661" s="7">
        <f>VLOOKUP(AN661,Hilfstabelle!$B$14:$J$25,9,FALSE)</f>
        <v>65</v>
      </c>
      <c r="AS661" s="7">
        <f>VLOOKUP(AN661,Hilfstabelle!$B$14:$K$25,10,FALSE)</f>
        <v>72</v>
      </c>
      <c r="AT661" s="7">
        <f>VLOOKUP(AN661,Hilfstabelle!$B$14:$I$25,8,FALSE)</f>
        <v>22</v>
      </c>
      <c r="AU661" s="7" t="str">
        <f>IF(AY661="50I","I",VLOOKUP(E661,Hilfstabelle!$A$3:$B$6,2))</f>
        <v>II</v>
      </c>
      <c r="AV661" s="7" t="str">
        <f>IF(U661="I","I",VLOOKUP(E661,Hilfstabelle!$A$3:$B$6,2))</f>
        <v>II</v>
      </c>
      <c r="AW661" s="7" t="str">
        <f t="shared" si="324"/>
        <v>63II</v>
      </c>
      <c r="AX661" s="7" t="str">
        <f t="shared" si="337"/>
        <v>63II</v>
      </c>
      <c r="AY661" s="106" t="b">
        <f t="shared" si="338"/>
        <v>0</v>
      </c>
      <c r="AZ661" s="7">
        <f>VLOOKUP('Grundgerüst Konfigurator'!AW661,Hilfstabelle!$B$14:$M$25,12,FALSE)</f>
        <v>0.84948360000000012</v>
      </c>
      <c r="BA661" s="7">
        <f>VLOOKUP(AW661,Hilfstabelle!$B$14:$J$25,9,FALSE)</f>
        <v>37</v>
      </c>
      <c r="BB661" s="7">
        <f>VLOOKUP(AW661,Hilfstabelle!$B$14:$K$25,10,FALSE)</f>
        <v>68.5</v>
      </c>
      <c r="BC661" s="7">
        <f>VLOOKUP(AW661,Hilfstabelle!$B$14:$I$25,8,FALSE)</f>
        <v>22.5</v>
      </c>
      <c r="BD661" s="7" t="str">
        <f t="shared" si="339"/>
        <v>III-II</v>
      </c>
      <c r="BE661" s="7" t="str">
        <f t="shared" si="325"/>
        <v>III-II</v>
      </c>
      <c r="BF661" s="7">
        <f>IFERROR(VLOOKUP(BD661,Hilfstabelle!$B$26:$M$31,12,FALSE),0)</f>
        <v>1.1890788000000001</v>
      </c>
      <c r="BG661" s="7">
        <f>IFERROR(VLOOKUP(BD661,Hilfstabelle!$B$26:$H$31,7,FALSE),0)</f>
        <v>30</v>
      </c>
      <c r="BH661" s="7" t="str">
        <f t="shared" si="340"/>
        <v/>
      </c>
      <c r="BI661" s="7" t="str">
        <f t="shared" si="326"/>
        <v/>
      </c>
      <c r="BJ661" s="7">
        <f>IFERROR(VLOOKUP(BH661,Hilfstabelle!$B$26:$M$31,12,FALSE),0)</f>
        <v>0</v>
      </c>
      <c r="BK661" s="7">
        <f>IFERROR(VLOOKUP(BH661,Hilfstabelle!$B$26:$H$31,7,FALSE),0)</f>
        <v>0</v>
      </c>
      <c r="BL661" s="7" t="str">
        <f t="shared" si="341"/>
        <v>III-II</v>
      </c>
      <c r="BM661" s="7" t="str">
        <f t="shared" si="327"/>
        <v>III-II</v>
      </c>
      <c r="BN661" s="7">
        <f>IFERROR(VLOOKUP(BL661,Hilfstabelle!$B$26:$M$31,12,FALSE),0)</f>
        <v>1.1890788000000001</v>
      </c>
      <c r="BO661" s="7">
        <f>IFERROR(VLOOKUP(BL661,Hilfstabelle!$B$26:$H$31,7,FALSE),0)</f>
        <v>30</v>
      </c>
      <c r="BP661" s="162" t="s">
        <v>3902</v>
      </c>
    </row>
    <row r="662" spans="1:68" ht="15" thickBot="1" x14ac:dyDescent="0.25">
      <c r="A662" s="7">
        <v>16864441360</v>
      </c>
      <c r="B662" s="160" t="s">
        <v>98</v>
      </c>
      <c r="C662" s="8">
        <v>75</v>
      </c>
      <c r="D662" s="8">
        <v>125</v>
      </c>
      <c r="E662" s="8">
        <v>25</v>
      </c>
      <c r="F662" s="8" t="str">
        <f t="shared" si="342"/>
        <v>75 - 125 - 25</v>
      </c>
      <c r="G662" s="8" t="str">
        <f t="shared" si="343"/>
        <v>75-125-25</v>
      </c>
      <c r="H662" s="8">
        <f t="shared" si="344"/>
        <v>16864441360</v>
      </c>
      <c r="I662" s="6">
        <f t="shared" si="328"/>
        <v>20.0430636</v>
      </c>
      <c r="J662" s="6">
        <f>VLOOKUP(LEFT(A662,8)*1,Hilfstabelle!$A$35:$E$38,5,FALSE)</f>
        <v>0</v>
      </c>
      <c r="K662" s="6">
        <f t="shared" si="329"/>
        <v>368.5</v>
      </c>
      <c r="L662" s="6">
        <f t="shared" si="330"/>
        <v>277.8</v>
      </c>
      <c r="M662" s="6">
        <f t="shared" si="331"/>
        <v>160</v>
      </c>
      <c r="N662" s="19">
        <f t="shared" si="319"/>
        <v>162.5</v>
      </c>
      <c r="O662" s="19">
        <f t="shared" si="320"/>
        <v>147.80000000000001</v>
      </c>
      <c r="P662" s="19">
        <f t="shared" si="321"/>
        <v>134.5</v>
      </c>
      <c r="Q662" s="6" t="str">
        <f>VLOOKUP(LEFT(A662,8)*1,Hilfstabelle!$A$35:$E$38,2,FALSE)</f>
        <v>N.A.</v>
      </c>
      <c r="R662" s="6" t="str">
        <f>VLOOKUP(LEFT(A662,8)*1,Hilfstabelle!$A$35:$E$38,3,FALSE)</f>
        <v>N.A.</v>
      </c>
      <c r="S662" s="6" t="str">
        <f>VLOOKUP(LEFT(A662,8)*1,Hilfstabelle!$A$35:$E$38,4,FALSE)</f>
        <v>N.A.</v>
      </c>
      <c r="T662" s="94" t="e">
        <f>VLOOKUP(H662,Preise!A:E,4,FALSE)</f>
        <v>#N/A</v>
      </c>
      <c r="U662" s="7" t="str">
        <f>IF(V662=50,"I",VLOOKUP(V662,Hilfstabelle!$A$3:$B$6,2))</f>
        <v>IV</v>
      </c>
      <c r="V662" s="7">
        <f t="shared" si="332"/>
        <v>125</v>
      </c>
      <c r="W662" s="7" t="str">
        <f>IF(U662="I","I",VLOOKUP(V662,Hilfstabelle!$A$3:$B$6,2))</f>
        <v>IV</v>
      </c>
      <c r="X662" s="7">
        <f>VLOOKUP(W662,Hilfstabelle!$B$10:$M$13,12,FALSE)</f>
        <v>10.408540800000001</v>
      </c>
      <c r="Y662" s="7">
        <f>VLOOKUP(W662,Hilfstabelle!$B$10:$D$13,3,FALSE)</f>
        <v>80</v>
      </c>
      <c r="Z662" s="7">
        <f>VLOOKUP(W662,Hilfstabelle!$B$10:$E$13,4,FALSE)</f>
        <v>110.5</v>
      </c>
      <c r="AA662" s="7">
        <f>VLOOKUP(W662,Hilfstabelle!$B$10:$F$13,5,FALSE)</f>
        <v>110.5</v>
      </c>
      <c r="AB662" s="7">
        <f>VLOOKUP(W662,Hilfstabelle!$B$10:$G$13,6,FALSE)</f>
        <v>110.5</v>
      </c>
      <c r="AC662" s="7" t="str">
        <f>IF(AG662="50I","I",VLOOKUP(C662,Hilfstabelle!$A$3:$B$6,2))</f>
        <v>II</v>
      </c>
      <c r="AD662" s="7" t="str">
        <f>IF(U662="I","I",VLOOKUP(C662,Hilfstabelle!$A$3:$B$6,2))</f>
        <v>II</v>
      </c>
      <c r="AE662" s="7" t="str">
        <f t="shared" si="322"/>
        <v>75II</v>
      </c>
      <c r="AF662" s="7" t="str">
        <f t="shared" si="333"/>
        <v>75II</v>
      </c>
      <c r="AG662" s="106" t="b">
        <f t="shared" si="334"/>
        <v>0</v>
      </c>
      <c r="AH662" s="7">
        <f>VLOOKUP('Grundgerüst Konfigurator'!AE662,Hilfstabelle!$B$14:$M$25,12,FALSE)</f>
        <v>1.0688664000000001</v>
      </c>
      <c r="AI662" s="7">
        <f>VLOOKUP(AE662,Hilfstabelle!$B$14:$J$25,9,FALSE)</f>
        <v>45</v>
      </c>
      <c r="AJ662" s="7">
        <f>VLOOKUP(AE662,Hilfstabelle!$B$14:$K$25,10,FALSE)</f>
        <v>72</v>
      </c>
      <c r="AK662" s="7">
        <f>VLOOKUP(AE662,Hilfstabelle!$B$14:$I$25,8,FALSE)</f>
        <v>22</v>
      </c>
      <c r="AL662" s="7" t="str">
        <f>IF(AP662="50I","I",VLOOKUP(D662,Hilfstabelle!$A$3:$B$6,2))</f>
        <v>IV</v>
      </c>
      <c r="AM662" s="7" t="str">
        <f>IF(U662="I","I",VLOOKUP(D662,Hilfstabelle!$A$3:$B$6,2))</f>
        <v>IV</v>
      </c>
      <c r="AN662" s="7" t="str">
        <f t="shared" si="323"/>
        <v>125IV</v>
      </c>
      <c r="AO662" s="7" t="str">
        <f t="shared" si="335"/>
        <v>125IV</v>
      </c>
      <c r="AP662" s="106" t="b">
        <f t="shared" si="336"/>
        <v>0</v>
      </c>
      <c r="AQ662" s="7">
        <f>VLOOKUP('Grundgerüst Konfigurator'!AN662,Hilfstabelle!$B$14:$M$25,12,FALSE)</f>
        <v>3.7998072000000001</v>
      </c>
      <c r="AR662" s="7">
        <f>VLOOKUP(AN662,Hilfstabelle!$B$14:$J$25,9,FALSE)</f>
        <v>72.5</v>
      </c>
      <c r="AS662" s="7">
        <f>VLOOKUP(AN662,Hilfstabelle!$B$14:$K$25,10,FALSE)</f>
        <v>87.3</v>
      </c>
      <c r="AT662" s="7">
        <f>VLOOKUP(AN662,Hilfstabelle!$B$14:$I$25,8,FALSE)</f>
        <v>37.299999999999997</v>
      </c>
      <c r="AU662" s="7" t="str">
        <f>IF(AY662="50I","I",VLOOKUP(E662,Hilfstabelle!$A$3:$B$6,2))</f>
        <v>I</v>
      </c>
      <c r="AV662" s="7" t="str">
        <f>IF(U662="I","I",VLOOKUP(E662,Hilfstabelle!$A$3:$B$6,2))</f>
        <v>I</v>
      </c>
      <c r="AW662" s="7" t="str">
        <f t="shared" si="324"/>
        <v>25I</v>
      </c>
      <c r="AX662" s="7" t="str">
        <f t="shared" si="337"/>
        <v>25I</v>
      </c>
      <c r="AY662" s="106" t="b">
        <f t="shared" si="338"/>
        <v>0</v>
      </c>
      <c r="AZ662" s="7">
        <f>VLOOKUP('Grundgerüst Konfigurator'!AW662,Hilfstabelle!$B$14:$M$25,12,FALSE)</f>
        <v>0.171486</v>
      </c>
      <c r="BA662" s="7">
        <f>VLOOKUP(AW662,Hilfstabelle!$B$14:$J$25,9,FALSE)</f>
        <v>15.25</v>
      </c>
      <c r="BB662" s="7">
        <f>VLOOKUP(AW662,Hilfstabelle!$B$14:$K$25,10,FALSE)</f>
        <v>40.5</v>
      </c>
      <c r="BC662" s="7">
        <f>VLOOKUP(AW662,Hilfstabelle!$B$14:$I$25,8,FALSE)</f>
        <v>19</v>
      </c>
      <c r="BD662" s="7" t="str">
        <f t="shared" si="339"/>
        <v>IV-II</v>
      </c>
      <c r="BE662" s="7" t="str">
        <f t="shared" si="325"/>
        <v>IV-II</v>
      </c>
      <c r="BF662" s="7">
        <f>IFERROR(VLOOKUP(BD662,Hilfstabelle!$B$26:$M$31,12,FALSE),0)</f>
        <v>2.3884392000000001</v>
      </c>
      <c r="BG662" s="7">
        <f>IFERROR(VLOOKUP(BD662,Hilfstabelle!$B$26:$H$31,7,FALSE),0)</f>
        <v>30</v>
      </c>
      <c r="BH662" s="7" t="str">
        <f t="shared" si="340"/>
        <v/>
      </c>
      <c r="BI662" s="7" t="str">
        <f t="shared" si="326"/>
        <v/>
      </c>
      <c r="BJ662" s="7">
        <f>IFERROR(VLOOKUP(BH662,Hilfstabelle!$B$26:$M$31,12,FALSE),0)</f>
        <v>0</v>
      </c>
      <c r="BK662" s="7">
        <f>IFERROR(VLOOKUP(BH662,Hilfstabelle!$B$26:$H$31,7,FALSE),0)</f>
        <v>0</v>
      </c>
      <c r="BL662" s="7" t="str">
        <f t="shared" si="341"/>
        <v>IV-I</v>
      </c>
      <c r="BM662" s="7" t="str">
        <f t="shared" si="327"/>
        <v>IV-I</v>
      </c>
      <c r="BN662" s="7">
        <f>IFERROR(VLOOKUP(BL662,Hilfstabelle!$B$26:$M$31,12,FALSE),0)</f>
        <v>2.205924</v>
      </c>
      <c r="BO662" s="7">
        <f>IFERROR(VLOOKUP(BL662,Hilfstabelle!$B$26:$H$31,7,FALSE),0)</f>
        <v>5</v>
      </c>
      <c r="BP662" s="162" t="s">
        <v>3902</v>
      </c>
    </row>
    <row r="663" spans="1:68" ht="15" thickBot="1" x14ac:dyDescent="0.25">
      <c r="A663" s="7">
        <v>16864441361</v>
      </c>
      <c r="B663" s="160" t="s">
        <v>98</v>
      </c>
      <c r="C663" s="8">
        <v>75</v>
      </c>
      <c r="D663" s="8">
        <v>125</v>
      </c>
      <c r="E663" s="8">
        <v>32</v>
      </c>
      <c r="F663" s="8" t="str">
        <f t="shared" si="342"/>
        <v>75 - 125 - 32</v>
      </c>
      <c r="G663" s="8" t="str">
        <f t="shared" si="343"/>
        <v>75-125-32</v>
      </c>
      <c r="H663" s="8">
        <f t="shared" si="344"/>
        <v>16864441361</v>
      </c>
      <c r="I663" s="6">
        <f t="shared" si="328"/>
        <v>20.0954628</v>
      </c>
      <c r="J663" s="6">
        <f>VLOOKUP(LEFT(A663,8)*1,Hilfstabelle!$A$35:$E$38,5,FALSE)</f>
        <v>0</v>
      </c>
      <c r="K663" s="6">
        <f t="shared" si="329"/>
        <v>375</v>
      </c>
      <c r="L663" s="6">
        <f t="shared" si="330"/>
        <v>277.8</v>
      </c>
      <c r="M663" s="6">
        <f t="shared" si="331"/>
        <v>160</v>
      </c>
      <c r="N663" s="19">
        <f t="shared" si="319"/>
        <v>162.5</v>
      </c>
      <c r="O663" s="19">
        <f t="shared" si="320"/>
        <v>147.80000000000001</v>
      </c>
      <c r="P663" s="19">
        <f t="shared" si="321"/>
        <v>135.5</v>
      </c>
      <c r="Q663" s="6" t="str">
        <f>VLOOKUP(LEFT(A663,8)*1,Hilfstabelle!$A$35:$E$38,2,FALSE)</f>
        <v>N.A.</v>
      </c>
      <c r="R663" s="6" t="str">
        <f>VLOOKUP(LEFT(A663,8)*1,Hilfstabelle!$A$35:$E$38,3,FALSE)</f>
        <v>N.A.</v>
      </c>
      <c r="S663" s="6" t="str">
        <f>VLOOKUP(LEFT(A663,8)*1,Hilfstabelle!$A$35:$E$38,4,FALSE)</f>
        <v>N.A.</v>
      </c>
      <c r="T663" s="94" t="e">
        <f>VLOOKUP(H663,Preise!A:E,4,FALSE)</f>
        <v>#N/A</v>
      </c>
      <c r="U663" s="7" t="str">
        <f>IF(V663=50,"I",VLOOKUP(V663,Hilfstabelle!$A$3:$B$6,2))</f>
        <v>IV</v>
      </c>
      <c r="V663" s="7">
        <f t="shared" si="332"/>
        <v>125</v>
      </c>
      <c r="W663" s="7" t="str">
        <f>IF(U663="I","I",VLOOKUP(V663,Hilfstabelle!$A$3:$B$6,2))</f>
        <v>IV</v>
      </c>
      <c r="X663" s="7">
        <f>VLOOKUP(W663,Hilfstabelle!$B$10:$M$13,12,FALSE)</f>
        <v>10.408540800000001</v>
      </c>
      <c r="Y663" s="7">
        <f>VLOOKUP(W663,Hilfstabelle!$B$10:$D$13,3,FALSE)</f>
        <v>80</v>
      </c>
      <c r="Z663" s="7">
        <f>VLOOKUP(W663,Hilfstabelle!$B$10:$E$13,4,FALSE)</f>
        <v>110.5</v>
      </c>
      <c r="AA663" s="7">
        <f>VLOOKUP(W663,Hilfstabelle!$B$10:$F$13,5,FALSE)</f>
        <v>110.5</v>
      </c>
      <c r="AB663" s="7">
        <f>VLOOKUP(W663,Hilfstabelle!$B$10:$G$13,6,FALSE)</f>
        <v>110.5</v>
      </c>
      <c r="AC663" s="7" t="str">
        <f>IF(AG663="50I","I",VLOOKUP(C663,Hilfstabelle!$A$3:$B$6,2))</f>
        <v>II</v>
      </c>
      <c r="AD663" s="7" t="str">
        <f>IF(U663="I","I",VLOOKUP(C663,Hilfstabelle!$A$3:$B$6,2))</f>
        <v>II</v>
      </c>
      <c r="AE663" s="7" t="str">
        <f t="shared" si="322"/>
        <v>75II</v>
      </c>
      <c r="AF663" s="7" t="str">
        <f t="shared" si="333"/>
        <v>75II</v>
      </c>
      <c r="AG663" s="106" t="b">
        <f t="shared" si="334"/>
        <v>0</v>
      </c>
      <c r="AH663" s="7">
        <f>VLOOKUP('Grundgerüst Konfigurator'!AE663,Hilfstabelle!$B$14:$M$25,12,FALSE)</f>
        <v>1.0688664000000001</v>
      </c>
      <c r="AI663" s="7">
        <f>VLOOKUP(AE663,Hilfstabelle!$B$14:$J$25,9,FALSE)</f>
        <v>45</v>
      </c>
      <c r="AJ663" s="7">
        <f>VLOOKUP(AE663,Hilfstabelle!$B$14:$K$25,10,FALSE)</f>
        <v>72</v>
      </c>
      <c r="AK663" s="7">
        <f>VLOOKUP(AE663,Hilfstabelle!$B$14:$I$25,8,FALSE)</f>
        <v>22</v>
      </c>
      <c r="AL663" s="7" t="str">
        <f>IF(AP663="50I","I",VLOOKUP(D663,Hilfstabelle!$A$3:$B$6,2))</f>
        <v>IV</v>
      </c>
      <c r="AM663" s="7" t="str">
        <f>IF(U663="I","I",VLOOKUP(D663,Hilfstabelle!$A$3:$B$6,2))</f>
        <v>IV</v>
      </c>
      <c r="AN663" s="7" t="str">
        <f t="shared" si="323"/>
        <v>125IV</v>
      </c>
      <c r="AO663" s="7" t="str">
        <f t="shared" si="335"/>
        <v>125IV</v>
      </c>
      <c r="AP663" s="106" t="b">
        <f t="shared" si="336"/>
        <v>0</v>
      </c>
      <c r="AQ663" s="7">
        <f>VLOOKUP('Grundgerüst Konfigurator'!AN663,Hilfstabelle!$B$14:$M$25,12,FALSE)</f>
        <v>3.7998072000000001</v>
      </c>
      <c r="AR663" s="7">
        <f>VLOOKUP(AN663,Hilfstabelle!$B$14:$J$25,9,FALSE)</f>
        <v>72.5</v>
      </c>
      <c r="AS663" s="7">
        <f>VLOOKUP(AN663,Hilfstabelle!$B$14:$K$25,10,FALSE)</f>
        <v>87.3</v>
      </c>
      <c r="AT663" s="7">
        <f>VLOOKUP(AN663,Hilfstabelle!$B$14:$I$25,8,FALSE)</f>
        <v>37.299999999999997</v>
      </c>
      <c r="AU663" s="7" t="str">
        <f>IF(AY663="50I","I",VLOOKUP(E663,Hilfstabelle!$A$3:$B$6,2))</f>
        <v>I</v>
      </c>
      <c r="AV663" s="7" t="str">
        <f>IF(U663="I","I",VLOOKUP(E663,Hilfstabelle!$A$3:$B$6,2))</f>
        <v>I</v>
      </c>
      <c r="AW663" s="7" t="str">
        <f t="shared" si="324"/>
        <v>32I</v>
      </c>
      <c r="AX663" s="7" t="str">
        <f t="shared" si="337"/>
        <v>32I</v>
      </c>
      <c r="AY663" s="106" t="b">
        <f t="shared" si="338"/>
        <v>0</v>
      </c>
      <c r="AZ663" s="7">
        <f>VLOOKUP('Grundgerüst Konfigurator'!AW663,Hilfstabelle!$B$14:$M$25,12,FALSE)</f>
        <v>0.22388520000000001</v>
      </c>
      <c r="BA663" s="7">
        <f>VLOOKUP(AW663,Hilfstabelle!$B$14:$J$25,9,FALSE)</f>
        <v>20</v>
      </c>
      <c r="BB663" s="7">
        <f>VLOOKUP(AW663,Hilfstabelle!$B$14:$K$25,10,FALSE)</f>
        <v>47</v>
      </c>
      <c r="BC663" s="7">
        <f>VLOOKUP(AW663,Hilfstabelle!$B$14:$I$25,8,FALSE)</f>
        <v>20</v>
      </c>
      <c r="BD663" s="7" t="str">
        <f t="shared" si="339"/>
        <v>IV-II</v>
      </c>
      <c r="BE663" s="7" t="str">
        <f t="shared" si="325"/>
        <v>IV-II</v>
      </c>
      <c r="BF663" s="7">
        <f>IFERROR(VLOOKUP(BD663,Hilfstabelle!$B$26:$M$31,12,FALSE),0)</f>
        <v>2.3884392000000001</v>
      </c>
      <c r="BG663" s="7">
        <f>IFERROR(VLOOKUP(BD663,Hilfstabelle!$B$26:$H$31,7,FALSE),0)</f>
        <v>30</v>
      </c>
      <c r="BH663" s="7" t="str">
        <f t="shared" si="340"/>
        <v/>
      </c>
      <c r="BI663" s="7" t="str">
        <f t="shared" si="326"/>
        <v/>
      </c>
      <c r="BJ663" s="7">
        <f>IFERROR(VLOOKUP(BH663,Hilfstabelle!$B$26:$M$31,12,FALSE),0)</f>
        <v>0</v>
      </c>
      <c r="BK663" s="7">
        <f>IFERROR(VLOOKUP(BH663,Hilfstabelle!$B$26:$H$31,7,FALSE),0)</f>
        <v>0</v>
      </c>
      <c r="BL663" s="7" t="str">
        <f t="shared" si="341"/>
        <v>IV-I</v>
      </c>
      <c r="BM663" s="7" t="str">
        <f t="shared" si="327"/>
        <v>IV-I</v>
      </c>
      <c r="BN663" s="7">
        <f>IFERROR(VLOOKUP(BL663,Hilfstabelle!$B$26:$M$31,12,FALSE),0)</f>
        <v>2.205924</v>
      </c>
      <c r="BO663" s="7">
        <f>IFERROR(VLOOKUP(BL663,Hilfstabelle!$B$26:$H$31,7,FALSE),0)</f>
        <v>5</v>
      </c>
      <c r="BP663" s="162" t="s">
        <v>3902</v>
      </c>
    </row>
    <row r="664" spans="1:68" ht="15" thickBot="1" x14ac:dyDescent="0.25">
      <c r="A664" s="7">
        <v>16864441362</v>
      </c>
      <c r="B664" s="160" t="s">
        <v>98</v>
      </c>
      <c r="C664" s="8">
        <v>75</v>
      </c>
      <c r="D664" s="8">
        <v>125</v>
      </c>
      <c r="E664" s="8">
        <v>40</v>
      </c>
      <c r="F664" s="8" t="str">
        <f t="shared" si="342"/>
        <v>75 - 125 - 40</v>
      </c>
      <c r="G664" s="8" t="str">
        <f t="shared" si="343"/>
        <v>75-125-40</v>
      </c>
      <c r="H664" s="8">
        <f t="shared" si="344"/>
        <v>16864441362</v>
      </c>
      <c r="I664" s="6">
        <f t="shared" si="328"/>
        <v>20.205066000000002</v>
      </c>
      <c r="J664" s="6">
        <f>VLOOKUP(LEFT(A664,8)*1,Hilfstabelle!$A$35:$E$38,5,FALSE)</f>
        <v>0</v>
      </c>
      <c r="K664" s="6">
        <f t="shared" si="329"/>
        <v>382</v>
      </c>
      <c r="L664" s="6">
        <f t="shared" si="330"/>
        <v>277.8</v>
      </c>
      <c r="M664" s="6">
        <f t="shared" si="331"/>
        <v>160</v>
      </c>
      <c r="N664" s="19">
        <f t="shared" si="319"/>
        <v>162.5</v>
      </c>
      <c r="O664" s="19">
        <f t="shared" si="320"/>
        <v>147.80000000000001</v>
      </c>
      <c r="P664" s="19">
        <f t="shared" si="321"/>
        <v>137.5</v>
      </c>
      <c r="Q664" s="6" t="str">
        <f>VLOOKUP(LEFT(A664,8)*1,Hilfstabelle!$A$35:$E$38,2,FALSE)</f>
        <v>N.A.</v>
      </c>
      <c r="R664" s="6" t="str">
        <f>VLOOKUP(LEFT(A664,8)*1,Hilfstabelle!$A$35:$E$38,3,FALSE)</f>
        <v>N.A.</v>
      </c>
      <c r="S664" s="6" t="str">
        <f>VLOOKUP(LEFT(A664,8)*1,Hilfstabelle!$A$35:$E$38,4,FALSE)</f>
        <v>N.A.</v>
      </c>
      <c r="T664" s="94" t="e">
        <f>VLOOKUP(H664,Preise!A:E,4,FALSE)</f>
        <v>#N/A</v>
      </c>
      <c r="U664" s="7" t="str">
        <f>IF(V664=50,"I",VLOOKUP(V664,Hilfstabelle!$A$3:$B$6,2))</f>
        <v>IV</v>
      </c>
      <c r="V664" s="7">
        <f t="shared" si="332"/>
        <v>125</v>
      </c>
      <c r="W664" s="7" t="str">
        <f>IF(U664="I","I",VLOOKUP(V664,Hilfstabelle!$A$3:$B$6,2))</f>
        <v>IV</v>
      </c>
      <c r="X664" s="7">
        <f>VLOOKUP(W664,Hilfstabelle!$B$10:$M$13,12,FALSE)</f>
        <v>10.408540800000001</v>
      </c>
      <c r="Y664" s="7">
        <f>VLOOKUP(W664,Hilfstabelle!$B$10:$D$13,3,FALSE)</f>
        <v>80</v>
      </c>
      <c r="Z664" s="7">
        <f>VLOOKUP(W664,Hilfstabelle!$B$10:$E$13,4,FALSE)</f>
        <v>110.5</v>
      </c>
      <c r="AA664" s="7">
        <f>VLOOKUP(W664,Hilfstabelle!$B$10:$F$13,5,FALSE)</f>
        <v>110.5</v>
      </c>
      <c r="AB664" s="7">
        <f>VLOOKUP(W664,Hilfstabelle!$B$10:$G$13,6,FALSE)</f>
        <v>110.5</v>
      </c>
      <c r="AC664" s="7" t="str">
        <f>IF(AG664="50I","I",VLOOKUP(C664,Hilfstabelle!$A$3:$B$6,2))</f>
        <v>II</v>
      </c>
      <c r="AD664" s="7" t="str">
        <f>IF(U664="I","I",VLOOKUP(C664,Hilfstabelle!$A$3:$B$6,2))</f>
        <v>II</v>
      </c>
      <c r="AE664" s="7" t="str">
        <f t="shared" si="322"/>
        <v>75II</v>
      </c>
      <c r="AF664" s="7" t="str">
        <f t="shared" si="333"/>
        <v>75II</v>
      </c>
      <c r="AG664" s="106" t="b">
        <f t="shared" si="334"/>
        <v>0</v>
      </c>
      <c r="AH664" s="7">
        <f>VLOOKUP('Grundgerüst Konfigurator'!AE664,Hilfstabelle!$B$14:$M$25,12,FALSE)</f>
        <v>1.0688664000000001</v>
      </c>
      <c r="AI664" s="7">
        <f>VLOOKUP(AE664,Hilfstabelle!$B$14:$J$25,9,FALSE)</f>
        <v>45</v>
      </c>
      <c r="AJ664" s="7">
        <f>VLOOKUP(AE664,Hilfstabelle!$B$14:$K$25,10,FALSE)</f>
        <v>72</v>
      </c>
      <c r="AK664" s="7">
        <f>VLOOKUP(AE664,Hilfstabelle!$B$14:$I$25,8,FALSE)</f>
        <v>22</v>
      </c>
      <c r="AL664" s="7" t="str">
        <f>IF(AP664="50I","I",VLOOKUP(D664,Hilfstabelle!$A$3:$B$6,2))</f>
        <v>IV</v>
      </c>
      <c r="AM664" s="7" t="str">
        <f>IF(U664="I","I",VLOOKUP(D664,Hilfstabelle!$A$3:$B$6,2))</f>
        <v>IV</v>
      </c>
      <c r="AN664" s="7" t="str">
        <f t="shared" si="323"/>
        <v>125IV</v>
      </c>
      <c r="AO664" s="7" t="str">
        <f t="shared" si="335"/>
        <v>125IV</v>
      </c>
      <c r="AP664" s="106" t="b">
        <f t="shared" si="336"/>
        <v>0</v>
      </c>
      <c r="AQ664" s="7">
        <f>VLOOKUP('Grundgerüst Konfigurator'!AN664,Hilfstabelle!$B$14:$M$25,12,FALSE)</f>
        <v>3.7998072000000001</v>
      </c>
      <c r="AR664" s="7">
        <f>VLOOKUP(AN664,Hilfstabelle!$B$14:$J$25,9,FALSE)</f>
        <v>72.5</v>
      </c>
      <c r="AS664" s="7">
        <f>VLOOKUP(AN664,Hilfstabelle!$B$14:$K$25,10,FALSE)</f>
        <v>87.3</v>
      </c>
      <c r="AT664" s="7">
        <f>VLOOKUP(AN664,Hilfstabelle!$B$14:$I$25,8,FALSE)</f>
        <v>37.299999999999997</v>
      </c>
      <c r="AU664" s="7" t="str">
        <f>IF(AY664="50I","I",VLOOKUP(E664,Hilfstabelle!$A$3:$B$6,2))</f>
        <v>I</v>
      </c>
      <c r="AV664" s="7" t="str">
        <f>IF(U664="I","I",VLOOKUP(E664,Hilfstabelle!$A$3:$B$6,2))</f>
        <v>I</v>
      </c>
      <c r="AW664" s="7" t="str">
        <f t="shared" si="324"/>
        <v>40I</v>
      </c>
      <c r="AX664" s="7" t="str">
        <f t="shared" si="337"/>
        <v>40I</v>
      </c>
      <c r="AY664" s="106" t="b">
        <f t="shared" si="338"/>
        <v>0</v>
      </c>
      <c r="AZ664" s="7">
        <f>VLOOKUP('Grundgerüst Konfigurator'!AW664,Hilfstabelle!$B$14:$M$25,12,FALSE)</f>
        <v>0.33348840000000002</v>
      </c>
      <c r="BA664" s="7">
        <f>VLOOKUP(AW664,Hilfstabelle!$B$14:$J$25,9,FALSE)</f>
        <v>24.5</v>
      </c>
      <c r="BB664" s="7">
        <f>VLOOKUP(AW664,Hilfstabelle!$B$14:$K$25,10,FALSE)</f>
        <v>54</v>
      </c>
      <c r="BC664" s="7">
        <f>VLOOKUP(AW664,Hilfstabelle!$B$14:$I$25,8,FALSE)</f>
        <v>22</v>
      </c>
      <c r="BD664" s="7" t="str">
        <f t="shared" si="339"/>
        <v>IV-II</v>
      </c>
      <c r="BE664" s="7" t="str">
        <f t="shared" si="325"/>
        <v>IV-II</v>
      </c>
      <c r="BF664" s="7">
        <f>IFERROR(VLOOKUP(BD664,Hilfstabelle!$B$26:$M$31,12,FALSE),0)</f>
        <v>2.3884392000000001</v>
      </c>
      <c r="BG664" s="7">
        <f>IFERROR(VLOOKUP(BD664,Hilfstabelle!$B$26:$H$31,7,FALSE),0)</f>
        <v>30</v>
      </c>
      <c r="BH664" s="7" t="str">
        <f t="shared" si="340"/>
        <v/>
      </c>
      <c r="BI664" s="7" t="str">
        <f t="shared" si="326"/>
        <v/>
      </c>
      <c r="BJ664" s="7">
        <f>IFERROR(VLOOKUP(BH664,Hilfstabelle!$B$26:$M$31,12,FALSE),0)</f>
        <v>0</v>
      </c>
      <c r="BK664" s="7">
        <f>IFERROR(VLOOKUP(BH664,Hilfstabelle!$B$26:$H$31,7,FALSE),0)</f>
        <v>0</v>
      </c>
      <c r="BL664" s="7" t="str">
        <f t="shared" si="341"/>
        <v>IV-I</v>
      </c>
      <c r="BM664" s="7" t="str">
        <f t="shared" si="327"/>
        <v>IV-I</v>
      </c>
      <c r="BN664" s="7">
        <f>IFERROR(VLOOKUP(BL664,Hilfstabelle!$B$26:$M$31,12,FALSE),0)</f>
        <v>2.205924</v>
      </c>
      <c r="BO664" s="7">
        <f>IFERROR(VLOOKUP(BL664,Hilfstabelle!$B$26:$H$31,7,FALSE),0)</f>
        <v>5</v>
      </c>
      <c r="BP664" s="162" t="s">
        <v>3902</v>
      </c>
    </row>
    <row r="665" spans="1:68" ht="15" thickBot="1" x14ac:dyDescent="0.25">
      <c r="A665" s="7">
        <v>16864441363</v>
      </c>
      <c r="B665" s="160" t="s">
        <v>98</v>
      </c>
      <c r="C665" s="8">
        <v>75</v>
      </c>
      <c r="D665" s="8">
        <v>125</v>
      </c>
      <c r="E665" s="8">
        <v>50</v>
      </c>
      <c r="F665" s="8" t="str">
        <f t="shared" si="342"/>
        <v>75 - 125 - 50</v>
      </c>
      <c r="G665" s="8" t="str">
        <f t="shared" si="343"/>
        <v>75-125-50</v>
      </c>
      <c r="H665" s="8">
        <f t="shared" si="344"/>
        <v>16864441363</v>
      </c>
      <c r="I665" s="6">
        <f t="shared" si="328"/>
        <v>20.3223804</v>
      </c>
      <c r="J665" s="6">
        <f>VLOOKUP(LEFT(A665,8)*1,Hilfstabelle!$A$35:$E$38,5,FALSE)</f>
        <v>0</v>
      </c>
      <c r="K665" s="6">
        <f t="shared" si="329"/>
        <v>389</v>
      </c>
      <c r="L665" s="6">
        <f t="shared" si="330"/>
        <v>277.8</v>
      </c>
      <c r="M665" s="6">
        <f t="shared" si="331"/>
        <v>160</v>
      </c>
      <c r="N665" s="19">
        <f t="shared" si="319"/>
        <v>162.5</v>
      </c>
      <c r="O665" s="19">
        <f t="shared" si="320"/>
        <v>147.80000000000001</v>
      </c>
      <c r="P665" s="19">
        <f t="shared" si="321"/>
        <v>137.5</v>
      </c>
      <c r="Q665" s="6" t="str">
        <f>VLOOKUP(LEFT(A665,8)*1,Hilfstabelle!$A$35:$E$38,2,FALSE)</f>
        <v>N.A.</v>
      </c>
      <c r="R665" s="6" t="str">
        <f>VLOOKUP(LEFT(A665,8)*1,Hilfstabelle!$A$35:$E$38,3,FALSE)</f>
        <v>N.A.</v>
      </c>
      <c r="S665" s="6" t="str">
        <f>VLOOKUP(LEFT(A665,8)*1,Hilfstabelle!$A$35:$E$38,4,FALSE)</f>
        <v>N.A.</v>
      </c>
      <c r="T665" s="94" t="e">
        <f>VLOOKUP(H665,Preise!A:E,4,FALSE)</f>
        <v>#N/A</v>
      </c>
      <c r="U665" s="7" t="str">
        <f>IF(V665=50,"I",VLOOKUP(V665,Hilfstabelle!$A$3:$B$6,2))</f>
        <v>IV</v>
      </c>
      <c r="V665" s="7">
        <f t="shared" si="332"/>
        <v>125</v>
      </c>
      <c r="W665" s="7" t="str">
        <f>IF(U665="I","I",VLOOKUP(V665,Hilfstabelle!$A$3:$B$6,2))</f>
        <v>IV</v>
      </c>
      <c r="X665" s="7">
        <f>VLOOKUP(W665,Hilfstabelle!$B$10:$M$13,12,FALSE)</f>
        <v>10.408540800000001</v>
      </c>
      <c r="Y665" s="7">
        <f>VLOOKUP(W665,Hilfstabelle!$B$10:$D$13,3,FALSE)</f>
        <v>80</v>
      </c>
      <c r="Z665" s="7">
        <f>VLOOKUP(W665,Hilfstabelle!$B$10:$E$13,4,FALSE)</f>
        <v>110.5</v>
      </c>
      <c r="AA665" s="7">
        <f>VLOOKUP(W665,Hilfstabelle!$B$10:$F$13,5,FALSE)</f>
        <v>110.5</v>
      </c>
      <c r="AB665" s="7">
        <f>VLOOKUP(W665,Hilfstabelle!$B$10:$G$13,6,FALSE)</f>
        <v>110.5</v>
      </c>
      <c r="AC665" s="7" t="str">
        <f>IF(AG665="50I","I",VLOOKUP(C665,Hilfstabelle!$A$3:$B$6,2))</f>
        <v>II</v>
      </c>
      <c r="AD665" s="7" t="str">
        <f>IF(U665="I","I",VLOOKUP(C665,Hilfstabelle!$A$3:$B$6,2))</f>
        <v>II</v>
      </c>
      <c r="AE665" s="7" t="str">
        <f t="shared" si="322"/>
        <v>75II</v>
      </c>
      <c r="AF665" s="7" t="str">
        <f t="shared" si="333"/>
        <v>75II</v>
      </c>
      <c r="AG665" s="106" t="b">
        <f t="shared" si="334"/>
        <v>0</v>
      </c>
      <c r="AH665" s="7">
        <f>VLOOKUP('Grundgerüst Konfigurator'!AE665,Hilfstabelle!$B$14:$M$25,12,FALSE)</f>
        <v>1.0688664000000001</v>
      </c>
      <c r="AI665" s="7">
        <f>VLOOKUP(AE665,Hilfstabelle!$B$14:$J$25,9,FALSE)</f>
        <v>45</v>
      </c>
      <c r="AJ665" s="7">
        <f>VLOOKUP(AE665,Hilfstabelle!$B$14:$K$25,10,FALSE)</f>
        <v>72</v>
      </c>
      <c r="AK665" s="7">
        <f>VLOOKUP(AE665,Hilfstabelle!$B$14:$I$25,8,FALSE)</f>
        <v>22</v>
      </c>
      <c r="AL665" s="7" t="str">
        <f>IF(AP665="50I","I",VLOOKUP(D665,Hilfstabelle!$A$3:$B$6,2))</f>
        <v>IV</v>
      </c>
      <c r="AM665" s="7" t="str">
        <f>IF(U665="I","I",VLOOKUP(D665,Hilfstabelle!$A$3:$B$6,2))</f>
        <v>IV</v>
      </c>
      <c r="AN665" s="7" t="str">
        <f t="shared" si="323"/>
        <v>125IV</v>
      </c>
      <c r="AO665" s="7" t="str">
        <f t="shared" si="335"/>
        <v>125IV</v>
      </c>
      <c r="AP665" s="106" t="b">
        <f t="shared" si="336"/>
        <v>0</v>
      </c>
      <c r="AQ665" s="7">
        <f>VLOOKUP('Grundgerüst Konfigurator'!AN665,Hilfstabelle!$B$14:$M$25,12,FALSE)</f>
        <v>3.7998072000000001</v>
      </c>
      <c r="AR665" s="7">
        <f>VLOOKUP(AN665,Hilfstabelle!$B$14:$J$25,9,FALSE)</f>
        <v>72.5</v>
      </c>
      <c r="AS665" s="7">
        <f>VLOOKUP(AN665,Hilfstabelle!$B$14:$K$25,10,FALSE)</f>
        <v>87.3</v>
      </c>
      <c r="AT665" s="7">
        <f>VLOOKUP(AN665,Hilfstabelle!$B$14:$I$25,8,FALSE)</f>
        <v>37.299999999999997</v>
      </c>
      <c r="AU665" s="7" t="str">
        <f>IF(AY665="50I","I",VLOOKUP(E665,Hilfstabelle!$A$3:$B$6,2))</f>
        <v>I</v>
      </c>
      <c r="AV665" s="7" t="str">
        <f>IF(U665="I","I",VLOOKUP(E665,Hilfstabelle!$A$3:$B$6,2))</f>
        <v>II</v>
      </c>
      <c r="AW665" s="7" t="str">
        <f t="shared" si="324"/>
        <v>50I</v>
      </c>
      <c r="AX665" s="7" t="str">
        <f t="shared" si="337"/>
        <v>50II</v>
      </c>
      <c r="AY665" s="106" t="str">
        <f t="shared" si="338"/>
        <v>50I</v>
      </c>
      <c r="AZ665" s="7">
        <f>VLOOKUP('Grundgerüst Konfigurator'!AW665,Hilfstabelle!$B$14:$M$25,12,FALSE)</f>
        <v>0.45080280000000006</v>
      </c>
      <c r="BA665" s="7">
        <f>VLOOKUP(AW665,Hilfstabelle!$B$14:$J$25,9,FALSE)</f>
        <v>30.5</v>
      </c>
      <c r="BB665" s="7">
        <f>VLOOKUP(AW665,Hilfstabelle!$B$14:$K$25,10,FALSE)</f>
        <v>61</v>
      </c>
      <c r="BC665" s="7">
        <f>VLOOKUP(AW665,Hilfstabelle!$B$14:$I$25,8,FALSE)</f>
        <v>22</v>
      </c>
      <c r="BD665" s="7" t="str">
        <f t="shared" si="339"/>
        <v>IV-II</v>
      </c>
      <c r="BE665" s="7" t="str">
        <f t="shared" si="325"/>
        <v>IV-II</v>
      </c>
      <c r="BF665" s="7">
        <f>IFERROR(VLOOKUP(BD665,Hilfstabelle!$B$26:$M$31,12,FALSE),0)</f>
        <v>2.3884392000000001</v>
      </c>
      <c r="BG665" s="7">
        <f>IFERROR(VLOOKUP(BD665,Hilfstabelle!$B$26:$H$31,7,FALSE),0)</f>
        <v>30</v>
      </c>
      <c r="BH665" s="7" t="str">
        <f t="shared" si="340"/>
        <v/>
      </c>
      <c r="BI665" s="7" t="str">
        <f t="shared" si="326"/>
        <v/>
      </c>
      <c r="BJ665" s="7">
        <f>IFERROR(VLOOKUP(BH665,Hilfstabelle!$B$26:$M$31,12,FALSE),0)</f>
        <v>0</v>
      </c>
      <c r="BK665" s="7">
        <f>IFERROR(VLOOKUP(BH665,Hilfstabelle!$B$26:$H$31,7,FALSE),0)</f>
        <v>0</v>
      </c>
      <c r="BL665" s="7" t="str">
        <f t="shared" si="341"/>
        <v>IV-I</v>
      </c>
      <c r="BM665" s="7" t="str">
        <f t="shared" si="327"/>
        <v>IV-I</v>
      </c>
      <c r="BN665" s="7">
        <f>IFERROR(VLOOKUP(BL665,Hilfstabelle!$B$26:$M$31,12,FALSE),0)</f>
        <v>2.205924</v>
      </c>
      <c r="BO665" s="7">
        <f>IFERROR(VLOOKUP(BL665,Hilfstabelle!$B$26:$H$31,7,FALSE),0)</f>
        <v>5</v>
      </c>
      <c r="BP665" s="162" t="s">
        <v>3902</v>
      </c>
    </row>
    <row r="666" spans="1:68" ht="15" thickBot="1" x14ac:dyDescent="0.25">
      <c r="A666" s="7">
        <v>16864441364</v>
      </c>
      <c r="B666" s="160" t="s">
        <v>98</v>
      </c>
      <c r="C666" s="8">
        <v>75</v>
      </c>
      <c r="D666" s="8">
        <v>125</v>
      </c>
      <c r="E666" s="8">
        <v>63</v>
      </c>
      <c r="F666" s="8" t="str">
        <f t="shared" si="342"/>
        <v>75 - 125 - 63</v>
      </c>
      <c r="G666" s="8" t="str">
        <f t="shared" si="343"/>
        <v>75-125-63</v>
      </c>
      <c r="H666" s="8">
        <f t="shared" si="344"/>
        <v>16864441364</v>
      </c>
      <c r="I666" s="6">
        <f t="shared" si="328"/>
        <v>20.903576400000002</v>
      </c>
      <c r="J666" s="6">
        <f>VLOOKUP(LEFT(A666,8)*1,Hilfstabelle!$A$35:$E$38,5,FALSE)</f>
        <v>0</v>
      </c>
      <c r="K666" s="6">
        <f t="shared" si="329"/>
        <v>421.5</v>
      </c>
      <c r="L666" s="6">
        <f t="shared" si="330"/>
        <v>277.8</v>
      </c>
      <c r="M666" s="6">
        <f t="shared" si="331"/>
        <v>160</v>
      </c>
      <c r="N666" s="19">
        <f t="shared" si="319"/>
        <v>162.5</v>
      </c>
      <c r="O666" s="19">
        <f t="shared" si="320"/>
        <v>147.80000000000001</v>
      </c>
      <c r="P666" s="19">
        <f t="shared" si="321"/>
        <v>163</v>
      </c>
      <c r="Q666" s="6" t="str">
        <f>VLOOKUP(LEFT(A666,8)*1,Hilfstabelle!$A$35:$E$38,2,FALSE)</f>
        <v>N.A.</v>
      </c>
      <c r="R666" s="6" t="str">
        <f>VLOOKUP(LEFT(A666,8)*1,Hilfstabelle!$A$35:$E$38,3,FALSE)</f>
        <v>N.A.</v>
      </c>
      <c r="S666" s="6" t="str">
        <f>VLOOKUP(LEFT(A666,8)*1,Hilfstabelle!$A$35:$E$38,4,FALSE)</f>
        <v>N.A.</v>
      </c>
      <c r="T666" s="94" t="e">
        <f>VLOOKUP(H666,Preise!A:E,4,FALSE)</f>
        <v>#N/A</v>
      </c>
      <c r="U666" s="7" t="str">
        <f>IF(V666=50,"I",VLOOKUP(V666,Hilfstabelle!$A$3:$B$6,2))</f>
        <v>IV</v>
      </c>
      <c r="V666" s="7">
        <f t="shared" si="332"/>
        <v>125</v>
      </c>
      <c r="W666" s="7" t="str">
        <f>IF(U666="I","I",VLOOKUP(V666,Hilfstabelle!$A$3:$B$6,2))</f>
        <v>IV</v>
      </c>
      <c r="X666" s="7">
        <f>VLOOKUP(W666,Hilfstabelle!$B$10:$M$13,12,FALSE)</f>
        <v>10.408540800000001</v>
      </c>
      <c r="Y666" s="7">
        <f>VLOOKUP(W666,Hilfstabelle!$B$10:$D$13,3,FALSE)</f>
        <v>80</v>
      </c>
      <c r="Z666" s="7">
        <f>VLOOKUP(W666,Hilfstabelle!$B$10:$E$13,4,FALSE)</f>
        <v>110.5</v>
      </c>
      <c r="AA666" s="7">
        <f>VLOOKUP(W666,Hilfstabelle!$B$10:$F$13,5,FALSE)</f>
        <v>110.5</v>
      </c>
      <c r="AB666" s="7">
        <f>VLOOKUP(W666,Hilfstabelle!$B$10:$G$13,6,FALSE)</f>
        <v>110.5</v>
      </c>
      <c r="AC666" s="7" t="str">
        <f>IF(AG666="50I","I",VLOOKUP(C666,Hilfstabelle!$A$3:$B$6,2))</f>
        <v>II</v>
      </c>
      <c r="AD666" s="7" t="str">
        <f>IF(U666="I","I",VLOOKUP(C666,Hilfstabelle!$A$3:$B$6,2))</f>
        <v>II</v>
      </c>
      <c r="AE666" s="7" t="str">
        <f t="shared" si="322"/>
        <v>75II</v>
      </c>
      <c r="AF666" s="7" t="str">
        <f t="shared" si="333"/>
        <v>75II</v>
      </c>
      <c r="AG666" s="106" t="b">
        <f t="shared" si="334"/>
        <v>0</v>
      </c>
      <c r="AH666" s="7">
        <f>VLOOKUP('Grundgerüst Konfigurator'!AE666,Hilfstabelle!$B$14:$M$25,12,FALSE)</f>
        <v>1.0688664000000001</v>
      </c>
      <c r="AI666" s="7">
        <f>VLOOKUP(AE666,Hilfstabelle!$B$14:$J$25,9,FALSE)</f>
        <v>45</v>
      </c>
      <c r="AJ666" s="7">
        <f>VLOOKUP(AE666,Hilfstabelle!$B$14:$K$25,10,FALSE)</f>
        <v>72</v>
      </c>
      <c r="AK666" s="7">
        <f>VLOOKUP(AE666,Hilfstabelle!$B$14:$I$25,8,FALSE)</f>
        <v>22</v>
      </c>
      <c r="AL666" s="7" t="str">
        <f>IF(AP666="50I","I",VLOOKUP(D666,Hilfstabelle!$A$3:$B$6,2))</f>
        <v>IV</v>
      </c>
      <c r="AM666" s="7" t="str">
        <f>IF(U666="I","I",VLOOKUP(D666,Hilfstabelle!$A$3:$B$6,2))</f>
        <v>IV</v>
      </c>
      <c r="AN666" s="7" t="str">
        <f t="shared" si="323"/>
        <v>125IV</v>
      </c>
      <c r="AO666" s="7" t="str">
        <f t="shared" si="335"/>
        <v>125IV</v>
      </c>
      <c r="AP666" s="106" t="b">
        <f t="shared" si="336"/>
        <v>0</v>
      </c>
      <c r="AQ666" s="7">
        <f>VLOOKUP('Grundgerüst Konfigurator'!AN666,Hilfstabelle!$B$14:$M$25,12,FALSE)</f>
        <v>3.7998072000000001</v>
      </c>
      <c r="AR666" s="7">
        <f>VLOOKUP(AN666,Hilfstabelle!$B$14:$J$25,9,FALSE)</f>
        <v>72.5</v>
      </c>
      <c r="AS666" s="7">
        <f>VLOOKUP(AN666,Hilfstabelle!$B$14:$K$25,10,FALSE)</f>
        <v>87.3</v>
      </c>
      <c r="AT666" s="7">
        <f>VLOOKUP(AN666,Hilfstabelle!$B$14:$I$25,8,FALSE)</f>
        <v>37.299999999999997</v>
      </c>
      <c r="AU666" s="7" t="str">
        <f>IF(AY666="50I","I",VLOOKUP(E666,Hilfstabelle!$A$3:$B$6,2))</f>
        <v>II</v>
      </c>
      <c r="AV666" s="7" t="str">
        <f>IF(U666="I","I",VLOOKUP(E666,Hilfstabelle!$A$3:$B$6,2))</f>
        <v>II</v>
      </c>
      <c r="AW666" s="7" t="str">
        <f t="shared" si="324"/>
        <v>63II</v>
      </c>
      <c r="AX666" s="7" t="str">
        <f t="shared" si="337"/>
        <v>63II</v>
      </c>
      <c r="AY666" s="106" t="b">
        <f t="shared" si="338"/>
        <v>0</v>
      </c>
      <c r="AZ666" s="7">
        <f>VLOOKUP('Grundgerüst Konfigurator'!AW666,Hilfstabelle!$B$14:$M$25,12,FALSE)</f>
        <v>0.84948360000000012</v>
      </c>
      <c r="BA666" s="7">
        <f>VLOOKUP(AW666,Hilfstabelle!$B$14:$J$25,9,FALSE)</f>
        <v>37</v>
      </c>
      <c r="BB666" s="7">
        <f>VLOOKUP(AW666,Hilfstabelle!$B$14:$K$25,10,FALSE)</f>
        <v>68.5</v>
      </c>
      <c r="BC666" s="7">
        <f>VLOOKUP(AW666,Hilfstabelle!$B$14:$I$25,8,FALSE)</f>
        <v>22.5</v>
      </c>
      <c r="BD666" s="7" t="str">
        <f t="shared" si="339"/>
        <v>IV-II</v>
      </c>
      <c r="BE666" s="7" t="str">
        <f t="shared" si="325"/>
        <v>IV-II</v>
      </c>
      <c r="BF666" s="7">
        <f>IFERROR(VLOOKUP(BD666,Hilfstabelle!$B$26:$M$31,12,FALSE),0)</f>
        <v>2.3884392000000001</v>
      </c>
      <c r="BG666" s="7">
        <f>IFERROR(VLOOKUP(BD666,Hilfstabelle!$B$26:$H$31,7,FALSE),0)</f>
        <v>30</v>
      </c>
      <c r="BH666" s="7" t="str">
        <f t="shared" si="340"/>
        <v/>
      </c>
      <c r="BI666" s="7" t="str">
        <f t="shared" si="326"/>
        <v/>
      </c>
      <c r="BJ666" s="7">
        <f>IFERROR(VLOOKUP(BH666,Hilfstabelle!$B$26:$M$31,12,FALSE),0)</f>
        <v>0</v>
      </c>
      <c r="BK666" s="7">
        <f>IFERROR(VLOOKUP(BH666,Hilfstabelle!$B$26:$H$31,7,FALSE),0)</f>
        <v>0</v>
      </c>
      <c r="BL666" s="7" t="str">
        <f t="shared" si="341"/>
        <v>IV-II</v>
      </c>
      <c r="BM666" s="7" t="str">
        <f t="shared" si="327"/>
        <v>IV-II</v>
      </c>
      <c r="BN666" s="7">
        <f>IFERROR(VLOOKUP(BL666,Hilfstabelle!$B$26:$M$31,12,FALSE),0)</f>
        <v>2.3884392000000001</v>
      </c>
      <c r="BO666" s="7">
        <f>IFERROR(VLOOKUP(BL666,Hilfstabelle!$B$26:$H$31,7,FALSE),0)</f>
        <v>30</v>
      </c>
      <c r="BP666" s="162" t="s">
        <v>3902</v>
      </c>
    </row>
    <row r="667" spans="1:68" ht="15" thickBot="1" x14ac:dyDescent="0.25">
      <c r="A667" s="7">
        <v>16864441365</v>
      </c>
      <c r="B667" s="160" t="s">
        <v>98</v>
      </c>
      <c r="C667" s="8">
        <v>75</v>
      </c>
      <c r="D667" s="8">
        <v>140</v>
      </c>
      <c r="E667" s="8">
        <v>25</v>
      </c>
      <c r="F667" s="8" t="str">
        <f t="shared" si="342"/>
        <v>75 - 140 - 25</v>
      </c>
      <c r="G667" s="8" t="str">
        <f t="shared" si="343"/>
        <v>75-140-25</v>
      </c>
      <c r="H667" s="8">
        <f t="shared" si="344"/>
        <v>16864441365</v>
      </c>
      <c r="I667" s="6">
        <f t="shared" si="328"/>
        <v>20.690493600000003</v>
      </c>
      <c r="J667" s="6">
        <f>VLOOKUP(LEFT(A667,8)*1,Hilfstabelle!$A$35:$E$38,5,FALSE)</f>
        <v>0</v>
      </c>
      <c r="K667" s="6">
        <f t="shared" si="329"/>
        <v>368.5</v>
      </c>
      <c r="L667" s="6">
        <f t="shared" si="330"/>
        <v>266.10000000000002</v>
      </c>
      <c r="M667" s="6">
        <f t="shared" si="331"/>
        <v>163</v>
      </c>
      <c r="N667" s="19">
        <f t="shared" si="319"/>
        <v>162.5</v>
      </c>
      <c r="O667" s="19">
        <f t="shared" si="320"/>
        <v>136.1</v>
      </c>
      <c r="P667" s="19">
        <f t="shared" si="321"/>
        <v>134.5</v>
      </c>
      <c r="Q667" s="6" t="str">
        <f>VLOOKUP(LEFT(A667,8)*1,Hilfstabelle!$A$35:$E$38,2,FALSE)</f>
        <v>N.A.</v>
      </c>
      <c r="R667" s="6" t="str">
        <f>VLOOKUP(LEFT(A667,8)*1,Hilfstabelle!$A$35:$E$38,3,FALSE)</f>
        <v>N.A.</v>
      </c>
      <c r="S667" s="6" t="str">
        <f>VLOOKUP(LEFT(A667,8)*1,Hilfstabelle!$A$35:$E$38,4,FALSE)</f>
        <v>N.A.</v>
      </c>
      <c r="T667" s="94" t="e">
        <f>VLOOKUP(H667,Preise!A:E,4,FALSE)</f>
        <v>#N/A</v>
      </c>
      <c r="U667" s="7" t="str">
        <f>IF(V667=50,"I",VLOOKUP(V667,Hilfstabelle!$A$3:$B$6,2))</f>
        <v>IV</v>
      </c>
      <c r="V667" s="7">
        <f t="shared" si="332"/>
        <v>140</v>
      </c>
      <c r="W667" s="7" t="str">
        <f>IF(U667="I","I",VLOOKUP(V667,Hilfstabelle!$A$3:$B$6,2))</f>
        <v>IV</v>
      </c>
      <c r="X667" s="7">
        <f>VLOOKUP(W667,Hilfstabelle!$B$10:$M$13,12,FALSE)</f>
        <v>10.408540800000001</v>
      </c>
      <c r="Y667" s="7">
        <f>VLOOKUP(W667,Hilfstabelle!$B$10:$D$13,3,FALSE)</f>
        <v>80</v>
      </c>
      <c r="Z667" s="7">
        <f>VLOOKUP(W667,Hilfstabelle!$B$10:$E$13,4,FALSE)</f>
        <v>110.5</v>
      </c>
      <c r="AA667" s="7">
        <f>VLOOKUP(W667,Hilfstabelle!$B$10:$F$13,5,FALSE)</f>
        <v>110.5</v>
      </c>
      <c r="AB667" s="7">
        <f>VLOOKUP(W667,Hilfstabelle!$B$10:$G$13,6,FALSE)</f>
        <v>110.5</v>
      </c>
      <c r="AC667" s="7" t="str">
        <f>IF(AG667="50I","I",VLOOKUP(C667,Hilfstabelle!$A$3:$B$6,2))</f>
        <v>II</v>
      </c>
      <c r="AD667" s="7" t="str">
        <f>IF(U667="I","I",VLOOKUP(C667,Hilfstabelle!$A$3:$B$6,2))</f>
        <v>II</v>
      </c>
      <c r="AE667" s="7" t="str">
        <f t="shared" si="322"/>
        <v>75II</v>
      </c>
      <c r="AF667" s="7" t="str">
        <f t="shared" si="333"/>
        <v>75II</v>
      </c>
      <c r="AG667" s="106" t="b">
        <f t="shared" si="334"/>
        <v>0</v>
      </c>
      <c r="AH667" s="7">
        <f>VLOOKUP('Grundgerüst Konfigurator'!AE667,Hilfstabelle!$B$14:$M$25,12,FALSE)</f>
        <v>1.0688664000000001</v>
      </c>
      <c r="AI667" s="7">
        <f>VLOOKUP(AE667,Hilfstabelle!$B$14:$J$25,9,FALSE)</f>
        <v>45</v>
      </c>
      <c r="AJ667" s="7">
        <f>VLOOKUP(AE667,Hilfstabelle!$B$14:$K$25,10,FALSE)</f>
        <v>72</v>
      </c>
      <c r="AK667" s="7">
        <f>VLOOKUP(AE667,Hilfstabelle!$B$14:$I$25,8,FALSE)</f>
        <v>22</v>
      </c>
      <c r="AL667" s="7" t="str">
        <f>IF(AP667="50I","I",VLOOKUP(D667,Hilfstabelle!$A$3:$B$6,2))</f>
        <v>IV</v>
      </c>
      <c r="AM667" s="7" t="str">
        <f>IF(U667="I","I",VLOOKUP(D667,Hilfstabelle!$A$3:$B$6,2))</f>
        <v>IV</v>
      </c>
      <c r="AN667" s="7" t="str">
        <f t="shared" si="323"/>
        <v>140IV</v>
      </c>
      <c r="AO667" s="7" t="str">
        <f t="shared" si="335"/>
        <v>140IV</v>
      </c>
      <c r="AP667" s="106" t="b">
        <f t="shared" si="336"/>
        <v>0</v>
      </c>
      <c r="AQ667" s="7">
        <f>VLOOKUP('Grundgerüst Konfigurator'!AN667,Hilfstabelle!$B$14:$M$25,12,FALSE)</f>
        <v>4.4472372</v>
      </c>
      <c r="AR667" s="7">
        <f>VLOOKUP(AN667,Hilfstabelle!$B$14:$J$25,9,FALSE)</f>
        <v>81.5</v>
      </c>
      <c r="AS667" s="7">
        <f>VLOOKUP(AN667,Hilfstabelle!$B$14:$K$25,10,FALSE)</f>
        <v>75.599999999999994</v>
      </c>
      <c r="AT667" s="7">
        <f>VLOOKUP(AN667,Hilfstabelle!$B$14:$I$25,8,FALSE)</f>
        <v>25.6</v>
      </c>
      <c r="AU667" s="7" t="str">
        <f>IF(AY667="50I","I",VLOOKUP(E667,Hilfstabelle!$A$3:$B$6,2))</f>
        <v>I</v>
      </c>
      <c r="AV667" s="7" t="str">
        <f>IF(U667="I","I",VLOOKUP(E667,Hilfstabelle!$A$3:$B$6,2))</f>
        <v>I</v>
      </c>
      <c r="AW667" s="7" t="str">
        <f t="shared" si="324"/>
        <v>25I</v>
      </c>
      <c r="AX667" s="7" t="str">
        <f t="shared" si="337"/>
        <v>25I</v>
      </c>
      <c r="AY667" s="106" t="b">
        <f t="shared" si="338"/>
        <v>0</v>
      </c>
      <c r="AZ667" s="7">
        <f>VLOOKUP('Grundgerüst Konfigurator'!AW667,Hilfstabelle!$B$14:$M$25,12,FALSE)</f>
        <v>0.171486</v>
      </c>
      <c r="BA667" s="7">
        <f>VLOOKUP(AW667,Hilfstabelle!$B$14:$J$25,9,FALSE)</f>
        <v>15.25</v>
      </c>
      <c r="BB667" s="7">
        <f>VLOOKUP(AW667,Hilfstabelle!$B$14:$K$25,10,FALSE)</f>
        <v>40.5</v>
      </c>
      <c r="BC667" s="7">
        <f>VLOOKUP(AW667,Hilfstabelle!$B$14:$I$25,8,FALSE)</f>
        <v>19</v>
      </c>
      <c r="BD667" s="7" t="str">
        <f t="shared" si="339"/>
        <v>IV-II</v>
      </c>
      <c r="BE667" s="7" t="str">
        <f t="shared" si="325"/>
        <v>IV-II</v>
      </c>
      <c r="BF667" s="7">
        <f>IFERROR(VLOOKUP(BD667,Hilfstabelle!$B$26:$M$31,12,FALSE),0)</f>
        <v>2.3884392000000001</v>
      </c>
      <c r="BG667" s="7">
        <f>IFERROR(VLOOKUP(BD667,Hilfstabelle!$B$26:$H$31,7,FALSE),0)</f>
        <v>30</v>
      </c>
      <c r="BH667" s="7" t="str">
        <f t="shared" si="340"/>
        <v/>
      </c>
      <c r="BI667" s="7" t="str">
        <f t="shared" si="326"/>
        <v/>
      </c>
      <c r="BJ667" s="7">
        <f>IFERROR(VLOOKUP(BH667,Hilfstabelle!$B$26:$M$31,12,FALSE),0)</f>
        <v>0</v>
      </c>
      <c r="BK667" s="7">
        <f>IFERROR(VLOOKUP(BH667,Hilfstabelle!$B$26:$H$31,7,FALSE),0)</f>
        <v>0</v>
      </c>
      <c r="BL667" s="7" t="str">
        <f t="shared" si="341"/>
        <v>IV-I</v>
      </c>
      <c r="BM667" s="7" t="str">
        <f t="shared" si="327"/>
        <v>IV-I</v>
      </c>
      <c r="BN667" s="7">
        <f>IFERROR(VLOOKUP(BL667,Hilfstabelle!$B$26:$M$31,12,FALSE),0)</f>
        <v>2.205924</v>
      </c>
      <c r="BO667" s="7">
        <f>IFERROR(VLOOKUP(BL667,Hilfstabelle!$B$26:$H$31,7,FALSE),0)</f>
        <v>5</v>
      </c>
      <c r="BP667" s="162" t="s">
        <v>3902</v>
      </c>
    </row>
    <row r="668" spans="1:68" ht="15" thickBot="1" x14ac:dyDescent="0.25">
      <c r="A668" s="7">
        <v>16864441366</v>
      </c>
      <c r="B668" s="160" t="s">
        <v>98</v>
      </c>
      <c r="C668" s="8">
        <v>75</v>
      </c>
      <c r="D668" s="8">
        <v>140</v>
      </c>
      <c r="E668" s="8">
        <v>32</v>
      </c>
      <c r="F668" s="8" t="str">
        <f t="shared" si="342"/>
        <v>75 - 140 - 32</v>
      </c>
      <c r="G668" s="8" t="str">
        <f t="shared" si="343"/>
        <v>75-140-32</v>
      </c>
      <c r="H668" s="8">
        <f t="shared" si="344"/>
        <v>16864441366</v>
      </c>
      <c r="I668" s="6">
        <f t="shared" si="328"/>
        <v>20.742892800000003</v>
      </c>
      <c r="J668" s="6">
        <f>VLOOKUP(LEFT(A668,8)*1,Hilfstabelle!$A$35:$E$38,5,FALSE)</f>
        <v>0</v>
      </c>
      <c r="K668" s="6">
        <f t="shared" si="329"/>
        <v>375</v>
      </c>
      <c r="L668" s="6">
        <f t="shared" si="330"/>
        <v>266.10000000000002</v>
      </c>
      <c r="M668" s="6">
        <f t="shared" si="331"/>
        <v>163</v>
      </c>
      <c r="N668" s="19">
        <f t="shared" si="319"/>
        <v>162.5</v>
      </c>
      <c r="O668" s="19">
        <f t="shared" si="320"/>
        <v>136.1</v>
      </c>
      <c r="P668" s="19">
        <f t="shared" si="321"/>
        <v>135.5</v>
      </c>
      <c r="Q668" s="6" t="str">
        <f>VLOOKUP(LEFT(A668,8)*1,Hilfstabelle!$A$35:$E$38,2,FALSE)</f>
        <v>N.A.</v>
      </c>
      <c r="R668" s="6" t="str">
        <f>VLOOKUP(LEFT(A668,8)*1,Hilfstabelle!$A$35:$E$38,3,FALSE)</f>
        <v>N.A.</v>
      </c>
      <c r="S668" s="6" t="str">
        <f>VLOOKUP(LEFT(A668,8)*1,Hilfstabelle!$A$35:$E$38,4,FALSE)</f>
        <v>N.A.</v>
      </c>
      <c r="T668" s="94" t="e">
        <f>VLOOKUP(H668,Preise!A:E,4,FALSE)</f>
        <v>#N/A</v>
      </c>
      <c r="U668" s="7" t="str">
        <f>IF(V668=50,"I",VLOOKUP(V668,Hilfstabelle!$A$3:$B$6,2))</f>
        <v>IV</v>
      </c>
      <c r="V668" s="7">
        <f t="shared" si="332"/>
        <v>140</v>
      </c>
      <c r="W668" s="7" t="str">
        <f>IF(U668="I","I",VLOOKUP(V668,Hilfstabelle!$A$3:$B$6,2))</f>
        <v>IV</v>
      </c>
      <c r="X668" s="7">
        <f>VLOOKUP(W668,Hilfstabelle!$B$10:$M$13,12,FALSE)</f>
        <v>10.408540800000001</v>
      </c>
      <c r="Y668" s="7">
        <f>VLOOKUP(W668,Hilfstabelle!$B$10:$D$13,3,FALSE)</f>
        <v>80</v>
      </c>
      <c r="Z668" s="7">
        <f>VLOOKUP(W668,Hilfstabelle!$B$10:$E$13,4,FALSE)</f>
        <v>110.5</v>
      </c>
      <c r="AA668" s="7">
        <f>VLOOKUP(W668,Hilfstabelle!$B$10:$F$13,5,FALSE)</f>
        <v>110.5</v>
      </c>
      <c r="AB668" s="7">
        <f>VLOOKUP(W668,Hilfstabelle!$B$10:$G$13,6,FALSE)</f>
        <v>110.5</v>
      </c>
      <c r="AC668" s="7" t="str">
        <f>IF(AG668="50I","I",VLOOKUP(C668,Hilfstabelle!$A$3:$B$6,2))</f>
        <v>II</v>
      </c>
      <c r="AD668" s="7" t="str">
        <f>IF(U668="I","I",VLOOKUP(C668,Hilfstabelle!$A$3:$B$6,2))</f>
        <v>II</v>
      </c>
      <c r="AE668" s="7" t="str">
        <f t="shared" si="322"/>
        <v>75II</v>
      </c>
      <c r="AF668" s="7" t="str">
        <f t="shared" si="333"/>
        <v>75II</v>
      </c>
      <c r="AG668" s="106" t="b">
        <f t="shared" si="334"/>
        <v>0</v>
      </c>
      <c r="AH668" s="7">
        <f>VLOOKUP('Grundgerüst Konfigurator'!AE668,Hilfstabelle!$B$14:$M$25,12,FALSE)</f>
        <v>1.0688664000000001</v>
      </c>
      <c r="AI668" s="7">
        <f>VLOOKUP(AE668,Hilfstabelle!$B$14:$J$25,9,FALSE)</f>
        <v>45</v>
      </c>
      <c r="AJ668" s="7">
        <f>VLOOKUP(AE668,Hilfstabelle!$B$14:$K$25,10,FALSE)</f>
        <v>72</v>
      </c>
      <c r="AK668" s="7">
        <f>VLOOKUP(AE668,Hilfstabelle!$B$14:$I$25,8,FALSE)</f>
        <v>22</v>
      </c>
      <c r="AL668" s="7" t="str">
        <f>IF(AP668="50I","I",VLOOKUP(D668,Hilfstabelle!$A$3:$B$6,2))</f>
        <v>IV</v>
      </c>
      <c r="AM668" s="7" t="str">
        <f>IF(U668="I","I",VLOOKUP(D668,Hilfstabelle!$A$3:$B$6,2))</f>
        <v>IV</v>
      </c>
      <c r="AN668" s="7" t="str">
        <f t="shared" si="323"/>
        <v>140IV</v>
      </c>
      <c r="AO668" s="7" t="str">
        <f t="shared" si="335"/>
        <v>140IV</v>
      </c>
      <c r="AP668" s="106" t="b">
        <f t="shared" si="336"/>
        <v>0</v>
      </c>
      <c r="AQ668" s="7">
        <f>VLOOKUP('Grundgerüst Konfigurator'!AN668,Hilfstabelle!$B$14:$M$25,12,FALSE)</f>
        <v>4.4472372</v>
      </c>
      <c r="AR668" s="7">
        <f>VLOOKUP(AN668,Hilfstabelle!$B$14:$J$25,9,FALSE)</f>
        <v>81.5</v>
      </c>
      <c r="AS668" s="7">
        <f>VLOOKUP(AN668,Hilfstabelle!$B$14:$K$25,10,FALSE)</f>
        <v>75.599999999999994</v>
      </c>
      <c r="AT668" s="7">
        <f>VLOOKUP(AN668,Hilfstabelle!$B$14:$I$25,8,FALSE)</f>
        <v>25.6</v>
      </c>
      <c r="AU668" s="7" t="str">
        <f>IF(AY668="50I","I",VLOOKUP(E668,Hilfstabelle!$A$3:$B$6,2))</f>
        <v>I</v>
      </c>
      <c r="AV668" s="7" t="str">
        <f>IF(U668="I","I",VLOOKUP(E668,Hilfstabelle!$A$3:$B$6,2))</f>
        <v>I</v>
      </c>
      <c r="AW668" s="7" t="str">
        <f t="shared" si="324"/>
        <v>32I</v>
      </c>
      <c r="AX668" s="7" t="str">
        <f t="shared" si="337"/>
        <v>32I</v>
      </c>
      <c r="AY668" s="106" t="b">
        <f t="shared" si="338"/>
        <v>0</v>
      </c>
      <c r="AZ668" s="7">
        <f>VLOOKUP('Grundgerüst Konfigurator'!AW668,Hilfstabelle!$B$14:$M$25,12,FALSE)</f>
        <v>0.22388520000000001</v>
      </c>
      <c r="BA668" s="7">
        <f>VLOOKUP(AW668,Hilfstabelle!$B$14:$J$25,9,FALSE)</f>
        <v>20</v>
      </c>
      <c r="BB668" s="7">
        <f>VLOOKUP(AW668,Hilfstabelle!$B$14:$K$25,10,FALSE)</f>
        <v>47</v>
      </c>
      <c r="BC668" s="7">
        <f>VLOOKUP(AW668,Hilfstabelle!$B$14:$I$25,8,FALSE)</f>
        <v>20</v>
      </c>
      <c r="BD668" s="7" t="str">
        <f t="shared" si="339"/>
        <v>IV-II</v>
      </c>
      <c r="BE668" s="7" t="str">
        <f t="shared" si="325"/>
        <v>IV-II</v>
      </c>
      <c r="BF668" s="7">
        <f>IFERROR(VLOOKUP(BD668,Hilfstabelle!$B$26:$M$31,12,FALSE),0)</f>
        <v>2.3884392000000001</v>
      </c>
      <c r="BG668" s="7">
        <f>IFERROR(VLOOKUP(BD668,Hilfstabelle!$B$26:$H$31,7,FALSE),0)</f>
        <v>30</v>
      </c>
      <c r="BH668" s="7" t="str">
        <f t="shared" si="340"/>
        <v/>
      </c>
      <c r="BI668" s="7" t="str">
        <f t="shared" si="326"/>
        <v/>
      </c>
      <c r="BJ668" s="7">
        <f>IFERROR(VLOOKUP(BH668,Hilfstabelle!$B$26:$M$31,12,FALSE),0)</f>
        <v>0</v>
      </c>
      <c r="BK668" s="7">
        <f>IFERROR(VLOOKUP(BH668,Hilfstabelle!$B$26:$H$31,7,FALSE),0)</f>
        <v>0</v>
      </c>
      <c r="BL668" s="7" t="str">
        <f t="shared" si="341"/>
        <v>IV-I</v>
      </c>
      <c r="BM668" s="7" t="str">
        <f t="shared" si="327"/>
        <v>IV-I</v>
      </c>
      <c r="BN668" s="7">
        <f>IFERROR(VLOOKUP(BL668,Hilfstabelle!$B$26:$M$31,12,FALSE),0)</f>
        <v>2.205924</v>
      </c>
      <c r="BO668" s="7">
        <f>IFERROR(VLOOKUP(BL668,Hilfstabelle!$B$26:$H$31,7,FALSE),0)</f>
        <v>5</v>
      </c>
      <c r="BP668" s="162" t="s">
        <v>3902</v>
      </c>
    </row>
    <row r="669" spans="1:68" ht="15" thickBot="1" x14ac:dyDescent="0.25">
      <c r="A669" s="7">
        <v>16864441367</v>
      </c>
      <c r="B669" s="160" t="s">
        <v>98</v>
      </c>
      <c r="C669" s="8">
        <v>75</v>
      </c>
      <c r="D669" s="8">
        <v>140</v>
      </c>
      <c r="E669" s="8">
        <v>40</v>
      </c>
      <c r="F669" s="8" t="str">
        <f t="shared" si="342"/>
        <v>75 - 140 - 40</v>
      </c>
      <c r="G669" s="8" t="str">
        <f t="shared" si="343"/>
        <v>75-140-40</v>
      </c>
      <c r="H669" s="8">
        <f t="shared" si="344"/>
        <v>16864441367</v>
      </c>
      <c r="I669" s="6">
        <f t="shared" si="328"/>
        <v>20.852496000000002</v>
      </c>
      <c r="J669" s="6">
        <f>VLOOKUP(LEFT(A669,8)*1,Hilfstabelle!$A$35:$E$38,5,FALSE)</f>
        <v>0</v>
      </c>
      <c r="K669" s="6">
        <f t="shared" si="329"/>
        <v>382</v>
      </c>
      <c r="L669" s="6">
        <f t="shared" si="330"/>
        <v>266.10000000000002</v>
      </c>
      <c r="M669" s="6">
        <f t="shared" si="331"/>
        <v>163</v>
      </c>
      <c r="N669" s="19">
        <f t="shared" si="319"/>
        <v>162.5</v>
      </c>
      <c r="O669" s="19">
        <f t="shared" si="320"/>
        <v>136.1</v>
      </c>
      <c r="P669" s="19">
        <f t="shared" si="321"/>
        <v>137.5</v>
      </c>
      <c r="Q669" s="6" t="str">
        <f>VLOOKUP(LEFT(A669,8)*1,Hilfstabelle!$A$35:$E$38,2,FALSE)</f>
        <v>N.A.</v>
      </c>
      <c r="R669" s="6" t="str">
        <f>VLOOKUP(LEFT(A669,8)*1,Hilfstabelle!$A$35:$E$38,3,FALSE)</f>
        <v>N.A.</v>
      </c>
      <c r="S669" s="6" t="str">
        <f>VLOOKUP(LEFT(A669,8)*1,Hilfstabelle!$A$35:$E$38,4,FALSE)</f>
        <v>N.A.</v>
      </c>
      <c r="T669" s="94" t="e">
        <f>VLOOKUP(H669,Preise!A:E,4,FALSE)</f>
        <v>#N/A</v>
      </c>
      <c r="U669" s="7" t="str">
        <f>IF(V669=50,"I",VLOOKUP(V669,Hilfstabelle!$A$3:$B$6,2))</f>
        <v>IV</v>
      </c>
      <c r="V669" s="7">
        <f t="shared" si="332"/>
        <v>140</v>
      </c>
      <c r="W669" s="7" t="str">
        <f>IF(U669="I","I",VLOOKUP(V669,Hilfstabelle!$A$3:$B$6,2))</f>
        <v>IV</v>
      </c>
      <c r="X669" s="7">
        <f>VLOOKUP(W669,Hilfstabelle!$B$10:$M$13,12,FALSE)</f>
        <v>10.408540800000001</v>
      </c>
      <c r="Y669" s="7">
        <f>VLOOKUP(W669,Hilfstabelle!$B$10:$D$13,3,FALSE)</f>
        <v>80</v>
      </c>
      <c r="Z669" s="7">
        <f>VLOOKUP(W669,Hilfstabelle!$B$10:$E$13,4,FALSE)</f>
        <v>110.5</v>
      </c>
      <c r="AA669" s="7">
        <f>VLOOKUP(W669,Hilfstabelle!$B$10:$F$13,5,FALSE)</f>
        <v>110.5</v>
      </c>
      <c r="AB669" s="7">
        <f>VLOOKUP(W669,Hilfstabelle!$B$10:$G$13,6,FALSE)</f>
        <v>110.5</v>
      </c>
      <c r="AC669" s="7" t="str">
        <f>IF(AG669="50I","I",VLOOKUP(C669,Hilfstabelle!$A$3:$B$6,2))</f>
        <v>II</v>
      </c>
      <c r="AD669" s="7" t="str">
        <f>IF(U669="I","I",VLOOKUP(C669,Hilfstabelle!$A$3:$B$6,2))</f>
        <v>II</v>
      </c>
      <c r="AE669" s="7" t="str">
        <f t="shared" si="322"/>
        <v>75II</v>
      </c>
      <c r="AF669" s="7" t="str">
        <f t="shared" si="333"/>
        <v>75II</v>
      </c>
      <c r="AG669" s="106" t="b">
        <f t="shared" si="334"/>
        <v>0</v>
      </c>
      <c r="AH669" s="7">
        <f>VLOOKUP('Grundgerüst Konfigurator'!AE669,Hilfstabelle!$B$14:$M$25,12,FALSE)</f>
        <v>1.0688664000000001</v>
      </c>
      <c r="AI669" s="7">
        <f>VLOOKUP(AE669,Hilfstabelle!$B$14:$J$25,9,FALSE)</f>
        <v>45</v>
      </c>
      <c r="AJ669" s="7">
        <f>VLOOKUP(AE669,Hilfstabelle!$B$14:$K$25,10,FALSE)</f>
        <v>72</v>
      </c>
      <c r="AK669" s="7">
        <f>VLOOKUP(AE669,Hilfstabelle!$B$14:$I$25,8,FALSE)</f>
        <v>22</v>
      </c>
      <c r="AL669" s="7" t="str">
        <f>IF(AP669="50I","I",VLOOKUP(D669,Hilfstabelle!$A$3:$B$6,2))</f>
        <v>IV</v>
      </c>
      <c r="AM669" s="7" t="str">
        <f>IF(U669="I","I",VLOOKUP(D669,Hilfstabelle!$A$3:$B$6,2))</f>
        <v>IV</v>
      </c>
      <c r="AN669" s="7" t="str">
        <f t="shared" si="323"/>
        <v>140IV</v>
      </c>
      <c r="AO669" s="7" t="str">
        <f t="shared" si="335"/>
        <v>140IV</v>
      </c>
      <c r="AP669" s="106" t="b">
        <f t="shared" si="336"/>
        <v>0</v>
      </c>
      <c r="AQ669" s="7">
        <f>VLOOKUP('Grundgerüst Konfigurator'!AN669,Hilfstabelle!$B$14:$M$25,12,FALSE)</f>
        <v>4.4472372</v>
      </c>
      <c r="AR669" s="7">
        <f>VLOOKUP(AN669,Hilfstabelle!$B$14:$J$25,9,FALSE)</f>
        <v>81.5</v>
      </c>
      <c r="AS669" s="7">
        <f>VLOOKUP(AN669,Hilfstabelle!$B$14:$K$25,10,FALSE)</f>
        <v>75.599999999999994</v>
      </c>
      <c r="AT669" s="7">
        <f>VLOOKUP(AN669,Hilfstabelle!$B$14:$I$25,8,FALSE)</f>
        <v>25.6</v>
      </c>
      <c r="AU669" s="7" t="str">
        <f>IF(AY669="50I","I",VLOOKUP(E669,Hilfstabelle!$A$3:$B$6,2))</f>
        <v>I</v>
      </c>
      <c r="AV669" s="7" t="str">
        <f>IF(U669="I","I",VLOOKUP(E669,Hilfstabelle!$A$3:$B$6,2))</f>
        <v>I</v>
      </c>
      <c r="AW669" s="7" t="str">
        <f t="shared" si="324"/>
        <v>40I</v>
      </c>
      <c r="AX669" s="7" t="str">
        <f t="shared" si="337"/>
        <v>40I</v>
      </c>
      <c r="AY669" s="106" t="b">
        <f t="shared" si="338"/>
        <v>0</v>
      </c>
      <c r="AZ669" s="7">
        <f>VLOOKUP('Grundgerüst Konfigurator'!AW669,Hilfstabelle!$B$14:$M$25,12,FALSE)</f>
        <v>0.33348840000000002</v>
      </c>
      <c r="BA669" s="7">
        <f>VLOOKUP(AW669,Hilfstabelle!$B$14:$J$25,9,FALSE)</f>
        <v>24.5</v>
      </c>
      <c r="BB669" s="7">
        <f>VLOOKUP(AW669,Hilfstabelle!$B$14:$K$25,10,FALSE)</f>
        <v>54</v>
      </c>
      <c r="BC669" s="7">
        <f>VLOOKUP(AW669,Hilfstabelle!$B$14:$I$25,8,FALSE)</f>
        <v>22</v>
      </c>
      <c r="BD669" s="7" t="str">
        <f t="shared" si="339"/>
        <v>IV-II</v>
      </c>
      <c r="BE669" s="7" t="str">
        <f t="shared" si="325"/>
        <v>IV-II</v>
      </c>
      <c r="BF669" s="7">
        <f>IFERROR(VLOOKUP(BD669,Hilfstabelle!$B$26:$M$31,12,FALSE),0)</f>
        <v>2.3884392000000001</v>
      </c>
      <c r="BG669" s="7">
        <f>IFERROR(VLOOKUP(BD669,Hilfstabelle!$B$26:$H$31,7,FALSE),0)</f>
        <v>30</v>
      </c>
      <c r="BH669" s="7" t="str">
        <f t="shared" si="340"/>
        <v/>
      </c>
      <c r="BI669" s="7" t="str">
        <f t="shared" si="326"/>
        <v/>
      </c>
      <c r="BJ669" s="7">
        <f>IFERROR(VLOOKUP(BH669,Hilfstabelle!$B$26:$M$31,12,FALSE),0)</f>
        <v>0</v>
      </c>
      <c r="BK669" s="7">
        <f>IFERROR(VLOOKUP(BH669,Hilfstabelle!$B$26:$H$31,7,FALSE),0)</f>
        <v>0</v>
      </c>
      <c r="BL669" s="7" t="str">
        <f t="shared" si="341"/>
        <v>IV-I</v>
      </c>
      <c r="BM669" s="7" t="str">
        <f t="shared" si="327"/>
        <v>IV-I</v>
      </c>
      <c r="BN669" s="7">
        <f>IFERROR(VLOOKUP(BL669,Hilfstabelle!$B$26:$M$31,12,FALSE),0)</f>
        <v>2.205924</v>
      </c>
      <c r="BO669" s="7">
        <f>IFERROR(VLOOKUP(BL669,Hilfstabelle!$B$26:$H$31,7,FALSE),0)</f>
        <v>5</v>
      </c>
      <c r="BP669" s="162" t="s">
        <v>3902</v>
      </c>
    </row>
    <row r="670" spans="1:68" ht="15" thickBot="1" x14ac:dyDescent="0.25">
      <c r="A670" s="7">
        <v>16864441368</v>
      </c>
      <c r="B670" s="160" t="s">
        <v>98</v>
      </c>
      <c r="C670" s="8">
        <v>75</v>
      </c>
      <c r="D670" s="8">
        <v>140</v>
      </c>
      <c r="E670" s="8">
        <v>50</v>
      </c>
      <c r="F670" s="8" t="str">
        <f t="shared" si="342"/>
        <v>75 - 140 - 50</v>
      </c>
      <c r="G670" s="8" t="str">
        <f t="shared" si="343"/>
        <v>75-140-50</v>
      </c>
      <c r="H670" s="8">
        <f t="shared" si="344"/>
        <v>16864441368</v>
      </c>
      <c r="I670" s="6">
        <f t="shared" si="328"/>
        <v>20.969810400000004</v>
      </c>
      <c r="J670" s="6">
        <f>VLOOKUP(LEFT(A670,8)*1,Hilfstabelle!$A$35:$E$38,5,FALSE)</f>
        <v>0</v>
      </c>
      <c r="K670" s="6">
        <f t="shared" si="329"/>
        <v>389</v>
      </c>
      <c r="L670" s="6">
        <f t="shared" si="330"/>
        <v>266.10000000000002</v>
      </c>
      <c r="M670" s="6">
        <f t="shared" si="331"/>
        <v>163</v>
      </c>
      <c r="N670" s="19">
        <f t="shared" si="319"/>
        <v>162.5</v>
      </c>
      <c r="O670" s="19">
        <f t="shared" si="320"/>
        <v>136.1</v>
      </c>
      <c r="P670" s="19">
        <f t="shared" si="321"/>
        <v>137.5</v>
      </c>
      <c r="Q670" s="6" t="str">
        <f>VLOOKUP(LEFT(A670,8)*1,Hilfstabelle!$A$35:$E$38,2,FALSE)</f>
        <v>N.A.</v>
      </c>
      <c r="R670" s="6" t="str">
        <f>VLOOKUP(LEFT(A670,8)*1,Hilfstabelle!$A$35:$E$38,3,FALSE)</f>
        <v>N.A.</v>
      </c>
      <c r="S670" s="6" t="str">
        <f>VLOOKUP(LEFT(A670,8)*1,Hilfstabelle!$A$35:$E$38,4,FALSE)</f>
        <v>N.A.</v>
      </c>
      <c r="T670" s="94" t="e">
        <f>VLOOKUP(H670,Preise!A:E,4,FALSE)</f>
        <v>#N/A</v>
      </c>
      <c r="U670" s="7" t="str">
        <f>IF(V670=50,"I",VLOOKUP(V670,Hilfstabelle!$A$3:$B$6,2))</f>
        <v>IV</v>
      </c>
      <c r="V670" s="7">
        <f t="shared" si="332"/>
        <v>140</v>
      </c>
      <c r="W670" s="7" t="str">
        <f>IF(U670="I","I",VLOOKUP(V670,Hilfstabelle!$A$3:$B$6,2))</f>
        <v>IV</v>
      </c>
      <c r="X670" s="7">
        <f>VLOOKUP(W670,Hilfstabelle!$B$10:$M$13,12,FALSE)</f>
        <v>10.408540800000001</v>
      </c>
      <c r="Y670" s="7">
        <f>VLOOKUP(W670,Hilfstabelle!$B$10:$D$13,3,FALSE)</f>
        <v>80</v>
      </c>
      <c r="Z670" s="7">
        <f>VLOOKUP(W670,Hilfstabelle!$B$10:$E$13,4,FALSE)</f>
        <v>110.5</v>
      </c>
      <c r="AA670" s="7">
        <f>VLOOKUP(W670,Hilfstabelle!$B$10:$F$13,5,FALSE)</f>
        <v>110.5</v>
      </c>
      <c r="AB670" s="7">
        <f>VLOOKUP(W670,Hilfstabelle!$B$10:$G$13,6,FALSE)</f>
        <v>110.5</v>
      </c>
      <c r="AC670" s="7" t="str">
        <f>IF(AG670="50I","I",VLOOKUP(C670,Hilfstabelle!$A$3:$B$6,2))</f>
        <v>II</v>
      </c>
      <c r="AD670" s="7" t="str">
        <f>IF(U670="I","I",VLOOKUP(C670,Hilfstabelle!$A$3:$B$6,2))</f>
        <v>II</v>
      </c>
      <c r="AE670" s="7" t="str">
        <f t="shared" si="322"/>
        <v>75II</v>
      </c>
      <c r="AF670" s="7" t="str">
        <f t="shared" si="333"/>
        <v>75II</v>
      </c>
      <c r="AG670" s="106" t="b">
        <f t="shared" si="334"/>
        <v>0</v>
      </c>
      <c r="AH670" s="7">
        <f>VLOOKUP('Grundgerüst Konfigurator'!AE670,Hilfstabelle!$B$14:$M$25,12,FALSE)</f>
        <v>1.0688664000000001</v>
      </c>
      <c r="AI670" s="7">
        <f>VLOOKUP(AE670,Hilfstabelle!$B$14:$J$25,9,FALSE)</f>
        <v>45</v>
      </c>
      <c r="AJ670" s="7">
        <f>VLOOKUP(AE670,Hilfstabelle!$B$14:$K$25,10,FALSE)</f>
        <v>72</v>
      </c>
      <c r="AK670" s="7">
        <f>VLOOKUP(AE670,Hilfstabelle!$B$14:$I$25,8,FALSE)</f>
        <v>22</v>
      </c>
      <c r="AL670" s="7" t="str">
        <f>IF(AP670="50I","I",VLOOKUP(D670,Hilfstabelle!$A$3:$B$6,2))</f>
        <v>IV</v>
      </c>
      <c r="AM670" s="7" t="str">
        <f>IF(U670="I","I",VLOOKUP(D670,Hilfstabelle!$A$3:$B$6,2))</f>
        <v>IV</v>
      </c>
      <c r="AN670" s="7" t="str">
        <f t="shared" si="323"/>
        <v>140IV</v>
      </c>
      <c r="AO670" s="7" t="str">
        <f t="shared" si="335"/>
        <v>140IV</v>
      </c>
      <c r="AP670" s="106" t="b">
        <f t="shared" si="336"/>
        <v>0</v>
      </c>
      <c r="AQ670" s="7">
        <f>VLOOKUP('Grundgerüst Konfigurator'!AN670,Hilfstabelle!$B$14:$M$25,12,FALSE)</f>
        <v>4.4472372</v>
      </c>
      <c r="AR670" s="7">
        <f>VLOOKUP(AN670,Hilfstabelle!$B$14:$J$25,9,FALSE)</f>
        <v>81.5</v>
      </c>
      <c r="AS670" s="7">
        <f>VLOOKUP(AN670,Hilfstabelle!$B$14:$K$25,10,FALSE)</f>
        <v>75.599999999999994</v>
      </c>
      <c r="AT670" s="7">
        <f>VLOOKUP(AN670,Hilfstabelle!$B$14:$I$25,8,FALSE)</f>
        <v>25.6</v>
      </c>
      <c r="AU670" s="7" t="str">
        <f>IF(AY670="50I","I",VLOOKUP(E670,Hilfstabelle!$A$3:$B$6,2))</f>
        <v>I</v>
      </c>
      <c r="AV670" s="7" t="str">
        <f>IF(U670="I","I",VLOOKUP(E670,Hilfstabelle!$A$3:$B$6,2))</f>
        <v>II</v>
      </c>
      <c r="AW670" s="7" t="str">
        <f t="shared" si="324"/>
        <v>50I</v>
      </c>
      <c r="AX670" s="7" t="str">
        <f t="shared" si="337"/>
        <v>50II</v>
      </c>
      <c r="AY670" s="106" t="str">
        <f t="shared" si="338"/>
        <v>50I</v>
      </c>
      <c r="AZ670" s="7">
        <f>VLOOKUP('Grundgerüst Konfigurator'!AW670,Hilfstabelle!$B$14:$M$25,12,FALSE)</f>
        <v>0.45080280000000006</v>
      </c>
      <c r="BA670" s="7">
        <f>VLOOKUP(AW670,Hilfstabelle!$B$14:$J$25,9,FALSE)</f>
        <v>30.5</v>
      </c>
      <c r="BB670" s="7">
        <f>VLOOKUP(AW670,Hilfstabelle!$B$14:$K$25,10,FALSE)</f>
        <v>61</v>
      </c>
      <c r="BC670" s="7">
        <f>VLOOKUP(AW670,Hilfstabelle!$B$14:$I$25,8,FALSE)</f>
        <v>22</v>
      </c>
      <c r="BD670" s="7" t="str">
        <f t="shared" si="339"/>
        <v>IV-II</v>
      </c>
      <c r="BE670" s="7" t="str">
        <f t="shared" si="325"/>
        <v>IV-II</v>
      </c>
      <c r="BF670" s="7">
        <f>IFERROR(VLOOKUP(BD670,Hilfstabelle!$B$26:$M$31,12,FALSE),0)</f>
        <v>2.3884392000000001</v>
      </c>
      <c r="BG670" s="7">
        <f>IFERROR(VLOOKUP(BD670,Hilfstabelle!$B$26:$H$31,7,FALSE),0)</f>
        <v>30</v>
      </c>
      <c r="BH670" s="7" t="str">
        <f t="shared" si="340"/>
        <v/>
      </c>
      <c r="BI670" s="7" t="str">
        <f t="shared" si="326"/>
        <v/>
      </c>
      <c r="BJ670" s="7">
        <f>IFERROR(VLOOKUP(BH670,Hilfstabelle!$B$26:$M$31,12,FALSE),0)</f>
        <v>0</v>
      </c>
      <c r="BK670" s="7">
        <f>IFERROR(VLOOKUP(BH670,Hilfstabelle!$B$26:$H$31,7,FALSE),0)</f>
        <v>0</v>
      </c>
      <c r="BL670" s="7" t="str">
        <f t="shared" si="341"/>
        <v>IV-I</v>
      </c>
      <c r="BM670" s="7" t="str">
        <f t="shared" si="327"/>
        <v>IV-I</v>
      </c>
      <c r="BN670" s="7">
        <f>IFERROR(VLOOKUP(BL670,Hilfstabelle!$B$26:$M$31,12,FALSE),0)</f>
        <v>2.205924</v>
      </c>
      <c r="BO670" s="7">
        <f>IFERROR(VLOOKUP(BL670,Hilfstabelle!$B$26:$H$31,7,FALSE),0)</f>
        <v>5</v>
      </c>
      <c r="BP670" s="162" t="s">
        <v>3902</v>
      </c>
    </row>
    <row r="671" spans="1:68" ht="15" thickBot="1" x14ac:dyDescent="0.25">
      <c r="A671" s="7">
        <v>16864441369</v>
      </c>
      <c r="B671" s="160" t="s">
        <v>98</v>
      </c>
      <c r="C671" s="8">
        <v>75</v>
      </c>
      <c r="D671" s="8">
        <v>140</v>
      </c>
      <c r="E671" s="8">
        <v>63</v>
      </c>
      <c r="F671" s="8" t="str">
        <f t="shared" si="342"/>
        <v>75 - 140 - 63</v>
      </c>
      <c r="G671" s="8" t="str">
        <f t="shared" si="343"/>
        <v>75-140-63</v>
      </c>
      <c r="H671" s="8">
        <f t="shared" si="344"/>
        <v>16864441369</v>
      </c>
      <c r="I671" s="6">
        <f t="shared" si="328"/>
        <v>21.551006400000002</v>
      </c>
      <c r="J671" s="6">
        <f>VLOOKUP(LEFT(A671,8)*1,Hilfstabelle!$A$35:$E$38,5,FALSE)</f>
        <v>0</v>
      </c>
      <c r="K671" s="6">
        <f t="shared" si="329"/>
        <v>421.5</v>
      </c>
      <c r="L671" s="6">
        <f t="shared" si="330"/>
        <v>266.10000000000002</v>
      </c>
      <c r="M671" s="6">
        <f t="shared" si="331"/>
        <v>163</v>
      </c>
      <c r="N671" s="19">
        <f t="shared" si="319"/>
        <v>162.5</v>
      </c>
      <c r="O671" s="19">
        <f t="shared" si="320"/>
        <v>136.1</v>
      </c>
      <c r="P671" s="19">
        <f t="shared" si="321"/>
        <v>163</v>
      </c>
      <c r="Q671" s="6" t="str">
        <f>VLOOKUP(LEFT(A671,8)*1,Hilfstabelle!$A$35:$E$38,2,FALSE)</f>
        <v>N.A.</v>
      </c>
      <c r="R671" s="6" t="str">
        <f>VLOOKUP(LEFT(A671,8)*1,Hilfstabelle!$A$35:$E$38,3,FALSE)</f>
        <v>N.A.</v>
      </c>
      <c r="S671" s="6" t="str">
        <f>VLOOKUP(LEFT(A671,8)*1,Hilfstabelle!$A$35:$E$38,4,FALSE)</f>
        <v>N.A.</v>
      </c>
      <c r="T671" s="94" t="e">
        <f>VLOOKUP(H671,Preise!A:E,4,FALSE)</f>
        <v>#N/A</v>
      </c>
      <c r="U671" s="7" t="str">
        <f>IF(V671=50,"I",VLOOKUP(V671,Hilfstabelle!$A$3:$B$6,2))</f>
        <v>IV</v>
      </c>
      <c r="V671" s="7">
        <f t="shared" si="332"/>
        <v>140</v>
      </c>
      <c r="W671" s="7" t="str">
        <f>IF(U671="I","I",VLOOKUP(V671,Hilfstabelle!$A$3:$B$6,2))</f>
        <v>IV</v>
      </c>
      <c r="X671" s="7">
        <f>VLOOKUP(W671,Hilfstabelle!$B$10:$M$13,12,FALSE)</f>
        <v>10.408540800000001</v>
      </c>
      <c r="Y671" s="7">
        <f>VLOOKUP(W671,Hilfstabelle!$B$10:$D$13,3,FALSE)</f>
        <v>80</v>
      </c>
      <c r="Z671" s="7">
        <f>VLOOKUP(W671,Hilfstabelle!$B$10:$E$13,4,FALSE)</f>
        <v>110.5</v>
      </c>
      <c r="AA671" s="7">
        <f>VLOOKUP(W671,Hilfstabelle!$B$10:$F$13,5,FALSE)</f>
        <v>110.5</v>
      </c>
      <c r="AB671" s="7">
        <f>VLOOKUP(W671,Hilfstabelle!$B$10:$G$13,6,FALSE)</f>
        <v>110.5</v>
      </c>
      <c r="AC671" s="7" t="str">
        <f>IF(AG671="50I","I",VLOOKUP(C671,Hilfstabelle!$A$3:$B$6,2))</f>
        <v>II</v>
      </c>
      <c r="AD671" s="7" t="str">
        <f>IF(U671="I","I",VLOOKUP(C671,Hilfstabelle!$A$3:$B$6,2))</f>
        <v>II</v>
      </c>
      <c r="AE671" s="7" t="str">
        <f t="shared" si="322"/>
        <v>75II</v>
      </c>
      <c r="AF671" s="7" t="str">
        <f t="shared" si="333"/>
        <v>75II</v>
      </c>
      <c r="AG671" s="106" t="b">
        <f t="shared" si="334"/>
        <v>0</v>
      </c>
      <c r="AH671" s="7">
        <f>VLOOKUP('Grundgerüst Konfigurator'!AE671,Hilfstabelle!$B$14:$M$25,12,FALSE)</f>
        <v>1.0688664000000001</v>
      </c>
      <c r="AI671" s="7">
        <f>VLOOKUP(AE671,Hilfstabelle!$B$14:$J$25,9,FALSE)</f>
        <v>45</v>
      </c>
      <c r="AJ671" s="7">
        <f>VLOOKUP(AE671,Hilfstabelle!$B$14:$K$25,10,FALSE)</f>
        <v>72</v>
      </c>
      <c r="AK671" s="7">
        <f>VLOOKUP(AE671,Hilfstabelle!$B$14:$I$25,8,FALSE)</f>
        <v>22</v>
      </c>
      <c r="AL671" s="7" t="str">
        <f>IF(AP671="50I","I",VLOOKUP(D671,Hilfstabelle!$A$3:$B$6,2))</f>
        <v>IV</v>
      </c>
      <c r="AM671" s="7" t="str">
        <f>IF(U671="I","I",VLOOKUP(D671,Hilfstabelle!$A$3:$B$6,2))</f>
        <v>IV</v>
      </c>
      <c r="AN671" s="7" t="str">
        <f t="shared" si="323"/>
        <v>140IV</v>
      </c>
      <c r="AO671" s="7" t="str">
        <f t="shared" si="335"/>
        <v>140IV</v>
      </c>
      <c r="AP671" s="106" t="b">
        <f t="shared" si="336"/>
        <v>0</v>
      </c>
      <c r="AQ671" s="7">
        <f>VLOOKUP('Grundgerüst Konfigurator'!AN671,Hilfstabelle!$B$14:$M$25,12,FALSE)</f>
        <v>4.4472372</v>
      </c>
      <c r="AR671" s="7">
        <f>VLOOKUP(AN671,Hilfstabelle!$B$14:$J$25,9,FALSE)</f>
        <v>81.5</v>
      </c>
      <c r="AS671" s="7">
        <f>VLOOKUP(AN671,Hilfstabelle!$B$14:$K$25,10,FALSE)</f>
        <v>75.599999999999994</v>
      </c>
      <c r="AT671" s="7">
        <f>VLOOKUP(AN671,Hilfstabelle!$B$14:$I$25,8,FALSE)</f>
        <v>25.6</v>
      </c>
      <c r="AU671" s="7" t="str">
        <f>IF(AY671="50I","I",VLOOKUP(E671,Hilfstabelle!$A$3:$B$6,2))</f>
        <v>II</v>
      </c>
      <c r="AV671" s="7" t="str">
        <f>IF(U671="I","I",VLOOKUP(E671,Hilfstabelle!$A$3:$B$6,2))</f>
        <v>II</v>
      </c>
      <c r="AW671" s="7" t="str">
        <f t="shared" si="324"/>
        <v>63II</v>
      </c>
      <c r="AX671" s="7" t="str">
        <f t="shared" si="337"/>
        <v>63II</v>
      </c>
      <c r="AY671" s="106" t="b">
        <f t="shared" si="338"/>
        <v>0</v>
      </c>
      <c r="AZ671" s="7">
        <f>VLOOKUP('Grundgerüst Konfigurator'!AW671,Hilfstabelle!$B$14:$M$25,12,FALSE)</f>
        <v>0.84948360000000012</v>
      </c>
      <c r="BA671" s="7">
        <f>VLOOKUP(AW671,Hilfstabelle!$B$14:$J$25,9,FALSE)</f>
        <v>37</v>
      </c>
      <c r="BB671" s="7">
        <f>VLOOKUP(AW671,Hilfstabelle!$B$14:$K$25,10,FALSE)</f>
        <v>68.5</v>
      </c>
      <c r="BC671" s="7">
        <f>VLOOKUP(AW671,Hilfstabelle!$B$14:$I$25,8,FALSE)</f>
        <v>22.5</v>
      </c>
      <c r="BD671" s="7" t="str">
        <f t="shared" si="339"/>
        <v>IV-II</v>
      </c>
      <c r="BE671" s="7" t="str">
        <f t="shared" si="325"/>
        <v>IV-II</v>
      </c>
      <c r="BF671" s="7">
        <f>IFERROR(VLOOKUP(BD671,Hilfstabelle!$B$26:$M$31,12,FALSE),0)</f>
        <v>2.3884392000000001</v>
      </c>
      <c r="BG671" s="7">
        <f>IFERROR(VLOOKUP(BD671,Hilfstabelle!$B$26:$H$31,7,FALSE),0)</f>
        <v>30</v>
      </c>
      <c r="BH671" s="7" t="str">
        <f t="shared" si="340"/>
        <v/>
      </c>
      <c r="BI671" s="7" t="str">
        <f t="shared" si="326"/>
        <v/>
      </c>
      <c r="BJ671" s="7">
        <f>IFERROR(VLOOKUP(BH671,Hilfstabelle!$B$26:$M$31,12,FALSE),0)</f>
        <v>0</v>
      </c>
      <c r="BK671" s="7">
        <f>IFERROR(VLOOKUP(BH671,Hilfstabelle!$B$26:$H$31,7,FALSE),0)</f>
        <v>0</v>
      </c>
      <c r="BL671" s="7" t="str">
        <f t="shared" si="341"/>
        <v>IV-II</v>
      </c>
      <c r="BM671" s="7" t="str">
        <f t="shared" si="327"/>
        <v>IV-II</v>
      </c>
      <c r="BN671" s="7">
        <f>IFERROR(VLOOKUP(BL671,Hilfstabelle!$B$26:$M$31,12,FALSE),0)</f>
        <v>2.3884392000000001</v>
      </c>
      <c r="BO671" s="7">
        <f>IFERROR(VLOOKUP(BL671,Hilfstabelle!$B$26:$H$31,7,FALSE),0)</f>
        <v>30</v>
      </c>
      <c r="BP671" s="162" t="s">
        <v>3902</v>
      </c>
    </row>
    <row r="672" spans="1:68" ht="15" thickBot="1" x14ac:dyDescent="0.25">
      <c r="A672" s="7">
        <v>16864441370</v>
      </c>
      <c r="B672" s="160" t="s">
        <v>98</v>
      </c>
      <c r="C672" s="8">
        <v>75</v>
      </c>
      <c r="D672" s="8">
        <v>160</v>
      </c>
      <c r="E672" s="8">
        <v>25</v>
      </c>
      <c r="F672" s="8" t="str">
        <f t="shared" si="342"/>
        <v>75 - 160 - 25</v>
      </c>
      <c r="G672" s="8" t="str">
        <f t="shared" si="343"/>
        <v>75-160-25</v>
      </c>
      <c r="H672" s="8">
        <f t="shared" si="344"/>
        <v>16864441370</v>
      </c>
      <c r="I672" s="6">
        <f t="shared" si="328"/>
        <v>21.206480400000004</v>
      </c>
      <c r="J672" s="6">
        <f>VLOOKUP(LEFT(A672,8)*1,Hilfstabelle!$A$35:$E$38,5,FALSE)</f>
        <v>0</v>
      </c>
      <c r="K672" s="6">
        <f t="shared" si="329"/>
        <v>368.5</v>
      </c>
      <c r="L672" s="6">
        <f t="shared" si="330"/>
        <v>254.5</v>
      </c>
      <c r="M672" s="6">
        <f t="shared" si="331"/>
        <v>185</v>
      </c>
      <c r="N672" s="19">
        <f t="shared" si="319"/>
        <v>162.5</v>
      </c>
      <c r="O672" s="19">
        <f t="shared" si="320"/>
        <v>124.5</v>
      </c>
      <c r="P672" s="19">
        <f t="shared" si="321"/>
        <v>134.5</v>
      </c>
      <c r="Q672" s="6" t="str">
        <f>VLOOKUP(LEFT(A672,8)*1,Hilfstabelle!$A$35:$E$38,2,FALSE)</f>
        <v>N.A.</v>
      </c>
      <c r="R672" s="6" t="str">
        <f>VLOOKUP(LEFT(A672,8)*1,Hilfstabelle!$A$35:$E$38,3,FALSE)</f>
        <v>N.A.</v>
      </c>
      <c r="S672" s="6" t="str">
        <f>VLOOKUP(LEFT(A672,8)*1,Hilfstabelle!$A$35:$E$38,4,FALSE)</f>
        <v>N.A.</v>
      </c>
      <c r="T672" s="94" t="e">
        <f>VLOOKUP(H672,Preise!A:E,4,FALSE)</f>
        <v>#N/A</v>
      </c>
      <c r="U672" s="7" t="str">
        <f>IF(V672=50,"I",VLOOKUP(V672,Hilfstabelle!$A$3:$B$6,2))</f>
        <v>IV</v>
      </c>
      <c r="V672" s="7">
        <f t="shared" si="332"/>
        <v>160</v>
      </c>
      <c r="W672" s="7" t="str">
        <f>IF(U672="I","I",VLOOKUP(V672,Hilfstabelle!$A$3:$B$6,2))</f>
        <v>IV</v>
      </c>
      <c r="X672" s="7">
        <f>VLOOKUP(W672,Hilfstabelle!$B$10:$M$13,12,FALSE)</f>
        <v>10.408540800000001</v>
      </c>
      <c r="Y672" s="7">
        <f>VLOOKUP(W672,Hilfstabelle!$B$10:$D$13,3,FALSE)</f>
        <v>80</v>
      </c>
      <c r="Z672" s="7">
        <f>VLOOKUP(W672,Hilfstabelle!$B$10:$E$13,4,FALSE)</f>
        <v>110.5</v>
      </c>
      <c r="AA672" s="7">
        <f>VLOOKUP(W672,Hilfstabelle!$B$10:$F$13,5,FALSE)</f>
        <v>110.5</v>
      </c>
      <c r="AB672" s="7">
        <f>VLOOKUP(W672,Hilfstabelle!$B$10:$G$13,6,FALSE)</f>
        <v>110.5</v>
      </c>
      <c r="AC672" s="7" t="str">
        <f>IF(AG672="50I","I",VLOOKUP(C672,Hilfstabelle!$A$3:$B$6,2))</f>
        <v>II</v>
      </c>
      <c r="AD672" s="7" t="str">
        <f>IF(U672="I","I",VLOOKUP(C672,Hilfstabelle!$A$3:$B$6,2))</f>
        <v>II</v>
      </c>
      <c r="AE672" s="7" t="str">
        <f t="shared" si="322"/>
        <v>75II</v>
      </c>
      <c r="AF672" s="7" t="str">
        <f t="shared" si="333"/>
        <v>75II</v>
      </c>
      <c r="AG672" s="106" t="b">
        <f t="shared" si="334"/>
        <v>0</v>
      </c>
      <c r="AH672" s="7">
        <f>VLOOKUP('Grundgerüst Konfigurator'!AE672,Hilfstabelle!$B$14:$M$25,12,FALSE)</f>
        <v>1.0688664000000001</v>
      </c>
      <c r="AI672" s="7">
        <f>VLOOKUP(AE672,Hilfstabelle!$B$14:$J$25,9,FALSE)</f>
        <v>45</v>
      </c>
      <c r="AJ672" s="7">
        <f>VLOOKUP(AE672,Hilfstabelle!$B$14:$K$25,10,FALSE)</f>
        <v>72</v>
      </c>
      <c r="AK672" s="7">
        <f>VLOOKUP(AE672,Hilfstabelle!$B$14:$I$25,8,FALSE)</f>
        <v>22</v>
      </c>
      <c r="AL672" s="7" t="str">
        <f>IF(AP672="50I","I",VLOOKUP(D672,Hilfstabelle!$A$3:$B$6,2))</f>
        <v>IV</v>
      </c>
      <c r="AM672" s="7" t="str">
        <f>IF(U672="I","I",VLOOKUP(D672,Hilfstabelle!$A$3:$B$6,2))</f>
        <v>IV</v>
      </c>
      <c r="AN672" s="7" t="str">
        <f t="shared" si="323"/>
        <v>160IV</v>
      </c>
      <c r="AO672" s="7" t="str">
        <f t="shared" si="335"/>
        <v>160IV</v>
      </c>
      <c r="AP672" s="106" t="b">
        <f t="shared" si="336"/>
        <v>0</v>
      </c>
      <c r="AQ672" s="7">
        <f>VLOOKUP('Grundgerüst Konfigurator'!AN672,Hilfstabelle!$B$14:$M$25,12,FALSE)</f>
        <v>4.9632240000000003</v>
      </c>
      <c r="AR672" s="7">
        <f>VLOOKUP(AN672,Hilfstabelle!$B$14:$J$25,9,FALSE)</f>
        <v>92.5</v>
      </c>
      <c r="AS672" s="7">
        <f>VLOOKUP(AN672,Hilfstabelle!$B$14:$K$25,10,FALSE)</f>
        <v>64</v>
      </c>
      <c r="AT672" s="7">
        <f>VLOOKUP(AN672,Hilfstabelle!$B$14:$I$25,8,FALSE)</f>
        <v>14</v>
      </c>
      <c r="AU672" s="7" t="str">
        <f>IF(AY672="50I","I",VLOOKUP(E672,Hilfstabelle!$A$3:$B$6,2))</f>
        <v>I</v>
      </c>
      <c r="AV672" s="7" t="str">
        <f>IF(U672="I","I",VLOOKUP(E672,Hilfstabelle!$A$3:$B$6,2))</f>
        <v>I</v>
      </c>
      <c r="AW672" s="7" t="str">
        <f t="shared" si="324"/>
        <v>25I</v>
      </c>
      <c r="AX672" s="7" t="str">
        <f t="shared" si="337"/>
        <v>25I</v>
      </c>
      <c r="AY672" s="106" t="b">
        <f t="shared" si="338"/>
        <v>0</v>
      </c>
      <c r="AZ672" s="7">
        <f>VLOOKUP('Grundgerüst Konfigurator'!AW672,Hilfstabelle!$B$14:$M$25,12,FALSE)</f>
        <v>0.171486</v>
      </c>
      <c r="BA672" s="7">
        <f>VLOOKUP(AW672,Hilfstabelle!$B$14:$J$25,9,FALSE)</f>
        <v>15.25</v>
      </c>
      <c r="BB672" s="7">
        <f>VLOOKUP(AW672,Hilfstabelle!$B$14:$K$25,10,FALSE)</f>
        <v>40.5</v>
      </c>
      <c r="BC672" s="7">
        <f>VLOOKUP(AW672,Hilfstabelle!$B$14:$I$25,8,FALSE)</f>
        <v>19</v>
      </c>
      <c r="BD672" s="7" t="str">
        <f t="shared" si="339"/>
        <v>IV-II</v>
      </c>
      <c r="BE672" s="7" t="str">
        <f t="shared" si="325"/>
        <v>IV-II</v>
      </c>
      <c r="BF672" s="7">
        <f>IFERROR(VLOOKUP(BD672,Hilfstabelle!$B$26:$M$31,12,FALSE),0)</f>
        <v>2.3884392000000001</v>
      </c>
      <c r="BG672" s="7">
        <f>IFERROR(VLOOKUP(BD672,Hilfstabelle!$B$26:$H$31,7,FALSE),0)</f>
        <v>30</v>
      </c>
      <c r="BH672" s="7" t="str">
        <f t="shared" si="340"/>
        <v/>
      </c>
      <c r="BI672" s="7" t="str">
        <f t="shared" si="326"/>
        <v/>
      </c>
      <c r="BJ672" s="7">
        <f>IFERROR(VLOOKUP(BH672,Hilfstabelle!$B$26:$M$31,12,FALSE),0)</f>
        <v>0</v>
      </c>
      <c r="BK672" s="7">
        <f>IFERROR(VLOOKUP(BH672,Hilfstabelle!$B$26:$H$31,7,FALSE),0)</f>
        <v>0</v>
      </c>
      <c r="BL672" s="7" t="str">
        <f t="shared" si="341"/>
        <v>IV-I</v>
      </c>
      <c r="BM672" s="7" t="str">
        <f t="shared" si="327"/>
        <v>IV-I</v>
      </c>
      <c r="BN672" s="7">
        <f>IFERROR(VLOOKUP(BL672,Hilfstabelle!$B$26:$M$31,12,FALSE),0)</f>
        <v>2.205924</v>
      </c>
      <c r="BO672" s="7">
        <f>IFERROR(VLOOKUP(BL672,Hilfstabelle!$B$26:$H$31,7,FALSE),0)</f>
        <v>5</v>
      </c>
      <c r="BP672" s="162" t="s">
        <v>3902</v>
      </c>
    </row>
    <row r="673" spans="1:68" ht="15" thickBot="1" x14ac:dyDescent="0.25">
      <c r="A673" s="7">
        <v>16864441371</v>
      </c>
      <c r="B673" s="160" t="s">
        <v>98</v>
      </c>
      <c r="C673" s="8">
        <v>75</v>
      </c>
      <c r="D673" s="8">
        <v>160</v>
      </c>
      <c r="E673" s="8">
        <v>32</v>
      </c>
      <c r="F673" s="8" t="str">
        <f t="shared" si="342"/>
        <v>75 - 160 - 32</v>
      </c>
      <c r="G673" s="8" t="str">
        <f t="shared" si="343"/>
        <v>75-160-32</v>
      </c>
      <c r="H673" s="8">
        <f t="shared" si="344"/>
        <v>16864441371</v>
      </c>
      <c r="I673" s="6">
        <f t="shared" si="328"/>
        <v>21.258879600000004</v>
      </c>
      <c r="J673" s="6">
        <f>VLOOKUP(LEFT(A673,8)*1,Hilfstabelle!$A$35:$E$38,5,FALSE)</f>
        <v>0</v>
      </c>
      <c r="K673" s="6">
        <f t="shared" si="329"/>
        <v>375</v>
      </c>
      <c r="L673" s="6">
        <f t="shared" si="330"/>
        <v>254.5</v>
      </c>
      <c r="M673" s="6">
        <f t="shared" si="331"/>
        <v>185</v>
      </c>
      <c r="N673" s="19">
        <f t="shared" si="319"/>
        <v>162.5</v>
      </c>
      <c r="O673" s="19">
        <f t="shared" si="320"/>
        <v>124.5</v>
      </c>
      <c r="P673" s="19">
        <f t="shared" si="321"/>
        <v>135.5</v>
      </c>
      <c r="Q673" s="6" t="str">
        <f>VLOOKUP(LEFT(A673,8)*1,Hilfstabelle!$A$35:$E$38,2,FALSE)</f>
        <v>N.A.</v>
      </c>
      <c r="R673" s="6" t="str">
        <f>VLOOKUP(LEFT(A673,8)*1,Hilfstabelle!$A$35:$E$38,3,FALSE)</f>
        <v>N.A.</v>
      </c>
      <c r="S673" s="6" t="str">
        <f>VLOOKUP(LEFT(A673,8)*1,Hilfstabelle!$A$35:$E$38,4,FALSE)</f>
        <v>N.A.</v>
      </c>
      <c r="T673" s="94" t="e">
        <f>VLOOKUP(H673,Preise!A:E,4,FALSE)</f>
        <v>#N/A</v>
      </c>
      <c r="U673" s="7" t="str">
        <f>IF(V673=50,"I",VLOOKUP(V673,Hilfstabelle!$A$3:$B$6,2))</f>
        <v>IV</v>
      </c>
      <c r="V673" s="7">
        <f t="shared" si="332"/>
        <v>160</v>
      </c>
      <c r="W673" s="7" t="str">
        <f>IF(U673="I","I",VLOOKUP(V673,Hilfstabelle!$A$3:$B$6,2))</f>
        <v>IV</v>
      </c>
      <c r="X673" s="7">
        <f>VLOOKUP(W673,Hilfstabelle!$B$10:$M$13,12,FALSE)</f>
        <v>10.408540800000001</v>
      </c>
      <c r="Y673" s="7">
        <f>VLOOKUP(W673,Hilfstabelle!$B$10:$D$13,3,FALSE)</f>
        <v>80</v>
      </c>
      <c r="Z673" s="7">
        <f>VLOOKUP(W673,Hilfstabelle!$B$10:$E$13,4,FALSE)</f>
        <v>110.5</v>
      </c>
      <c r="AA673" s="7">
        <f>VLOOKUP(W673,Hilfstabelle!$B$10:$F$13,5,FALSE)</f>
        <v>110.5</v>
      </c>
      <c r="AB673" s="7">
        <f>VLOOKUP(W673,Hilfstabelle!$B$10:$G$13,6,FALSE)</f>
        <v>110.5</v>
      </c>
      <c r="AC673" s="7" t="str">
        <f>IF(AG673="50I","I",VLOOKUP(C673,Hilfstabelle!$A$3:$B$6,2))</f>
        <v>II</v>
      </c>
      <c r="AD673" s="7" t="str">
        <f>IF(U673="I","I",VLOOKUP(C673,Hilfstabelle!$A$3:$B$6,2))</f>
        <v>II</v>
      </c>
      <c r="AE673" s="7" t="str">
        <f t="shared" si="322"/>
        <v>75II</v>
      </c>
      <c r="AF673" s="7" t="str">
        <f t="shared" si="333"/>
        <v>75II</v>
      </c>
      <c r="AG673" s="106" t="b">
        <f t="shared" si="334"/>
        <v>0</v>
      </c>
      <c r="AH673" s="7">
        <f>VLOOKUP('Grundgerüst Konfigurator'!AE673,Hilfstabelle!$B$14:$M$25,12,FALSE)</f>
        <v>1.0688664000000001</v>
      </c>
      <c r="AI673" s="7">
        <f>VLOOKUP(AE673,Hilfstabelle!$B$14:$J$25,9,FALSE)</f>
        <v>45</v>
      </c>
      <c r="AJ673" s="7">
        <f>VLOOKUP(AE673,Hilfstabelle!$B$14:$K$25,10,FALSE)</f>
        <v>72</v>
      </c>
      <c r="AK673" s="7">
        <f>VLOOKUP(AE673,Hilfstabelle!$B$14:$I$25,8,FALSE)</f>
        <v>22</v>
      </c>
      <c r="AL673" s="7" t="str">
        <f>IF(AP673="50I","I",VLOOKUP(D673,Hilfstabelle!$A$3:$B$6,2))</f>
        <v>IV</v>
      </c>
      <c r="AM673" s="7" t="str">
        <f>IF(U673="I","I",VLOOKUP(D673,Hilfstabelle!$A$3:$B$6,2))</f>
        <v>IV</v>
      </c>
      <c r="AN673" s="7" t="str">
        <f t="shared" si="323"/>
        <v>160IV</v>
      </c>
      <c r="AO673" s="7" t="str">
        <f t="shared" si="335"/>
        <v>160IV</v>
      </c>
      <c r="AP673" s="106" t="b">
        <f t="shared" si="336"/>
        <v>0</v>
      </c>
      <c r="AQ673" s="7">
        <f>VLOOKUP('Grundgerüst Konfigurator'!AN673,Hilfstabelle!$B$14:$M$25,12,FALSE)</f>
        <v>4.9632240000000003</v>
      </c>
      <c r="AR673" s="7">
        <f>VLOOKUP(AN673,Hilfstabelle!$B$14:$J$25,9,FALSE)</f>
        <v>92.5</v>
      </c>
      <c r="AS673" s="7">
        <f>VLOOKUP(AN673,Hilfstabelle!$B$14:$K$25,10,FALSE)</f>
        <v>64</v>
      </c>
      <c r="AT673" s="7">
        <f>VLOOKUP(AN673,Hilfstabelle!$B$14:$I$25,8,FALSE)</f>
        <v>14</v>
      </c>
      <c r="AU673" s="7" t="str">
        <f>IF(AY673="50I","I",VLOOKUP(E673,Hilfstabelle!$A$3:$B$6,2))</f>
        <v>I</v>
      </c>
      <c r="AV673" s="7" t="str">
        <f>IF(U673="I","I",VLOOKUP(E673,Hilfstabelle!$A$3:$B$6,2))</f>
        <v>I</v>
      </c>
      <c r="AW673" s="7" t="str">
        <f t="shared" si="324"/>
        <v>32I</v>
      </c>
      <c r="AX673" s="7" t="str">
        <f t="shared" si="337"/>
        <v>32I</v>
      </c>
      <c r="AY673" s="106" t="b">
        <f t="shared" si="338"/>
        <v>0</v>
      </c>
      <c r="AZ673" s="7">
        <f>VLOOKUP('Grundgerüst Konfigurator'!AW673,Hilfstabelle!$B$14:$M$25,12,FALSE)</f>
        <v>0.22388520000000001</v>
      </c>
      <c r="BA673" s="7">
        <f>VLOOKUP(AW673,Hilfstabelle!$B$14:$J$25,9,FALSE)</f>
        <v>20</v>
      </c>
      <c r="BB673" s="7">
        <f>VLOOKUP(AW673,Hilfstabelle!$B$14:$K$25,10,FALSE)</f>
        <v>47</v>
      </c>
      <c r="BC673" s="7">
        <f>VLOOKUP(AW673,Hilfstabelle!$B$14:$I$25,8,FALSE)</f>
        <v>20</v>
      </c>
      <c r="BD673" s="7" t="str">
        <f t="shared" si="339"/>
        <v>IV-II</v>
      </c>
      <c r="BE673" s="7" t="str">
        <f t="shared" si="325"/>
        <v>IV-II</v>
      </c>
      <c r="BF673" s="7">
        <f>IFERROR(VLOOKUP(BD673,Hilfstabelle!$B$26:$M$31,12,FALSE),0)</f>
        <v>2.3884392000000001</v>
      </c>
      <c r="BG673" s="7">
        <f>IFERROR(VLOOKUP(BD673,Hilfstabelle!$B$26:$H$31,7,FALSE),0)</f>
        <v>30</v>
      </c>
      <c r="BH673" s="7" t="str">
        <f t="shared" si="340"/>
        <v/>
      </c>
      <c r="BI673" s="7" t="str">
        <f t="shared" si="326"/>
        <v/>
      </c>
      <c r="BJ673" s="7">
        <f>IFERROR(VLOOKUP(BH673,Hilfstabelle!$B$26:$M$31,12,FALSE),0)</f>
        <v>0</v>
      </c>
      <c r="BK673" s="7">
        <f>IFERROR(VLOOKUP(BH673,Hilfstabelle!$B$26:$H$31,7,FALSE),0)</f>
        <v>0</v>
      </c>
      <c r="BL673" s="7" t="str">
        <f t="shared" si="341"/>
        <v>IV-I</v>
      </c>
      <c r="BM673" s="7" t="str">
        <f t="shared" si="327"/>
        <v>IV-I</v>
      </c>
      <c r="BN673" s="7">
        <f>IFERROR(VLOOKUP(BL673,Hilfstabelle!$B$26:$M$31,12,FALSE),0)</f>
        <v>2.205924</v>
      </c>
      <c r="BO673" s="7">
        <f>IFERROR(VLOOKUP(BL673,Hilfstabelle!$B$26:$H$31,7,FALSE),0)</f>
        <v>5</v>
      </c>
      <c r="BP673" s="162" t="s">
        <v>3902</v>
      </c>
    </row>
    <row r="674" spans="1:68" ht="15" thickBot="1" x14ac:dyDescent="0.25">
      <c r="A674" s="7">
        <v>16864441372</v>
      </c>
      <c r="B674" s="160" t="s">
        <v>98</v>
      </c>
      <c r="C674" s="8">
        <v>75</v>
      </c>
      <c r="D674" s="8">
        <v>160</v>
      </c>
      <c r="E674" s="8">
        <v>40</v>
      </c>
      <c r="F674" s="8" t="str">
        <f t="shared" si="342"/>
        <v>75 - 160 - 40</v>
      </c>
      <c r="G674" s="8" t="str">
        <f t="shared" si="343"/>
        <v>75-160-40</v>
      </c>
      <c r="H674" s="8">
        <f t="shared" si="344"/>
        <v>16864441372</v>
      </c>
      <c r="I674" s="6">
        <f t="shared" si="328"/>
        <v>21.368482800000002</v>
      </c>
      <c r="J674" s="6">
        <f>VLOOKUP(LEFT(A674,8)*1,Hilfstabelle!$A$35:$E$38,5,FALSE)</f>
        <v>0</v>
      </c>
      <c r="K674" s="6">
        <f t="shared" si="329"/>
        <v>382</v>
      </c>
      <c r="L674" s="6">
        <f t="shared" si="330"/>
        <v>254.5</v>
      </c>
      <c r="M674" s="6">
        <f t="shared" si="331"/>
        <v>185</v>
      </c>
      <c r="N674" s="19">
        <f t="shared" si="319"/>
        <v>162.5</v>
      </c>
      <c r="O674" s="19">
        <f t="shared" si="320"/>
        <v>124.5</v>
      </c>
      <c r="P674" s="19">
        <f t="shared" si="321"/>
        <v>137.5</v>
      </c>
      <c r="Q674" s="6" t="str">
        <f>VLOOKUP(LEFT(A674,8)*1,Hilfstabelle!$A$35:$E$38,2,FALSE)</f>
        <v>N.A.</v>
      </c>
      <c r="R674" s="6" t="str">
        <f>VLOOKUP(LEFT(A674,8)*1,Hilfstabelle!$A$35:$E$38,3,FALSE)</f>
        <v>N.A.</v>
      </c>
      <c r="S674" s="6" t="str">
        <f>VLOOKUP(LEFT(A674,8)*1,Hilfstabelle!$A$35:$E$38,4,FALSE)</f>
        <v>N.A.</v>
      </c>
      <c r="T674" s="94" t="e">
        <f>VLOOKUP(H674,Preise!A:E,4,FALSE)</f>
        <v>#N/A</v>
      </c>
      <c r="U674" s="7" t="str">
        <f>IF(V674=50,"I",VLOOKUP(V674,Hilfstabelle!$A$3:$B$6,2))</f>
        <v>IV</v>
      </c>
      <c r="V674" s="7">
        <f t="shared" si="332"/>
        <v>160</v>
      </c>
      <c r="W674" s="7" t="str">
        <f>IF(U674="I","I",VLOOKUP(V674,Hilfstabelle!$A$3:$B$6,2))</f>
        <v>IV</v>
      </c>
      <c r="X674" s="7">
        <f>VLOOKUP(W674,Hilfstabelle!$B$10:$M$13,12,FALSE)</f>
        <v>10.408540800000001</v>
      </c>
      <c r="Y674" s="7">
        <f>VLOOKUP(W674,Hilfstabelle!$B$10:$D$13,3,FALSE)</f>
        <v>80</v>
      </c>
      <c r="Z674" s="7">
        <f>VLOOKUP(W674,Hilfstabelle!$B$10:$E$13,4,FALSE)</f>
        <v>110.5</v>
      </c>
      <c r="AA674" s="7">
        <f>VLOOKUP(W674,Hilfstabelle!$B$10:$F$13,5,FALSE)</f>
        <v>110.5</v>
      </c>
      <c r="AB674" s="7">
        <f>VLOOKUP(W674,Hilfstabelle!$B$10:$G$13,6,FALSE)</f>
        <v>110.5</v>
      </c>
      <c r="AC674" s="7" t="str">
        <f>IF(AG674="50I","I",VLOOKUP(C674,Hilfstabelle!$A$3:$B$6,2))</f>
        <v>II</v>
      </c>
      <c r="AD674" s="7" t="str">
        <f>IF(U674="I","I",VLOOKUP(C674,Hilfstabelle!$A$3:$B$6,2))</f>
        <v>II</v>
      </c>
      <c r="AE674" s="7" t="str">
        <f t="shared" si="322"/>
        <v>75II</v>
      </c>
      <c r="AF674" s="7" t="str">
        <f t="shared" si="333"/>
        <v>75II</v>
      </c>
      <c r="AG674" s="106" t="b">
        <f t="shared" si="334"/>
        <v>0</v>
      </c>
      <c r="AH674" s="7">
        <f>VLOOKUP('Grundgerüst Konfigurator'!AE674,Hilfstabelle!$B$14:$M$25,12,FALSE)</f>
        <v>1.0688664000000001</v>
      </c>
      <c r="AI674" s="7">
        <f>VLOOKUP(AE674,Hilfstabelle!$B$14:$J$25,9,FALSE)</f>
        <v>45</v>
      </c>
      <c r="AJ674" s="7">
        <f>VLOOKUP(AE674,Hilfstabelle!$B$14:$K$25,10,FALSE)</f>
        <v>72</v>
      </c>
      <c r="AK674" s="7">
        <f>VLOOKUP(AE674,Hilfstabelle!$B$14:$I$25,8,FALSE)</f>
        <v>22</v>
      </c>
      <c r="AL674" s="7" t="str">
        <f>IF(AP674="50I","I",VLOOKUP(D674,Hilfstabelle!$A$3:$B$6,2))</f>
        <v>IV</v>
      </c>
      <c r="AM674" s="7" t="str">
        <f>IF(U674="I","I",VLOOKUP(D674,Hilfstabelle!$A$3:$B$6,2))</f>
        <v>IV</v>
      </c>
      <c r="AN674" s="7" t="str">
        <f t="shared" si="323"/>
        <v>160IV</v>
      </c>
      <c r="AO674" s="7" t="str">
        <f t="shared" si="335"/>
        <v>160IV</v>
      </c>
      <c r="AP674" s="106" t="b">
        <f t="shared" si="336"/>
        <v>0</v>
      </c>
      <c r="AQ674" s="7">
        <f>VLOOKUP('Grundgerüst Konfigurator'!AN674,Hilfstabelle!$B$14:$M$25,12,FALSE)</f>
        <v>4.9632240000000003</v>
      </c>
      <c r="AR674" s="7">
        <f>VLOOKUP(AN674,Hilfstabelle!$B$14:$J$25,9,FALSE)</f>
        <v>92.5</v>
      </c>
      <c r="AS674" s="7">
        <f>VLOOKUP(AN674,Hilfstabelle!$B$14:$K$25,10,FALSE)</f>
        <v>64</v>
      </c>
      <c r="AT674" s="7">
        <f>VLOOKUP(AN674,Hilfstabelle!$B$14:$I$25,8,FALSE)</f>
        <v>14</v>
      </c>
      <c r="AU674" s="7" t="str">
        <f>IF(AY674="50I","I",VLOOKUP(E674,Hilfstabelle!$A$3:$B$6,2))</f>
        <v>I</v>
      </c>
      <c r="AV674" s="7" t="str">
        <f>IF(U674="I","I",VLOOKUP(E674,Hilfstabelle!$A$3:$B$6,2))</f>
        <v>I</v>
      </c>
      <c r="AW674" s="7" t="str">
        <f t="shared" si="324"/>
        <v>40I</v>
      </c>
      <c r="AX674" s="7" t="str">
        <f t="shared" si="337"/>
        <v>40I</v>
      </c>
      <c r="AY674" s="106" t="b">
        <f t="shared" si="338"/>
        <v>0</v>
      </c>
      <c r="AZ674" s="7">
        <f>VLOOKUP('Grundgerüst Konfigurator'!AW674,Hilfstabelle!$B$14:$M$25,12,FALSE)</f>
        <v>0.33348840000000002</v>
      </c>
      <c r="BA674" s="7">
        <f>VLOOKUP(AW674,Hilfstabelle!$B$14:$J$25,9,FALSE)</f>
        <v>24.5</v>
      </c>
      <c r="BB674" s="7">
        <f>VLOOKUP(AW674,Hilfstabelle!$B$14:$K$25,10,FALSE)</f>
        <v>54</v>
      </c>
      <c r="BC674" s="7">
        <f>VLOOKUP(AW674,Hilfstabelle!$B$14:$I$25,8,FALSE)</f>
        <v>22</v>
      </c>
      <c r="BD674" s="7" t="str">
        <f t="shared" si="339"/>
        <v>IV-II</v>
      </c>
      <c r="BE674" s="7" t="str">
        <f t="shared" si="325"/>
        <v>IV-II</v>
      </c>
      <c r="BF674" s="7">
        <f>IFERROR(VLOOKUP(BD674,Hilfstabelle!$B$26:$M$31,12,FALSE),0)</f>
        <v>2.3884392000000001</v>
      </c>
      <c r="BG674" s="7">
        <f>IFERROR(VLOOKUP(BD674,Hilfstabelle!$B$26:$H$31,7,FALSE),0)</f>
        <v>30</v>
      </c>
      <c r="BH674" s="7" t="str">
        <f t="shared" si="340"/>
        <v/>
      </c>
      <c r="BI674" s="7" t="str">
        <f t="shared" si="326"/>
        <v/>
      </c>
      <c r="BJ674" s="7">
        <f>IFERROR(VLOOKUP(BH674,Hilfstabelle!$B$26:$M$31,12,FALSE),0)</f>
        <v>0</v>
      </c>
      <c r="BK674" s="7">
        <f>IFERROR(VLOOKUP(BH674,Hilfstabelle!$B$26:$H$31,7,FALSE),0)</f>
        <v>0</v>
      </c>
      <c r="BL674" s="7" t="str">
        <f t="shared" si="341"/>
        <v>IV-I</v>
      </c>
      <c r="BM674" s="7" t="str">
        <f t="shared" si="327"/>
        <v>IV-I</v>
      </c>
      <c r="BN674" s="7">
        <f>IFERROR(VLOOKUP(BL674,Hilfstabelle!$B$26:$M$31,12,FALSE),0)</f>
        <v>2.205924</v>
      </c>
      <c r="BO674" s="7">
        <f>IFERROR(VLOOKUP(BL674,Hilfstabelle!$B$26:$H$31,7,FALSE),0)</f>
        <v>5</v>
      </c>
      <c r="BP674" s="162" t="s">
        <v>3902</v>
      </c>
    </row>
    <row r="675" spans="1:68" ht="15" thickBot="1" x14ac:dyDescent="0.25">
      <c r="A675" s="7">
        <v>16864441373</v>
      </c>
      <c r="B675" s="160" t="s">
        <v>98</v>
      </c>
      <c r="C675" s="8">
        <v>75</v>
      </c>
      <c r="D675" s="8">
        <v>160</v>
      </c>
      <c r="E675" s="8">
        <v>50</v>
      </c>
      <c r="F675" s="8" t="str">
        <f t="shared" si="342"/>
        <v>75 - 160 - 50</v>
      </c>
      <c r="G675" s="8" t="str">
        <f t="shared" si="343"/>
        <v>75-160-50</v>
      </c>
      <c r="H675" s="8">
        <f t="shared" si="344"/>
        <v>16864441373</v>
      </c>
      <c r="I675" s="6">
        <f t="shared" si="328"/>
        <v>21.485797200000004</v>
      </c>
      <c r="J675" s="6">
        <f>VLOOKUP(LEFT(A675,8)*1,Hilfstabelle!$A$35:$E$38,5,FALSE)</f>
        <v>0</v>
      </c>
      <c r="K675" s="6">
        <f t="shared" si="329"/>
        <v>389</v>
      </c>
      <c r="L675" s="6">
        <f t="shared" si="330"/>
        <v>254.5</v>
      </c>
      <c r="M675" s="6">
        <f t="shared" si="331"/>
        <v>185</v>
      </c>
      <c r="N675" s="19">
        <f t="shared" si="319"/>
        <v>162.5</v>
      </c>
      <c r="O675" s="19">
        <f t="shared" si="320"/>
        <v>124.5</v>
      </c>
      <c r="P675" s="19">
        <f t="shared" si="321"/>
        <v>137.5</v>
      </c>
      <c r="Q675" s="6" t="str">
        <f>VLOOKUP(LEFT(A675,8)*1,Hilfstabelle!$A$35:$E$38,2,FALSE)</f>
        <v>N.A.</v>
      </c>
      <c r="R675" s="6" t="str">
        <f>VLOOKUP(LEFT(A675,8)*1,Hilfstabelle!$A$35:$E$38,3,FALSE)</f>
        <v>N.A.</v>
      </c>
      <c r="S675" s="6" t="str">
        <f>VLOOKUP(LEFT(A675,8)*1,Hilfstabelle!$A$35:$E$38,4,FALSE)</f>
        <v>N.A.</v>
      </c>
      <c r="T675" s="94" t="e">
        <f>VLOOKUP(H675,Preise!A:E,4,FALSE)</f>
        <v>#N/A</v>
      </c>
      <c r="U675" s="7" t="str">
        <f>IF(V675=50,"I",VLOOKUP(V675,Hilfstabelle!$A$3:$B$6,2))</f>
        <v>IV</v>
      </c>
      <c r="V675" s="7">
        <f t="shared" si="332"/>
        <v>160</v>
      </c>
      <c r="W675" s="7" t="str">
        <f>IF(U675="I","I",VLOOKUP(V675,Hilfstabelle!$A$3:$B$6,2))</f>
        <v>IV</v>
      </c>
      <c r="X675" s="7">
        <f>VLOOKUP(W675,Hilfstabelle!$B$10:$M$13,12,FALSE)</f>
        <v>10.408540800000001</v>
      </c>
      <c r="Y675" s="7">
        <f>VLOOKUP(W675,Hilfstabelle!$B$10:$D$13,3,FALSE)</f>
        <v>80</v>
      </c>
      <c r="Z675" s="7">
        <f>VLOOKUP(W675,Hilfstabelle!$B$10:$E$13,4,FALSE)</f>
        <v>110.5</v>
      </c>
      <c r="AA675" s="7">
        <f>VLOOKUP(W675,Hilfstabelle!$B$10:$F$13,5,FALSE)</f>
        <v>110.5</v>
      </c>
      <c r="AB675" s="7">
        <f>VLOOKUP(W675,Hilfstabelle!$B$10:$G$13,6,FALSE)</f>
        <v>110.5</v>
      </c>
      <c r="AC675" s="7" t="str">
        <f>IF(AG675="50I","I",VLOOKUP(C675,Hilfstabelle!$A$3:$B$6,2))</f>
        <v>II</v>
      </c>
      <c r="AD675" s="7" t="str">
        <f>IF(U675="I","I",VLOOKUP(C675,Hilfstabelle!$A$3:$B$6,2))</f>
        <v>II</v>
      </c>
      <c r="AE675" s="7" t="str">
        <f t="shared" si="322"/>
        <v>75II</v>
      </c>
      <c r="AF675" s="7" t="str">
        <f t="shared" si="333"/>
        <v>75II</v>
      </c>
      <c r="AG675" s="106" t="b">
        <f t="shared" si="334"/>
        <v>0</v>
      </c>
      <c r="AH675" s="7">
        <f>VLOOKUP('Grundgerüst Konfigurator'!AE675,Hilfstabelle!$B$14:$M$25,12,FALSE)</f>
        <v>1.0688664000000001</v>
      </c>
      <c r="AI675" s="7">
        <f>VLOOKUP(AE675,Hilfstabelle!$B$14:$J$25,9,FALSE)</f>
        <v>45</v>
      </c>
      <c r="AJ675" s="7">
        <f>VLOOKUP(AE675,Hilfstabelle!$B$14:$K$25,10,FALSE)</f>
        <v>72</v>
      </c>
      <c r="AK675" s="7">
        <f>VLOOKUP(AE675,Hilfstabelle!$B$14:$I$25,8,FALSE)</f>
        <v>22</v>
      </c>
      <c r="AL675" s="7" t="str">
        <f>IF(AP675="50I","I",VLOOKUP(D675,Hilfstabelle!$A$3:$B$6,2))</f>
        <v>IV</v>
      </c>
      <c r="AM675" s="7" t="str">
        <f>IF(U675="I","I",VLOOKUP(D675,Hilfstabelle!$A$3:$B$6,2))</f>
        <v>IV</v>
      </c>
      <c r="AN675" s="7" t="str">
        <f t="shared" si="323"/>
        <v>160IV</v>
      </c>
      <c r="AO675" s="7" t="str">
        <f t="shared" si="335"/>
        <v>160IV</v>
      </c>
      <c r="AP675" s="106" t="b">
        <f t="shared" si="336"/>
        <v>0</v>
      </c>
      <c r="AQ675" s="7">
        <f>VLOOKUP('Grundgerüst Konfigurator'!AN675,Hilfstabelle!$B$14:$M$25,12,FALSE)</f>
        <v>4.9632240000000003</v>
      </c>
      <c r="AR675" s="7">
        <f>VLOOKUP(AN675,Hilfstabelle!$B$14:$J$25,9,FALSE)</f>
        <v>92.5</v>
      </c>
      <c r="AS675" s="7">
        <f>VLOOKUP(AN675,Hilfstabelle!$B$14:$K$25,10,FALSE)</f>
        <v>64</v>
      </c>
      <c r="AT675" s="7">
        <f>VLOOKUP(AN675,Hilfstabelle!$B$14:$I$25,8,FALSE)</f>
        <v>14</v>
      </c>
      <c r="AU675" s="7" t="str">
        <f>IF(AY675="50I","I",VLOOKUP(E675,Hilfstabelle!$A$3:$B$6,2))</f>
        <v>I</v>
      </c>
      <c r="AV675" s="7" t="str">
        <f>IF(U675="I","I",VLOOKUP(E675,Hilfstabelle!$A$3:$B$6,2))</f>
        <v>II</v>
      </c>
      <c r="AW675" s="7" t="str">
        <f t="shared" si="324"/>
        <v>50I</v>
      </c>
      <c r="AX675" s="7" t="str">
        <f t="shared" si="337"/>
        <v>50II</v>
      </c>
      <c r="AY675" s="106" t="str">
        <f t="shared" si="338"/>
        <v>50I</v>
      </c>
      <c r="AZ675" s="7">
        <f>VLOOKUP('Grundgerüst Konfigurator'!AW675,Hilfstabelle!$B$14:$M$25,12,FALSE)</f>
        <v>0.45080280000000006</v>
      </c>
      <c r="BA675" s="7">
        <f>VLOOKUP(AW675,Hilfstabelle!$B$14:$J$25,9,FALSE)</f>
        <v>30.5</v>
      </c>
      <c r="BB675" s="7">
        <f>VLOOKUP(AW675,Hilfstabelle!$B$14:$K$25,10,FALSE)</f>
        <v>61</v>
      </c>
      <c r="BC675" s="7">
        <f>VLOOKUP(AW675,Hilfstabelle!$B$14:$I$25,8,FALSE)</f>
        <v>22</v>
      </c>
      <c r="BD675" s="7" t="str">
        <f t="shared" si="339"/>
        <v>IV-II</v>
      </c>
      <c r="BE675" s="7" t="str">
        <f t="shared" si="325"/>
        <v>IV-II</v>
      </c>
      <c r="BF675" s="7">
        <f>IFERROR(VLOOKUP(BD675,Hilfstabelle!$B$26:$M$31,12,FALSE),0)</f>
        <v>2.3884392000000001</v>
      </c>
      <c r="BG675" s="7">
        <f>IFERROR(VLOOKUP(BD675,Hilfstabelle!$B$26:$H$31,7,FALSE),0)</f>
        <v>30</v>
      </c>
      <c r="BH675" s="7" t="str">
        <f t="shared" si="340"/>
        <v/>
      </c>
      <c r="BI675" s="7" t="str">
        <f t="shared" si="326"/>
        <v/>
      </c>
      <c r="BJ675" s="7">
        <f>IFERROR(VLOOKUP(BH675,Hilfstabelle!$B$26:$M$31,12,FALSE),0)</f>
        <v>0</v>
      </c>
      <c r="BK675" s="7">
        <f>IFERROR(VLOOKUP(BH675,Hilfstabelle!$B$26:$H$31,7,FALSE),0)</f>
        <v>0</v>
      </c>
      <c r="BL675" s="7" t="str">
        <f t="shared" si="341"/>
        <v>IV-I</v>
      </c>
      <c r="BM675" s="7" t="str">
        <f t="shared" si="327"/>
        <v>IV-I</v>
      </c>
      <c r="BN675" s="7">
        <f>IFERROR(VLOOKUP(BL675,Hilfstabelle!$B$26:$M$31,12,FALSE),0)</f>
        <v>2.205924</v>
      </c>
      <c r="BO675" s="7">
        <f>IFERROR(VLOOKUP(BL675,Hilfstabelle!$B$26:$H$31,7,FALSE),0)</f>
        <v>5</v>
      </c>
      <c r="BP675" s="162" t="s">
        <v>3902</v>
      </c>
    </row>
    <row r="676" spans="1:68" ht="15" thickBot="1" x14ac:dyDescent="0.25">
      <c r="A676" s="7">
        <v>16864441374</v>
      </c>
      <c r="B676" s="160" t="s">
        <v>98</v>
      </c>
      <c r="C676" s="8">
        <v>75</v>
      </c>
      <c r="D676" s="8">
        <v>160</v>
      </c>
      <c r="E676" s="8">
        <v>63</v>
      </c>
      <c r="F676" s="8" t="str">
        <f t="shared" si="342"/>
        <v>75 - 160 - 63</v>
      </c>
      <c r="G676" s="8" t="str">
        <f t="shared" si="343"/>
        <v>75-160-63</v>
      </c>
      <c r="H676" s="8">
        <f t="shared" si="344"/>
        <v>16864441374</v>
      </c>
      <c r="I676" s="6">
        <f t="shared" si="328"/>
        <v>22.066993200000002</v>
      </c>
      <c r="J676" s="6">
        <f>VLOOKUP(LEFT(A676,8)*1,Hilfstabelle!$A$35:$E$38,5,FALSE)</f>
        <v>0</v>
      </c>
      <c r="K676" s="6">
        <f t="shared" si="329"/>
        <v>421.5</v>
      </c>
      <c r="L676" s="6">
        <f t="shared" si="330"/>
        <v>254.5</v>
      </c>
      <c r="M676" s="6">
        <f t="shared" si="331"/>
        <v>185</v>
      </c>
      <c r="N676" s="19">
        <f t="shared" si="319"/>
        <v>162.5</v>
      </c>
      <c r="O676" s="19">
        <f t="shared" si="320"/>
        <v>124.5</v>
      </c>
      <c r="P676" s="19">
        <f t="shared" si="321"/>
        <v>163</v>
      </c>
      <c r="Q676" s="6" t="str">
        <f>VLOOKUP(LEFT(A676,8)*1,Hilfstabelle!$A$35:$E$38,2,FALSE)</f>
        <v>N.A.</v>
      </c>
      <c r="R676" s="6" t="str">
        <f>VLOOKUP(LEFT(A676,8)*1,Hilfstabelle!$A$35:$E$38,3,FALSE)</f>
        <v>N.A.</v>
      </c>
      <c r="S676" s="6" t="str">
        <f>VLOOKUP(LEFT(A676,8)*1,Hilfstabelle!$A$35:$E$38,4,FALSE)</f>
        <v>N.A.</v>
      </c>
      <c r="T676" s="94" t="e">
        <f>VLOOKUP(H676,Preise!A:E,4,FALSE)</f>
        <v>#N/A</v>
      </c>
      <c r="U676" s="7" t="str">
        <f>IF(V676=50,"I",VLOOKUP(V676,Hilfstabelle!$A$3:$B$6,2))</f>
        <v>IV</v>
      </c>
      <c r="V676" s="7">
        <f t="shared" si="332"/>
        <v>160</v>
      </c>
      <c r="W676" s="7" t="str">
        <f>IF(U676="I","I",VLOOKUP(V676,Hilfstabelle!$A$3:$B$6,2))</f>
        <v>IV</v>
      </c>
      <c r="X676" s="7">
        <f>VLOOKUP(W676,Hilfstabelle!$B$10:$M$13,12,FALSE)</f>
        <v>10.408540800000001</v>
      </c>
      <c r="Y676" s="7">
        <f>VLOOKUP(W676,Hilfstabelle!$B$10:$D$13,3,FALSE)</f>
        <v>80</v>
      </c>
      <c r="Z676" s="7">
        <f>VLOOKUP(W676,Hilfstabelle!$B$10:$E$13,4,FALSE)</f>
        <v>110.5</v>
      </c>
      <c r="AA676" s="7">
        <f>VLOOKUP(W676,Hilfstabelle!$B$10:$F$13,5,FALSE)</f>
        <v>110.5</v>
      </c>
      <c r="AB676" s="7">
        <f>VLOOKUP(W676,Hilfstabelle!$B$10:$G$13,6,FALSE)</f>
        <v>110.5</v>
      </c>
      <c r="AC676" s="7" t="str">
        <f>IF(AG676="50I","I",VLOOKUP(C676,Hilfstabelle!$A$3:$B$6,2))</f>
        <v>II</v>
      </c>
      <c r="AD676" s="7" t="str">
        <f>IF(U676="I","I",VLOOKUP(C676,Hilfstabelle!$A$3:$B$6,2))</f>
        <v>II</v>
      </c>
      <c r="AE676" s="7" t="str">
        <f t="shared" si="322"/>
        <v>75II</v>
      </c>
      <c r="AF676" s="7" t="str">
        <f t="shared" si="333"/>
        <v>75II</v>
      </c>
      <c r="AG676" s="106" t="b">
        <f t="shared" si="334"/>
        <v>0</v>
      </c>
      <c r="AH676" s="7">
        <f>VLOOKUP('Grundgerüst Konfigurator'!AE676,Hilfstabelle!$B$14:$M$25,12,FALSE)</f>
        <v>1.0688664000000001</v>
      </c>
      <c r="AI676" s="7">
        <f>VLOOKUP(AE676,Hilfstabelle!$B$14:$J$25,9,FALSE)</f>
        <v>45</v>
      </c>
      <c r="AJ676" s="7">
        <f>VLOOKUP(AE676,Hilfstabelle!$B$14:$K$25,10,FALSE)</f>
        <v>72</v>
      </c>
      <c r="AK676" s="7">
        <f>VLOOKUP(AE676,Hilfstabelle!$B$14:$I$25,8,FALSE)</f>
        <v>22</v>
      </c>
      <c r="AL676" s="7" t="str">
        <f>IF(AP676="50I","I",VLOOKUP(D676,Hilfstabelle!$A$3:$B$6,2))</f>
        <v>IV</v>
      </c>
      <c r="AM676" s="7" t="str">
        <f>IF(U676="I","I",VLOOKUP(D676,Hilfstabelle!$A$3:$B$6,2))</f>
        <v>IV</v>
      </c>
      <c r="AN676" s="7" t="str">
        <f t="shared" si="323"/>
        <v>160IV</v>
      </c>
      <c r="AO676" s="7" t="str">
        <f t="shared" si="335"/>
        <v>160IV</v>
      </c>
      <c r="AP676" s="106" t="b">
        <f t="shared" si="336"/>
        <v>0</v>
      </c>
      <c r="AQ676" s="7">
        <f>VLOOKUP('Grundgerüst Konfigurator'!AN676,Hilfstabelle!$B$14:$M$25,12,FALSE)</f>
        <v>4.9632240000000003</v>
      </c>
      <c r="AR676" s="7">
        <f>VLOOKUP(AN676,Hilfstabelle!$B$14:$J$25,9,FALSE)</f>
        <v>92.5</v>
      </c>
      <c r="AS676" s="7">
        <f>VLOOKUP(AN676,Hilfstabelle!$B$14:$K$25,10,FALSE)</f>
        <v>64</v>
      </c>
      <c r="AT676" s="7">
        <f>VLOOKUP(AN676,Hilfstabelle!$B$14:$I$25,8,FALSE)</f>
        <v>14</v>
      </c>
      <c r="AU676" s="7" t="str">
        <f>IF(AY676="50I","I",VLOOKUP(E676,Hilfstabelle!$A$3:$B$6,2))</f>
        <v>II</v>
      </c>
      <c r="AV676" s="7" t="str">
        <f>IF(U676="I","I",VLOOKUP(E676,Hilfstabelle!$A$3:$B$6,2))</f>
        <v>II</v>
      </c>
      <c r="AW676" s="7" t="str">
        <f t="shared" si="324"/>
        <v>63II</v>
      </c>
      <c r="AX676" s="7" t="str">
        <f t="shared" si="337"/>
        <v>63II</v>
      </c>
      <c r="AY676" s="106" t="b">
        <f t="shared" si="338"/>
        <v>0</v>
      </c>
      <c r="AZ676" s="7">
        <f>VLOOKUP('Grundgerüst Konfigurator'!AW676,Hilfstabelle!$B$14:$M$25,12,FALSE)</f>
        <v>0.84948360000000012</v>
      </c>
      <c r="BA676" s="7">
        <f>VLOOKUP(AW676,Hilfstabelle!$B$14:$J$25,9,FALSE)</f>
        <v>37</v>
      </c>
      <c r="BB676" s="7">
        <f>VLOOKUP(AW676,Hilfstabelle!$B$14:$K$25,10,FALSE)</f>
        <v>68.5</v>
      </c>
      <c r="BC676" s="7">
        <f>VLOOKUP(AW676,Hilfstabelle!$B$14:$I$25,8,FALSE)</f>
        <v>22.5</v>
      </c>
      <c r="BD676" s="7" t="str">
        <f t="shared" si="339"/>
        <v>IV-II</v>
      </c>
      <c r="BE676" s="7" t="str">
        <f t="shared" si="325"/>
        <v>IV-II</v>
      </c>
      <c r="BF676" s="7">
        <f>IFERROR(VLOOKUP(BD676,Hilfstabelle!$B$26:$M$31,12,FALSE),0)</f>
        <v>2.3884392000000001</v>
      </c>
      <c r="BG676" s="7">
        <f>IFERROR(VLOOKUP(BD676,Hilfstabelle!$B$26:$H$31,7,FALSE),0)</f>
        <v>30</v>
      </c>
      <c r="BH676" s="7" t="str">
        <f t="shared" si="340"/>
        <v/>
      </c>
      <c r="BI676" s="7" t="str">
        <f t="shared" si="326"/>
        <v/>
      </c>
      <c r="BJ676" s="7">
        <f>IFERROR(VLOOKUP(BH676,Hilfstabelle!$B$26:$M$31,12,FALSE),0)</f>
        <v>0</v>
      </c>
      <c r="BK676" s="7">
        <f>IFERROR(VLOOKUP(BH676,Hilfstabelle!$B$26:$H$31,7,FALSE),0)</f>
        <v>0</v>
      </c>
      <c r="BL676" s="7" t="str">
        <f t="shared" si="341"/>
        <v>IV-II</v>
      </c>
      <c r="BM676" s="7" t="str">
        <f t="shared" si="327"/>
        <v>IV-II</v>
      </c>
      <c r="BN676" s="7">
        <f>IFERROR(VLOOKUP(BL676,Hilfstabelle!$B$26:$M$31,12,FALSE),0)</f>
        <v>2.3884392000000001</v>
      </c>
      <c r="BO676" s="7">
        <f>IFERROR(VLOOKUP(BL676,Hilfstabelle!$B$26:$H$31,7,FALSE),0)</f>
        <v>30</v>
      </c>
      <c r="BP676" s="162" t="s">
        <v>3902</v>
      </c>
    </row>
    <row r="677" spans="1:68" ht="15" thickBot="1" x14ac:dyDescent="0.25">
      <c r="A677" s="7">
        <v>16863331157</v>
      </c>
      <c r="B677" s="160" t="s">
        <v>98</v>
      </c>
      <c r="C677" s="8">
        <v>90</v>
      </c>
      <c r="D677" s="8">
        <v>110</v>
      </c>
      <c r="E677" s="8">
        <v>25</v>
      </c>
      <c r="F677" s="8" t="str">
        <f t="shared" si="342"/>
        <v>90 - 110 - 25</v>
      </c>
      <c r="G677" s="8" t="str">
        <f t="shared" si="343"/>
        <v>90-110-25</v>
      </c>
      <c r="H677" s="8">
        <f t="shared" si="344"/>
        <v>16863331157</v>
      </c>
      <c r="I677" s="6">
        <f t="shared" si="328"/>
        <v>9.3732072000000013</v>
      </c>
      <c r="J677" s="6">
        <f>VLOOKUP(LEFT(A677,8)*1,Hilfstabelle!$A$35:$E$38,5,FALSE)</f>
        <v>1</v>
      </c>
      <c r="K677" s="6">
        <f t="shared" si="329"/>
        <v>295.5</v>
      </c>
      <c r="L677" s="6">
        <f t="shared" si="330"/>
        <v>224</v>
      </c>
      <c r="M677" s="6">
        <f t="shared" si="331"/>
        <v>130</v>
      </c>
      <c r="N677" s="19">
        <f t="shared" si="319"/>
        <v>111</v>
      </c>
      <c r="O677" s="19">
        <f t="shared" si="320"/>
        <v>111</v>
      </c>
      <c r="P677" s="19">
        <f t="shared" si="321"/>
        <v>113</v>
      </c>
      <c r="Q677" s="6">
        <f>VLOOKUP(LEFT(A677,8)*1,Hilfstabelle!$A$35:$E$38,2,FALSE)</f>
        <v>400</v>
      </c>
      <c r="R677" s="6">
        <f>VLOOKUP(LEFT(A677,8)*1,Hilfstabelle!$A$35:$E$38,3,FALSE)</f>
        <v>285</v>
      </c>
      <c r="S677" s="6">
        <f>VLOOKUP(LEFT(A677,8)*1,Hilfstabelle!$A$35:$E$38,4,FALSE)</f>
        <v>146</v>
      </c>
      <c r="T677" s="94">
        <f>VLOOKUP(H677,Preise!A:E,4,FALSE)</f>
        <v>1042.3900000000001</v>
      </c>
      <c r="U677" s="7" t="str">
        <f>IF(V677=50,"I",VLOOKUP(V677,Hilfstabelle!$A$3:$B$6,2))</f>
        <v>III</v>
      </c>
      <c r="V677" s="7">
        <f t="shared" si="332"/>
        <v>110</v>
      </c>
      <c r="W677" s="7" t="str">
        <f>IF(U677="I","I",VLOOKUP(V677,Hilfstabelle!$A$3:$B$6,2))</f>
        <v>III</v>
      </c>
      <c r="X677" s="7">
        <f>VLOOKUP(W677,Hilfstabelle!$B$10:$M$13,12,FALSE)</f>
        <v>4.3940147999999999</v>
      </c>
      <c r="Y677" s="7">
        <f>VLOOKUP(W677,Hilfstabelle!$B$10:$D$13,3,FALSE)</f>
        <v>63</v>
      </c>
      <c r="Z677" s="7">
        <f>VLOOKUP(W677,Hilfstabelle!$B$10:$E$13,4,FALSE)</f>
        <v>89</v>
      </c>
      <c r="AA677" s="7">
        <f>VLOOKUP(W677,Hilfstabelle!$B$10:$F$13,5,FALSE)</f>
        <v>89</v>
      </c>
      <c r="AB677" s="7">
        <f>VLOOKUP(W677,Hilfstabelle!$B$10:$G$13,6,FALSE)</f>
        <v>89</v>
      </c>
      <c r="AC677" s="7" t="str">
        <f>IF(AG677="50I","I",VLOOKUP(C677,Hilfstabelle!$A$3:$B$6,2))</f>
        <v>III</v>
      </c>
      <c r="AD677" s="7" t="str">
        <f>IF(U677="I","I",VLOOKUP(C677,Hilfstabelle!$A$3:$B$6,2))</f>
        <v>III</v>
      </c>
      <c r="AE677" s="7" t="str">
        <f t="shared" si="322"/>
        <v>90III</v>
      </c>
      <c r="AF677" s="7" t="str">
        <f t="shared" si="333"/>
        <v>90III</v>
      </c>
      <c r="AG677" s="106" t="b">
        <f t="shared" si="334"/>
        <v>0</v>
      </c>
      <c r="AH677" s="7">
        <f>VLOOKUP('Grundgerüst Konfigurator'!AE677,Hilfstabelle!$B$14:$M$25,12,FALSE)</f>
        <v>1.6001664000000002</v>
      </c>
      <c r="AI677" s="7">
        <f>VLOOKUP(AE677,Hilfstabelle!$B$14:$J$25,9,FALSE)</f>
        <v>54</v>
      </c>
      <c r="AJ677" s="7">
        <f>VLOOKUP(AE677,Hilfstabelle!$B$14:$K$25,10,FALSE)</f>
        <v>72</v>
      </c>
      <c r="AK677" s="7">
        <f>VLOOKUP(AE677,Hilfstabelle!$B$14:$I$25,8,FALSE)</f>
        <v>22</v>
      </c>
      <c r="AL677" s="7" t="str">
        <f>IF(AP677="50I","I",VLOOKUP(D677,Hilfstabelle!$A$3:$B$6,2))</f>
        <v>III</v>
      </c>
      <c r="AM677" s="7" t="str">
        <f>IF(U677="I","I",VLOOKUP(D677,Hilfstabelle!$A$3:$B$6,2))</f>
        <v>III</v>
      </c>
      <c r="AN677" s="7" t="str">
        <f t="shared" si="323"/>
        <v>110III</v>
      </c>
      <c r="AO677" s="7" t="str">
        <f t="shared" si="335"/>
        <v>110III</v>
      </c>
      <c r="AP677" s="106" t="b">
        <f t="shared" si="336"/>
        <v>0</v>
      </c>
      <c r="AQ677" s="7">
        <f>VLOOKUP('Grundgerüst Konfigurator'!AN677,Hilfstabelle!$B$14:$M$25,12,FALSE)</f>
        <v>2.1127092000000003</v>
      </c>
      <c r="AR677" s="7">
        <f>VLOOKUP(AN677,Hilfstabelle!$B$14:$J$25,9,FALSE)</f>
        <v>65</v>
      </c>
      <c r="AS677" s="7">
        <f>VLOOKUP(AN677,Hilfstabelle!$B$14:$K$25,10,FALSE)</f>
        <v>72</v>
      </c>
      <c r="AT677" s="7">
        <f>VLOOKUP(AN677,Hilfstabelle!$B$14:$I$25,8,FALSE)</f>
        <v>22</v>
      </c>
      <c r="AU677" s="7" t="str">
        <f>IF(AY677="50I","I",VLOOKUP(E677,Hilfstabelle!$A$3:$B$6,2))</f>
        <v>I</v>
      </c>
      <c r="AV677" s="7" t="str">
        <f>IF(U677="I","I",VLOOKUP(E677,Hilfstabelle!$A$3:$B$6,2))</f>
        <v>I</v>
      </c>
      <c r="AW677" s="7" t="str">
        <f t="shared" si="324"/>
        <v>25I</v>
      </c>
      <c r="AX677" s="7" t="str">
        <f t="shared" si="337"/>
        <v>25I</v>
      </c>
      <c r="AY677" s="106" t="b">
        <f t="shared" si="338"/>
        <v>0</v>
      </c>
      <c r="AZ677" s="7">
        <f>VLOOKUP('Grundgerüst Konfigurator'!AW677,Hilfstabelle!$B$14:$M$25,12,FALSE)</f>
        <v>0.171486</v>
      </c>
      <c r="BA677" s="7">
        <f>VLOOKUP(AW677,Hilfstabelle!$B$14:$J$25,9,FALSE)</f>
        <v>15.25</v>
      </c>
      <c r="BB677" s="7">
        <f>VLOOKUP(AW677,Hilfstabelle!$B$14:$K$25,10,FALSE)</f>
        <v>40.5</v>
      </c>
      <c r="BC677" s="7">
        <f>VLOOKUP(AW677,Hilfstabelle!$B$14:$I$25,8,FALSE)</f>
        <v>19</v>
      </c>
      <c r="BD677" s="7" t="str">
        <f t="shared" si="339"/>
        <v/>
      </c>
      <c r="BE677" s="7" t="str">
        <f t="shared" si="325"/>
        <v/>
      </c>
      <c r="BF677" s="7">
        <f>IFERROR(VLOOKUP(BD677,Hilfstabelle!$B$26:$M$31,12,FALSE),0)</f>
        <v>0</v>
      </c>
      <c r="BG677" s="7">
        <f>IFERROR(VLOOKUP(BD677,Hilfstabelle!$B$26:$H$31,7,FALSE),0)</f>
        <v>0</v>
      </c>
      <c r="BH677" s="7" t="str">
        <f t="shared" si="340"/>
        <v/>
      </c>
      <c r="BI677" s="7" t="str">
        <f t="shared" si="326"/>
        <v/>
      </c>
      <c r="BJ677" s="7">
        <f>IFERROR(VLOOKUP(BH677,Hilfstabelle!$B$26:$M$31,12,FALSE),0)</f>
        <v>0</v>
      </c>
      <c r="BK677" s="7">
        <f>IFERROR(VLOOKUP(BH677,Hilfstabelle!$B$26:$H$31,7,FALSE),0)</f>
        <v>0</v>
      </c>
      <c r="BL677" s="7" t="str">
        <f t="shared" si="341"/>
        <v>III-I</v>
      </c>
      <c r="BM677" s="7" t="str">
        <f t="shared" si="327"/>
        <v>III-I</v>
      </c>
      <c r="BN677" s="7">
        <f>IFERROR(VLOOKUP(BL677,Hilfstabelle!$B$26:$M$31,12,FALSE),0)</f>
        <v>1.0948308</v>
      </c>
      <c r="BO677" s="7">
        <f>IFERROR(VLOOKUP(BL677,Hilfstabelle!$B$26:$H$31,7,FALSE),0)</f>
        <v>5</v>
      </c>
      <c r="BP677" s="162" t="s">
        <v>3902</v>
      </c>
    </row>
    <row r="678" spans="1:68" ht="15" thickBot="1" x14ac:dyDescent="0.25">
      <c r="A678" s="7">
        <v>16863331158</v>
      </c>
      <c r="B678" s="160" t="s">
        <v>98</v>
      </c>
      <c r="C678" s="8">
        <v>90</v>
      </c>
      <c r="D678" s="8">
        <v>110</v>
      </c>
      <c r="E678" s="8">
        <v>32</v>
      </c>
      <c r="F678" s="8" t="str">
        <f t="shared" si="342"/>
        <v>90 - 110 - 32</v>
      </c>
      <c r="G678" s="8" t="str">
        <f t="shared" si="343"/>
        <v>90-110-32</v>
      </c>
      <c r="H678" s="8">
        <f t="shared" si="344"/>
        <v>16863331158</v>
      </c>
      <c r="I678" s="6">
        <f t="shared" ref="I678:I709" si="345">SUM(X678,AH678,AQ678,AZ678,BF678,BJ678,BN678)</f>
        <v>9.4256064000000013</v>
      </c>
      <c r="J678" s="6">
        <f>VLOOKUP(LEFT(A678,8)*1,Hilfstabelle!$A$35:$E$38,5,FALSE)</f>
        <v>1</v>
      </c>
      <c r="K678" s="6">
        <f t="shared" ref="K678:K709" si="346">SUM(Z678,AA678,AJ678,BB678,BG678,BO678)</f>
        <v>302</v>
      </c>
      <c r="L678" s="6">
        <f t="shared" ref="L678:L709" si="347">MAX(Y678,AI678,BA678)+SUM(AB678,AS678,BK678)</f>
        <v>224</v>
      </c>
      <c r="M678" s="6">
        <f t="shared" ref="M678:M709" si="348">MAX(Y678,AI678,AR678,BA678)*2</f>
        <v>130</v>
      </c>
      <c r="N678" s="19">
        <f t="shared" si="319"/>
        <v>111</v>
      </c>
      <c r="O678" s="19">
        <f t="shared" si="320"/>
        <v>111</v>
      </c>
      <c r="P678" s="19">
        <f t="shared" si="321"/>
        <v>114</v>
      </c>
      <c r="Q678" s="6">
        <f>VLOOKUP(LEFT(A678,8)*1,Hilfstabelle!$A$35:$E$38,2,FALSE)</f>
        <v>400</v>
      </c>
      <c r="R678" s="6">
        <f>VLOOKUP(LEFT(A678,8)*1,Hilfstabelle!$A$35:$E$38,3,FALSE)</f>
        <v>285</v>
      </c>
      <c r="S678" s="6">
        <f>VLOOKUP(LEFT(A678,8)*1,Hilfstabelle!$A$35:$E$38,4,FALSE)</f>
        <v>146</v>
      </c>
      <c r="T678" s="94">
        <f>VLOOKUP(H678,Preise!A:E,4,FALSE)</f>
        <v>1047.75</v>
      </c>
      <c r="U678" s="7" t="str">
        <f>IF(V678=50,"I",VLOOKUP(V678,Hilfstabelle!$A$3:$B$6,2))</f>
        <v>III</v>
      </c>
      <c r="V678" s="7">
        <f t="shared" ref="V678:V709" si="349">MAX(C678,D678,E678)</f>
        <v>110</v>
      </c>
      <c r="W678" s="7" t="str">
        <f>IF(U678="I","I",VLOOKUP(V678,Hilfstabelle!$A$3:$B$6,2))</f>
        <v>III</v>
      </c>
      <c r="X678" s="7">
        <f>VLOOKUP(W678,Hilfstabelle!$B$10:$M$13,12,FALSE)</f>
        <v>4.3940147999999999</v>
      </c>
      <c r="Y678" s="7">
        <f>VLOOKUP(W678,Hilfstabelle!$B$10:$D$13,3,FALSE)</f>
        <v>63</v>
      </c>
      <c r="Z678" s="7">
        <f>VLOOKUP(W678,Hilfstabelle!$B$10:$E$13,4,FALSE)</f>
        <v>89</v>
      </c>
      <c r="AA678" s="7">
        <f>VLOOKUP(W678,Hilfstabelle!$B$10:$F$13,5,FALSE)</f>
        <v>89</v>
      </c>
      <c r="AB678" s="7">
        <f>VLOOKUP(W678,Hilfstabelle!$B$10:$G$13,6,FALSE)</f>
        <v>89</v>
      </c>
      <c r="AC678" s="7" t="str">
        <f>IF(AG678="50I","I",VLOOKUP(C678,Hilfstabelle!$A$3:$B$6,2))</f>
        <v>III</v>
      </c>
      <c r="AD678" s="7" t="str">
        <f>IF(U678="I","I",VLOOKUP(C678,Hilfstabelle!$A$3:$B$6,2))</f>
        <v>III</v>
      </c>
      <c r="AE678" s="7" t="str">
        <f t="shared" si="322"/>
        <v>90III</v>
      </c>
      <c r="AF678" s="7" t="str">
        <f t="shared" ref="AF678:AF709" si="350">CONCATENATE(C678,AD678)</f>
        <v>90III</v>
      </c>
      <c r="AG678" s="106" t="b">
        <f t="shared" si="334"/>
        <v>0</v>
      </c>
      <c r="AH678" s="7">
        <f>VLOOKUP('Grundgerüst Konfigurator'!AE678,Hilfstabelle!$B$14:$M$25,12,FALSE)</f>
        <v>1.6001664000000002</v>
      </c>
      <c r="AI678" s="7">
        <f>VLOOKUP(AE678,Hilfstabelle!$B$14:$J$25,9,FALSE)</f>
        <v>54</v>
      </c>
      <c r="AJ678" s="7">
        <f>VLOOKUP(AE678,Hilfstabelle!$B$14:$K$25,10,FALSE)</f>
        <v>72</v>
      </c>
      <c r="AK678" s="7">
        <f>VLOOKUP(AE678,Hilfstabelle!$B$14:$I$25,8,FALSE)</f>
        <v>22</v>
      </c>
      <c r="AL678" s="7" t="str">
        <f>IF(AP678="50I","I",VLOOKUP(D678,Hilfstabelle!$A$3:$B$6,2))</f>
        <v>III</v>
      </c>
      <c r="AM678" s="7" t="str">
        <f>IF(U678="I","I",VLOOKUP(D678,Hilfstabelle!$A$3:$B$6,2))</f>
        <v>III</v>
      </c>
      <c r="AN678" s="7" t="str">
        <f t="shared" si="323"/>
        <v>110III</v>
      </c>
      <c r="AO678" s="7" t="str">
        <f t="shared" ref="AO678:AO709" si="351">CONCATENATE(D678,AM678)</f>
        <v>110III</v>
      </c>
      <c r="AP678" s="106" t="b">
        <f t="shared" si="336"/>
        <v>0</v>
      </c>
      <c r="AQ678" s="7">
        <f>VLOOKUP('Grundgerüst Konfigurator'!AN678,Hilfstabelle!$B$14:$M$25,12,FALSE)</f>
        <v>2.1127092000000003</v>
      </c>
      <c r="AR678" s="7">
        <f>VLOOKUP(AN678,Hilfstabelle!$B$14:$J$25,9,FALSE)</f>
        <v>65</v>
      </c>
      <c r="AS678" s="7">
        <f>VLOOKUP(AN678,Hilfstabelle!$B$14:$K$25,10,FALSE)</f>
        <v>72</v>
      </c>
      <c r="AT678" s="7">
        <f>VLOOKUP(AN678,Hilfstabelle!$B$14:$I$25,8,FALSE)</f>
        <v>22</v>
      </c>
      <c r="AU678" s="7" t="str">
        <f>IF(AY678="50I","I",VLOOKUP(E678,Hilfstabelle!$A$3:$B$6,2))</f>
        <v>I</v>
      </c>
      <c r="AV678" s="7" t="str">
        <f>IF(U678="I","I",VLOOKUP(E678,Hilfstabelle!$A$3:$B$6,2))</f>
        <v>I</v>
      </c>
      <c r="AW678" s="7" t="str">
        <f t="shared" si="324"/>
        <v>32I</v>
      </c>
      <c r="AX678" s="7" t="str">
        <f t="shared" ref="AX678:AX709" si="352">CONCATENATE(E678,AV678)</f>
        <v>32I</v>
      </c>
      <c r="AY678" s="106" t="b">
        <f t="shared" si="338"/>
        <v>0</v>
      </c>
      <c r="AZ678" s="7">
        <f>VLOOKUP('Grundgerüst Konfigurator'!AW678,Hilfstabelle!$B$14:$M$25,12,FALSE)</f>
        <v>0.22388520000000001</v>
      </c>
      <c r="BA678" s="7">
        <f>VLOOKUP(AW678,Hilfstabelle!$B$14:$J$25,9,FALSE)</f>
        <v>20</v>
      </c>
      <c r="BB678" s="7">
        <f>VLOOKUP(AW678,Hilfstabelle!$B$14:$K$25,10,FALSE)</f>
        <v>47</v>
      </c>
      <c r="BC678" s="7">
        <f>VLOOKUP(AW678,Hilfstabelle!$B$14:$I$25,8,FALSE)</f>
        <v>20</v>
      </c>
      <c r="BD678" s="7" t="str">
        <f t="shared" ref="BD678:BD709" si="353">IF(W678=AC678,"",CONCATENATE(W678,"-",AC678))</f>
        <v/>
      </c>
      <c r="BE678" s="7" t="str">
        <f t="shared" si="325"/>
        <v/>
      </c>
      <c r="BF678" s="7">
        <f>IFERROR(VLOOKUP(BD678,Hilfstabelle!$B$26:$M$31,12,FALSE),0)</f>
        <v>0</v>
      </c>
      <c r="BG678" s="7">
        <f>IFERROR(VLOOKUP(BD678,Hilfstabelle!$B$26:$H$31,7,FALSE),0)</f>
        <v>0</v>
      </c>
      <c r="BH678" s="7" t="str">
        <f t="shared" ref="BH678:BH709" si="354">IF(W678=AL678,"",CONCATENATE(W678,"-",AL678))</f>
        <v/>
      </c>
      <c r="BI678" s="7" t="str">
        <f t="shared" si="326"/>
        <v/>
      </c>
      <c r="BJ678" s="7">
        <f>IFERROR(VLOOKUP(BH678,Hilfstabelle!$B$26:$M$31,12,FALSE),0)</f>
        <v>0</v>
      </c>
      <c r="BK678" s="7">
        <f>IFERROR(VLOOKUP(BH678,Hilfstabelle!$B$26:$H$31,7,FALSE),0)</f>
        <v>0</v>
      </c>
      <c r="BL678" s="7" t="str">
        <f t="shared" ref="BL678:BL709" si="355">IF(W678=AU678,"",CONCATENATE(W678,"-",AU678))</f>
        <v>III-I</v>
      </c>
      <c r="BM678" s="7" t="str">
        <f t="shared" si="327"/>
        <v>III-I</v>
      </c>
      <c r="BN678" s="7">
        <f>IFERROR(VLOOKUP(BL678,Hilfstabelle!$B$26:$M$31,12,FALSE),0)</f>
        <v>1.0948308</v>
      </c>
      <c r="BO678" s="7">
        <f>IFERROR(VLOOKUP(BL678,Hilfstabelle!$B$26:$H$31,7,FALSE),0)</f>
        <v>5</v>
      </c>
      <c r="BP678" s="162" t="s">
        <v>3902</v>
      </c>
    </row>
    <row r="679" spans="1:68" ht="15" thickBot="1" x14ac:dyDescent="0.25">
      <c r="A679" s="7">
        <v>16863331159</v>
      </c>
      <c r="B679" s="160" t="s">
        <v>98</v>
      </c>
      <c r="C679" s="8">
        <v>90</v>
      </c>
      <c r="D679" s="8">
        <v>110</v>
      </c>
      <c r="E679" s="8">
        <v>40</v>
      </c>
      <c r="F679" s="8" t="str">
        <f t="shared" si="342"/>
        <v>90 - 110 - 40</v>
      </c>
      <c r="G679" s="8" t="str">
        <f t="shared" si="343"/>
        <v>90-110-40</v>
      </c>
      <c r="H679" s="8">
        <f t="shared" si="344"/>
        <v>16863331159</v>
      </c>
      <c r="I679" s="6">
        <f t="shared" si="345"/>
        <v>9.5352096000000017</v>
      </c>
      <c r="J679" s="6">
        <f>VLOOKUP(LEFT(A679,8)*1,Hilfstabelle!$A$35:$E$38,5,FALSE)</f>
        <v>1</v>
      </c>
      <c r="K679" s="6">
        <f t="shared" si="346"/>
        <v>309</v>
      </c>
      <c r="L679" s="6">
        <f t="shared" si="347"/>
        <v>224</v>
      </c>
      <c r="M679" s="6">
        <f t="shared" si="348"/>
        <v>130</v>
      </c>
      <c r="N679" s="19">
        <f t="shared" si="319"/>
        <v>111</v>
      </c>
      <c r="O679" s="19">
        <f t="shared" si="320"/>
        <v>111</v>
      </c>
      <c r="P679" s="19">
        <f t="shared" si="321"/>
        <v>116</v>
      </c>
      <c r="Q679" s="6">
        <f>VLOOKUP(LEFT(A679,8)*1,Hilfstabelle!$A$35:$E$38,2,FALSE)</f>
        <v>400</v>
      </c>
      <c r="R679" s="6">
        <f>VLOOKUP(LEFT(A679,8)*1,Hilfstabelle!$A$35:$E$38,3,FALSE)</f>
        <v>285</v>
      </c>
      <c r="S679" s="6">
        <f>VLOOKUP(LEFT(A679,8)*1,Hilfstabelle!$A$35:$E$38,4,FALSE)</f>
        <v>146</v>
      </c>
      <c r="T679" s="94">
        <f>VLOOKUP(H679,Preise!A:E,4,FALSE)</f>
        <v>1055.1199999999999</v>
      </c>
      <c r="U679" s="7" t="str">
        <f>IF(V679=50,"I",VLOOKUP(V679,Hilfstabelle!$A$3:$B$6,2))</f>
        <v>III</v>
      </c>
      <c r="V679" s="7">
        <f t="shared" si="349"/>
        <v>110</v>
      </c>
      <c r="W679" s="7" t="str">
        <f>IF(U679="I","I",VLOOKUP(V679,Hilfstabelle!$A$3:$B$6,2))</f>
        <v>III</v>
      </c>
      <c r="X679" s="7">
        <f>VLOOKUP(W679,Hilfstabelle!$B$10:$M$13,12,FALSE)</f>
        <v>4.3940147999999999</v>
      </c>
      <c r="Y679" s="7">
        <f>VLOOKUP(W679,Hilfstabelle!$B$10:$D$13,3,FALSE)</f>
        <v>63</v>
      </c>
      <c r="Z679" s="7">
        <f>VLOOKUP(W679,Hilfstabelle!$B$10:$E$13,4,FALSE)</f>
        <v>89</v>
      </c>
      <c r="AA679" s="7">
        <f>VLOOKUP(W679,Hilfstabelle!$B$10:$F$13,5,FALSE)</f>
        <v>89</v>
      </c>
      <c r="AB679" s="7">
        <f>VLOOKUP(W679,Hilfstabelle!$B$10:$G$13,6,FALSE)</f>
        <v>89</v>
      </c>
      <c r="AC679" s="7" t="str">
        <f>IF(AG679="50I","I",VLOOKUP(C679,Hilfstabelle!$A$3:$B$6,2))</f>
        <v>III</v>
      </c>
      <c r="AD679" s="7" t="str">
        <f>IF(U679="I","I",VLOOKUP(C679,Hilfstabelle!$A$3:$B$6,2))</f>
        <v>III</v>
      </c>
      <c r="AE679" s="7" t="str">
        <f t="shared" si="322"/>
        <v>90III</v>
      </c>
      <c r="AF679" s="7" t="str">
        <f t="shared" si="350"/>
        <v>90III</v>
      </c>
      <c r="AG679" s="106" t="b">
        <f t="shared" si="334"/>
        <v>0</v>
      </c>
      <c r="AH679" s="7">
        <f>VLOOKUP('Grundgerüst Konfigurator'!AE679,Hilfstabelle!$B$14:$M$25,12,FALSE)</f>
        <v>1.6001664000000002</v>
      </c>
      <c r="AI679" s="7">
        <f>VLOOKUP(AE679,Hilfstabelle!$B$14:$J$25,9,FALSE)</f>
        <v>54</v>
      </c>
      <c r="AJ679" s="7">
        <f>VLOOKUP(AE679,Hilfstabelle!$B$14:$K$25,10,FALSE)</f>
        <v>72</v>
      </c>
      <c r="AK679" s="7">
        <f>VLOOKUP(AE679,Hilfstabelle!$B$14:$I$25,8,FALSE)</f>
        <v>22</v>
      </c>
      <c r="AL679" s="7" t="str">
        <f>IF(AP679="50I","I",VLOOKUP(D679,Hilfstabelle!$A$3:$B$6,2))</f>
        <v>III</v>
      </c>
      <c r="AM679" s="7" t="str">
        <f>IF(U679="I","I",VLOOKUP(D679,Hilfstabelle!$A$3:$B$6,2))</f>
        <v>III</v>
      </c>
      <c r="AN679" s="7" t="str">
        <f t="shared" si="323"/>
        <v>110III</v>
      </c>
      <c r="AO679" s="7" t="str">
        <f t="shared" si="351"/>
        <v>110III</v>
      </c>
      <c r="AP679" s="106" t="b">
        <f t="shared" si="336"/>
        <v>0</v>
      </c>
      <c r="AQ679" s="7">
        <f>VLOOKUP('Grundgerüst Konfigurator'!AN679,Hilfstabelle!$B$14:$M$25,12,FALSE)</f>
        <v>2.1127092000000003</v>
      </c>
      <c r="AR679" s="7">
        <f>VLOOKUP(AN679,Hilfstabelle!$B$14:$J$25,9,FALSE)</f>
        <v>65</v>
      </c>
      <c r="AS679" s="7">
        <f>VLOOKUP(AN679,Hilfstabelle!$B$14:$K$25,10,FALSE)</f>
        <v>72</v>
      </c>
      <c r="AT679" s="7">
        <f>VLOOKUP(AN679,Hilfstabelle!$B$14:$I$25,8,FALSE)</f>
        <v>22</v>
      </c>
      <c r="AU679" s="7" t="str">
        <f>IF(AY679="50I","I",VLOOKUP(E679,Hilfstabelle!$A$3:$B$6,2))</f>
        <v>I</v>
      </c>
      <c r="AV679" s="7" t="str">
        <f>IF(U679="I","I",VLOOKUP(E679,Hilfstabelle!$A$3:$B$6,2))</f>
        <v>I</v>
      </c>
      <c r="AW679" s="7" t="str">
        <f t="shared" si="324"/>
        <v>40I</v>
      </c>
      <c r="AX679" s="7" t="str">
        <f t="shared" si="352"/>
        <v>40I</v>
      </c>
      <c r="AY679" s="106" t="b">
        <f t="shared" si="338"/>
        <v>0</v>
      </c>
      <c r="AZ679" s="7">
        <f>VLOOKUP('Grundgerüst Konfigurator'!AW679,Hilfstabelle!$B$14:$M$25,12,FALSE)</f>
        <v>0.33348840000000002</v>
      </c>
      <c r="BA679" s="7">
        <f>VLOOKUP(AW679,Hilfstabelle!$B$14:$J$25,9,FALSE)</f>
        <v>24.5</v>
      </c>
      <c r="BB679" s="7">
        <f>VLOOKUP(AW679,Hilfstabelle!$B$14:$K$25,10,FALSE)</f>
        <v>54</v>
      </c>
      <c r="BC679" s="7">
        <f>VLOOKUP(AW679,Hilfstabelle!$B$14:$I$25,8,FALSE)</f>
        <v>22</v>
      </c>
      <c r="BD679" s="7" t="str">
        <f t="shared" si="353"/>
        <v/>
      </c>
      <c r="BE679" s="7" t="str">
        <f t="shared" si="325"/>
        <v/>
      </c>
      <c r="BF679" s="7">
        <f>IFERROR(VLOOKUP(BD679,Hilfstabelle!$B$26:$M$31,12,FALSE),0)</f>
        <v>0</v>
      </c>
      <c r="BG679" s="7">
        <f>IFERROR(VLOOKUP(BD679,Hilfstabelle!$B$26:$H$31,7,FALSE),0)</f>
        <v>0</v>
      </c>
      <c r="BH679" s="7" t="str">
        <f t="shared" si="354"/>
        <v/>
      </c>
      <c r="BI679" s="7" t="str">
        <f t="shared" si="326"/>
        <v/>
      </c>
      <c r="BJ679" s="7">
        <f>IFERROR(VLOOKUP(BH679,Hilfstabelle!$B$26:$M$31,12,FALSE),0)</f>
        <v>0</v>
      </c>
      <c r="BK679" s="7">
        <f>IFERROR(VLOOKUP(BH679,Hilfstabelle!$B$26:$H$31,7,FALSE),0)</f>
        <v>0</v>
      </c>
      <c r="BL679" s="7" t="str">
        <f t="shared" si="355"/>
        <v>III-I</v>
      </c>
      <c r="BM679" s="7" t="str">
        <f t="shared" si="327"/>
        <v>III-I</v>
      </c>
      <c r="BN679" s="7">
        <f>IFERROR(VLOOKUP(BL679,Hilfstabelle!$B$26:$M$31,12,FALSE),0)</f>
        <v>1.0948308</v>
      </c>
      <c r="BO679" s="7">
        <f>IFERROR(VLOOKUP(BL679,Hilfstabelle!$B$26:$H$31,7,FALSE),0)</f>
        <v>5</v>
      </c>
      <c r="BP679" s="162" t="s">
        <v>3902</v>
      </c>
    </row>
    <row r="680" spans="1:68" ht="15" thickBot="1" x14ac:dyDescent="0.25">
      <c r="A680" s="7">
        <v>16863331160</v>
      </c>
      <c r="B680" s="160" t="s">
        <v>98</v>
      </c>
      <c r="C680" s="8">
        <v>90</v>
      </c>
      <c r="D680" s="8">
        <v>110</v>
      </c>
      <c r="E680" s="8">
        <v>50</v>
      </c>
      <c r="F680" s="8" t="str">
        <f t="shared" si="342"/>
        <v>90 - 110 - 50</v>
      </c>
      <c r="G680" s="8" t="str">
        <f t="shared" si="343"/>
        <v>90-110-50</v>
      </c>
      <c r="H680" s="8">
        <f t="shared" si="344"/>
        <v>16863331160</v>
      </c>
      <c r="I680" s="6">
        <f t="shared" si="345"/>
        <v>9.6525240000000014</v>
      </c>
      <c r="J680" s="6">
        <f>VLOOKUP(LEFT(A680,8)*1,Hilfstabelle!$A$35:$E$38,5,FALSE)</f>
        <v>1</v>
      </c>
      <c r="K680" s="6">
        <f t="shared" si="346"/>
        <v>316</v>
      </c>
      <c r="L680" s="6">
        <f t="shared" si="347"/>
        <v>224</v>
      </c>
      <c r="M680" s="6">
        <f t="shared" si="348"/>
        <v>130</v>
      </c>
      <c r="N680" s="19">
        <f t="shared" si="319"/>
        <v>111</v>
      </c>
      <c r="O680" s="19">
        <f t="shared" si="320"/>
        <v>111</v>
      </c>
      <c r="P680" s="19">
        <f t="shared" si="321"/>
        <v>116</v>
      </c>
      <c r="Q680" s="6">
        <f>VLOOKUP(LEFT(A680,8)*1,Hilfstabelle!$A$35:$E$38,2,FALSE)</f>
        <v>400</v>
      </c>
      <c r="R680" s="6">
        <f>VLOOKUP(LEFT(A680,8)*1,Hilfstabelle!$A$35:$E$38,3,FALSE)</f>
        <v>285</v>
      </c>
      <c r="S680" s="6">
        <f>VLOOKUP(LEFT(A680,8)*1,Hilfstabelle!$A$35:$E$38,4,FALSE)</f>
        <v>146</v>
      </c>
      <c r="T680" s="94">
        <f>VLOOKUP(H680,Preise!A:E,4,FALSE)</f>
        <v>1064.82</v>
      </c>
      <c r="U680" s="7" t="str">
        <f>IF(V680=50,"I",VLOOKUP(V680,Hilfstabelle!$A$3:$B$6,2))</f>
        <v>III</v>
      </c>
      <c r="V680" s="7">
        <f t="shared" si="349"/>
        <v>110</v>
      </c>
      <c r="W680" s="7" t="str">
        <f>IF(U680="I","I",VLOOKUP(V680,Hilfstabelle!$A$3:$B$6,2))</f>
        <v>III</v>
      </c>
      <c r="X680" s="7">
        <f>VLOOKUP(W680,Hilfstabelle!$B$10:$M$13,12,FALSE)</f>
        <v>4.3940147999999999</v>
      </c>
      <c r="Y680" s="7">
        <f>VLOOKUP(W680,Hilfstabelle!$B$10:$D$13,3,FALSE)</f>
        <v>63</v>
      </c>
      <c r="Z680" s="7">
        <f>VLOOKUP(W680,Hilfstabelle!$B$10:$E$13,4,FALSE)</f>
        <v>89</v>
      </c>
      <c r="AA680" s="7">
        <f>VLOOKUP(W680,Hilfstabelle!$B$10:$F$13,5,FALSE)</f>
        <v>89</v>
      </c>
      <c r="AB680" s="7">
        <f>VLOOKUP(W680,Hilfstabelle!$B$10:$G$13,6,FALSE)</f>
        <v>89</v>
      </c>
      <c r="AC680" s="7" t="str">
        <f>IF(AG680="50I","I",VLOOKUP(C680,Hilfstabelle!$A$3:$B$6,2))</f>
        <v>III</v>
      </c>
      <c r="AD680" s="7" t="str">
        <f>IF(U680="I","I",VLOOKUP(C680,Hilfstabelle!$A$3:$B$6,2))</f>
        <v>III</v>
      </c>
      <c r="AE680" s="7" t="str">
        <f t="shared" si="322"/>
        <v>90III</v>
      </c>
      <c r="AF680" s="7" t="str">
        <f t="shared" si="350"/>
        <v>90III</v>
      </c>
      <c r="AG680" s="106" t="b">
        <f t="shared" si="334"/>
        <v>0</v>
      </c>
      <c r="AH680" s="7">
        <f>VLOOKUP('Grundgerüst Konfigurator'!AE680,Hilfstabelle!$B$14:$M$25,12,FALSE)</f>
        <v>1.6001664000000002</v>
      </c>
      <c r="AI680" s="7">
        <f>VLOOKUP(AE680,Hilfstabelle!$B$14:$J$25,9,FALSE)</f>
        <v>54</v>
      </c>
      <c r="AJ680" s="7">
        <f>VLOOKUP(AE680,Hilfstabelle!$B$14:$K$25,10,FALSE)</f>
        <v>72</v>
      </c>
      <c r="AK680" s="7">
        <f>VLOOKUP(AE680,Hilfstabelle!$B$14:$I$25,8,FALSE)</f>
        <v>22</v>
      </c>
      <c r="AL680" s="7" t="str">
        <f>IF(AP680="50I","I",VLOOKUP(D680,Hilfstabelle!$A$3:$B$6,2))</f>
        <v>III</v>
      </c>
      <c r="AM680" s="7" t="str">
        <f>IF(U680="I","I",VLOOKUP(D680,Hilfstabelle!$A$3:$B$6,2))</f>
        <v>III</v>
      </c>
      <c r="AN680" s="7" t="str">
        <f t="shared" si="323"/>
        <v>110III</v>
      </c>
      <c r="AO680" s="7" t="str">
        <f t="shared" si="351"/>
        <v>110III</v>
      </c>
      <c r="AP680" s="106" t="b">
        <f t="shared" si="336"/>
        <v>0</v>
      </c>
      <c r="AQ680" s="7">
        <f>VLOOKUP('Grundgerüst Konfigurator'!AN680,Hilfstabelle!$B$14:$M$25,12,FALSE)</f>
        <v>2.1127092000000003</v>
      </c>
      <c r="AR680" s="7">
        <f>VLOOKUP(AN680,Hilfstabelle!$B$14:$J$25,9,FALSE)</f>
        <v>65</v>
      </c>
      <c r="AS680" s="7">
        <f>VLOOKUP(AN680,Hilfstabelle!$B$14:$K$25,10,FALSE)</f>
        <v>72</v>
      </c>
      <c r="AT680" s="7">
        <f>VLOOKUP(AN680,Hilfstabelle!$B$14:$I$25,8,FALSE)</f>
        <v>22</v>
      </c>
      <c r="AU680" s="7" t="str">
        <f>IF(AY680="50I","I",VLOOKUP(E680,Hilfstabelle!$A$3:$B$6,2))</f>
        <v>I</v>
      </c>
      <c r="AV680" s="7" t="str">
        <f>IF(U680="I","I",VLOOKUP(E680,Hilfstabelle!$A$3:$B$6,2))</f>
        <v>II</v>
      </c>
      <c r="AW680" s="7" t="str">
        <f t="shared" si="324"/>
        <v>50I</v>
      </c>
      <c r="AX680" s="7" t="str">
        <f t="shared" si="352"/>
        <v>50II</v>
      </c>
      <c r="AY680" s="106" t="str">
        <f t="shared" si="338"/>
        <v>50I</v>
      </c>
      <c r="AZ680" s="7">
        <f>VLOOKUP('Grundgerüst Konfigurator'!AW680,Hilfstabelle!$B$14:$M$25,12,FALSE)</f>
        <v>0.45080280000000006</v>
      </c>
      <c r="BA680" s="7">
        <f>VLOOKUP(AW680,Hilfstabelle!$B$14:$J$25,9,FALSE)</f>
        <v>30.5</v>
      </c>
      <c r="BB680" s="7">
        <f>VLOOKUP(AW680,Hilfstabelle!$B$14:$K$25,10,FALSE)</f>
        <v>61</v>
      </c>
      <c r="BC680" s="7">
        <f>VLOOKUP(AW680,Hilfstabelle!$B$14:$I$25,8,FALSE)</f>
        <v>22</v>
      </c>
      <c r="BD680" s="7" t="str">
        <f t="shared" si="353"/>
        <v/>
      </c>
      <c r="BE680" s="7" t="str">
        <f t="shared" si="325"/>
        <v/>
      </c>
      <c r="BF680" s="7">
        <f>IFERROR(VLOOKUP(BD680,Hilfstabelle!$B$26:$M$31,12,FALSE),0)</f>
        <v>0</v>
      </c>
      <c r="BG680" s="7">
        <f>IFERROR(VLOOKUP(BD680,Hilfstabelle!$B$26:$H$31,7,FALSE),0)</f>
        <v>0</v>
      </c>
      <c r="BH680" s="7" t="str">
        <f t="shared" si="354"/>
        <v/>
      </c>
      <c r="BI680" s="7" t="str">
        <f t="shared" si="326"/>
        <v/>
      </c>
      <c r="BJ680" s="7">
        <f>IFERROR(VLOOKUP(BH680,Hilfstabelle!$B$26:$M$31,12,FALSE),0)</f>
        <v>0</v>
      </c>
      <c r="BK680" s="7">
        <f>IFERROR(VLOOKUP(BH680,Hilfstabelle!$B$26:$H$31,7,FALSE),0)</f>
        <v>0</v>
      </c>
      <c r="BL680" s="7" t="str">
        <f t="shared" si="355"/>
        <v>III-I</v>
      </c>
      <c r="BM680" s="7" t="str">
        <f t="shared" si="327"/>
        <v>III-I</v>
      </c>
      <c r="BN680" s="7">
        <f>IFERROR(VLOOKUP(BL680,Hilfstabelle!$B$26:$M$31,12,FALSE),0)</f>
        <v>1.0948308</v>
      </c>
      <c r="BO680" s="7">
        <f>IFERROR(VLOOKUP(BL680,Hilfstabelle!$B$26:$H$31,7,FALSE),0)</f>
        <v>5</v>
      </c>
      <c r="BP680" s="162" t="s">
        <v>3902</v>
      </c>
    </row>
    <row r="681" spans="1:68" ht="15" thickBot="1" x14ac:dyDescent="0.25">
      <c r="A681" s="7">
        <v>16863331161</v>
      </c>
      <c r="B681" s="160" t="s">
        <v>98</v>
      </c>
      <c r="C681" s="8">
        <v>90</v>
      </c>
      <c r="D681" s="8">
        <v>110</v>
      </c>
      <c r="E681" s="8">
        <v>63</v>
      </c>
      <c r="F681" s="8" t="str">
        <f t="shared" si="342"/>
        <v>90 - 110 - 63</v>
      </c>
      <c r="G681" s="8" t="str">
        <f t="shared" si="343"/>
        <v>90-110-63</v>
      </c>
      <c r="H681" s="8">
        <f t="shared" si="344"/>
        <v>16863331161</v>
      </c>
      <c r="I681" s="6">
        <f t="shared" si="345"/>
        <v>10.145452800000001</v>
      </c>
      <c r="J681" s="6">
        <f>VLOOKUP(LEFT(A681,8)*1,Hilfstabelle!$A$35:$E$38,5,FALSE)</f>
        <v>1</v>
      </c>
      <c r="K681" s="6">
        <f t="shared" si="346"/>
        <v>348.5</v>
      </c>
      <c r="L681" s="6">
        <f t="shared" si="347"/>
        <v>224</v>
      </c>
      <c r="M681" s="6">
        <f t="shared" si="348"/>
        <v>130</v>
      </c>
      <c r="N681" s="19">
        <f t="shared" si="319"/>
        <v>111</v>
      </c>
      <c r="O681" s="19">
        <f t="shared" si="320"/>
        <v>111</v>
      </c>
      <c r="P681" s="19">
        <f t="shared" si="321"/>
        <v>141.5</v>
      </c>
      <c r="Q681" s="6">
        <f>VLOOKUP(LEFT(A681,8)*1,Hilfstabelle!$A$35:$E$38,2,FALSE)</f>
        <v>400</v>
      </c>
      <c r="R681" s="6">
        <f>VLOOKUP(LEFT(A681,8)*1,Hilfstabelle!$A$35:$E$38,3,FALSE)</f>
        <v>285</v>
      </c>
      <c r="S681" s="6">
        <f>VLOOKUP(LEFT(A681,8)*1,Hilfstabelle!$A$35:$E$38,4,FALSE)</f>
        <v>146</v>
      </c>
      <c r="T681" s="94">
        <f>VLOOKUP(H681,Preise!A:E,4,FALSE)</f>
        <v>1081.73</v>
      </c>
      <c r="U681" s="7" t="str">
        <f>IF(V681=50,"I",VLOOKUP(V681,Hilfstabelle!$A$3:$B$6,2))</f>
        <v>III</v>
      </c>
      <c r="V681" s="7">
        <f t="shared" si="349"/>
        <v>110</v>
      </c>
      <c r="W681" s="7" t="str">
        <f>IF(U681="I","I",VLOOKUP(V681,Hilfstabelle!$A$3:$B$6,2))</f>
        <v>III</v>
      </c>
      <c r="X681" s="7">
        <f>VLOOKUP(W681,Hilfstabelle!$B$10:$M$13,12,FALSE)</f>
        <v>4.3940147999999999</v>
      </c>
      <c r="Y681" s="7">
        <f>VLOOKUP(W681,Hilfstabelle!$B$10:$D$13,3,FALSE)</f>
        <v>63</v>
      </c>
      <c r="Z681" s="7">
        <f>VLOOKUP(W681,Hilfstabelle!$B$10:$E$13,4,FALSE)</f>
        <v>89</v>
      </c>
      <c r="AA681" s="7">
        <f>VLOOKUP(W681,Hilfstabelle!$B$10:$F$13,5,FALSE)</f>
        <v>89</v>
      </c>
      <c r="AB681" s="7">
        <f>VLOOKUP(W681,Hilfstabelle!$B$10:$G$13,6,FALSE)</f>
        <v>89</v>
      </c>
      <c r="AC681" s="7" t="str">
        <f>IF(AG681="50I","I",VLOOKUP(C681,Hilfstabelle!$A$3:$B$6,2))</f>
        <v>III</v>
      </c>
      <c r="AD681" s="7" t="str">
        <f>IF(U681="I","I",VLOOKUP(C681,Hilfstabelle!$A$3:$B$6,2))</f>
        <v>III</v>
      </c>
      <c r="AE681" s="7" t="str">
        <f t="shared" si="322"/>
        <v>90III</v>
      </c>
      <c r="AF681" s="7" t="str">
        <f t="shared" si="350"/>
        <v>90III</v>
      </c>
      <c r="AG681" s="106" t="b">
        <f t="shared" si="334"/>
        <v>0</v>
      </c>
      <c r="AH681" s="7">
        <f>VLOOKUP('Grundgerüst Konfigurator'!AE681,Hilfstabelle!$B$14:$M$25,12,FALSE)</f>
        <v>1.6001664000000002</v>
      </c>
      <c r="AI681" s="7">
        <f>VLOOKUP(AE681,Hilfstabelle!$B$14:$J$25,9,FALSE)</f>
        <v>54</v>
      </c>
      <c r="AJ681" s="7">
        <f>VLOOKUP(AE681,Hilfstabelle!$B$14:$K$25,10,FALSE)</f>
        <v>72</v>
      </c>
      <c r="AK681" s="7">
        <f>VLOOKUP(AE681,Hilfstabelle!$B$14:$I$25,8,FALSE)</f>
        <v>22</v>
      </c>
      <c r="AL681" s="7" t="str">
        <f>IF(AP681="50I","I",VLOOKUP(D681,Hilfstabelle!$A$3:$B$6,2))</f>
        <v>III</v>
      </c>
      <c r="AM681" s="7" t="str">
        <f>IF(U681="I","I",VLOOKUP(D681,Hilfstabelle!$A$3:$B$6,2))</f>
        <v>III</v>
      </c>
      <c r="AN681" s="7" t="str">
        <f t="shared" si="323"/>
        <v>110III</v>
      </c>
      <c r="AO681" s="7" t="str">
        <f t="shared" si="351"/>
        <v>110III</v>
      </c>
      <c r="AP681" s="106" t="b">
        <f t="shared" si="336"/>
        <v>0</v>
      </c>
      <c r="AQ681" s="7">
        <f>VLOOKUP('Grundgerüst Konfigurator'!AN681,Hilfstabelle!$B$14:$M$25,12,FALSE)</f>
        <v>2.1127092000000003</v>
      </c>
      <c r="AR681" s="7">
        <f>VLOOKUP(AN681,Hilfstabelle!$B$14:$J$25,9,FALSE)</f>
        <v>65</v>
      </c>
      <c r="AS681" s="7">
        <f>VLOOKUP(AN681,Hilfstabelle!$B$14:$K$25,10,FALSE)</f>
        <v>72</v>
      </c>
      <c r="AT681" s="7">
        <f>VLOOKUP(AN681,Hilfstabelle!$B$14:$I$25,8,FALSE)</f>
        <v>22</v>
      </c>
      <c r="AU681" s="7" t="str">
        <f>IF(AY681="50I","I",VLOOKUP(E681,Hilfstabelle!$A$3:$B$6,2))</f>
        <v>II</v>
      </c>
      <c r="AV681" s="7" t="str">
        <f>IF(U681="I","I",VLOOKUP(E681,Hilfstabelle!$A$3:$B$6,2))</f>
        <v>II</v>
      </c>
      <c r="AW681" s="7" t="str">
        <f t="shared" si="324"/>
        <v>63II</v>
      </c>
      <c r="AX681" s="7" t="str">
        <f t="shared" si="352"/>
        <v>63II</v>
      </c>
      <c r="AY681" s="106" t="b">
        <f t="shared" si="338"/>
        <v>0</v>
      </c>
      <c r="AZ681" s="7">
        <f>VLOOKUP('Grundgerüst Konfigurator'!AW681,Hilfstabelle!$B$14:$M$25,12,FALSE)</f>
        <v>0.84948360000000012</v>
      </c>
      <c r="BA681" s="7">
        <f>VLOOKUP(AW681,Hilfstabelle!$B$14:$J$25,9,FALSE)</f>
        <v>37</v>
      </c>
      <c r="BB681" s="7">
        <f>VLOOKUP(AW681,Hilfstabelle!$B$14:$K$25,10,FALSE)</f>
        <v>68.5</v>
      </c>
      <c r="BC681" s="7">
        <f>VLOOKUP(AW681,Hilfstabelle!$B$14:$I$25,8,FALSE)</f>
        <v>22.5</v>
      </c>
      <c r="BD681" s="7" t="str">
        <f t="shared" si="353"/>
        <v/>
      </c>
      <c r="BE681" s="7" t="str">
        <f t="shared" si="325"/>
        <v/>
      </c>
      <c r="BF681" s="7">
        <f>IFERROR(VLOOKUP(BD681,Hilfstabelle!$B$26:$M$31,12,FALSE),0)</f>
        <v>0</v>
      </c>
      <c r="BG681" s="7">
        <f>IFERROR(VLOOKUP(BD681,Hilfstabelle!$B$26:$H$31,7,FALSE),0)</f>
        <v>0</v>
      </c>
      <c r="BH681" s="7" t="str">
        <f t="shared" si="354"/>
        <v/>
      </c>
      <c r="BI681" s="7" t="str">
        <f t="shared" si="326"/>
        <v/>
      </c>
      <c r="BJ681" s="7">
        <f>IFERROR(VLOOKUP(BH681,Hilfstabelle!$B$26:$M$31,12,FALSE),0)</f>
        <v>0</v>
      </c>
      <c r="BK681" s="7">
        <f>IFERROR(VLOOKUP(BH681,Hilfstabelle!$B$26:$H$31,7,FALSE),0)</f>
        <v>0</v>
      </c>
      <c r="BL681" s="7" t="str">
        <f t="shared" si="355"/>
        <v>III-II</v>
      </c>
      <c r="BM681" s="7" t="str">
        <f t="shared" si="327"/>
        <v>III-II</v>
      </c>
      <c r="BN681" s="7">
        <f>IFERROR(VLOOKUP(BL681,Hilfstabelle!$B$26:$M$31,12,FALSE),0)</f>
        <v>1.1890788000000001</v>
      </c>
      <c r="BO681" s="7">
        <f>IFERROR(VLOOKUP(BL681,Hilfstabelle!$B$26:$H$31,7,FALSE),0)</f>
        <v>30</v>
      </c>
      <c r="BP681" s="162" t="s">
        <v>3902</v>
      </c>
    </row>
    <row r="682" spans="1:68" ht="15" thickBot="1" x14ac:dyDescent="0.25">
      <c r="A682" s="7">
        <v>16863331162</v>
      </c>
      <c r="B682" s="160" t="s">
        <v>98</v>
      </c>
      <c r="C682" s="8">
        <v>90</v>
      </c>
      <c r="D682" s="8">
        <v>110</v>
      </c>
      <c r="E682" s="8">
        <v>75</v>
      </c>
      <c r="F682" s="8" t="str">
        <f t="shared" si="342"/>
        <v>90 - 110 - 75</v>
      </c>
      <c r="G682" s="8" t="str">
        <f t="shared" si="343"/>
        <v>90-110-75</v>
      </c>
      <c r="H682" s="8">
        <f t="shared" si="344"/>
        <v>16863331162</v>
      </c>
      <c r="I682" s="6">
        <f t="shared" si="345"/>
        <v>10.364835600000003</v>
      </c>
      <c r="J682" s="6">
        <f>VLOOKUP(LEFT(A682,8)*1,Hilfstabelle!$A$35:$E$38,5,FALSE)</f>
        <v>1</v>
      </c>
      <c r="K682" s="6">
        <f t="shared" si="346"/>
        <v>352</v>
      </c>
      <c r="L682" s="6">
        <f t="shared" si="347"/>
        <v>224</v>
      </c>
      <c r="M682" s="6">
        <f t="shared" si="348"/>
        <v>130</v>
      </c>
      <c r="N682" s="19">
        <f t="shared" si="319"/>
        <v>111</v>
      </c>
      <c r="O682" s="19">
        <f t="shared" si="320"/>
        <v>111</v>
      </c>
      <c r="P682" s="19">
        <f t="shared" si="321"/>
        <v>141</v>
      </c>
      <c r="Q682" s="6">
        <f>VLOOKUP(LEFT(A682,8)*1,Hilfstabelle!$A$35:$E$38,2,FALSE)</f>
        <v>400</v>
      </c>
      <c r="R682" s="6">
        <f>VLOOKUP(LEFT(A682,8)*1,Hilfstabelle!$A$35:$E$38,3,FALSE)</f>
        <v>285</v>
      </c>
      <c r="S682" s="6">
        <f>VLOOKUP(LEFT(A682,8)*1,Hilfstabelle!$A$35:$E$38,4,FALSE)</f>
        <v>146</v>
      </c>
      <c r="T682" s="94">
        <f>VLOOKUP(H682,Preise!A:E,4,FALSE)</f>
        <v>1100.44</v>
      </c>
      <c r="U682" s="7" t="str">
        <f>IF(V682=50,"I",VLOOKUP(V682,Hilfstabelle!$A$3:$B$6,2))</f>
        <v>III</v>
      </c>
      <c r="V682" s="7">
        <f t="shared" si="349"/>
        <v>110</v>
      </c>
      <c r="W682" s="7" t="str">
        <f>IF(U682="I","I",VLOOKUP(V682,Hilfstabelle!$A$3:$B$6,2))</f>
        <v>III</v>
      </c>
      <c r="X682" s="7">
        <f>VLOOKUP(W682,Hilfstabelle!$B$10:$M$13,12,FALSE)</f>
        <v>4.3940147999999999</v>
      </c>
      <c r="Y682" s="7">
        <f>VLOOKUP(W682,Hilfstabelle!$B$10:$D$13,3,FALSE)</f>
        <v>63</v>
      </c>
      <c r="Z682" s="7">
        <f>VLOOKUP(W682,Hilfstabelle!$B$10:$E$13,4,FALSE)</f>
        <v>89</v>
      </c>
      <c r="AA682" s="7">
        <f>VLOOKUP(W682,Hilfstabelle!$B$10:$F$13,5,FALSE)</f>
        <v>89</v>
      </c>
      <c r="AB682" s="7">
        <f>VLOOKUP(W682,Hilfstabelle!$B$10:$G$13,6,FALSE)</f>
        <v>89</v>
      </c>
      <c r="AC682" s="7" t="str">
        <f>IF(AG682="50I","I",VLOOKUP(C682,Hilfstabelle!$A$3:$B$6,2))</f>
        <v>III</v>
      </c>
      <c r="AD682" s="7" t="str">
        <f>IF(U682="I","I",VLOOKUP(C682,Hilfstabelle!$A$3:$B$6,2))</f>
        <v>III</v>
      </c>
      <c r="AE682" s="7" t="str">
        <f t="shared" si="322"/>
        <v>90III</v>
      </c>
      <c r="AF682" s="7" t="str">
        <f t="shared" si="350"/>
        <v>90III</v>
      </c>
      <c r="AG682" s="106" t="b">
        <f t="shared" si="334"/>
        <v>0</v>
      </c>
      <c r="AH682" s="7">
        <f>VLOOKUP('Grundgerüst Konfigurator'!AE682,Hilfstabelle!$B$14:$M$25,12,FALSE)</f>
        <v>1.6001664000000002</v>
      </c>
      <c r="AI682" s="7">
        <f>VLOOKUP(AE682,Hilfstabelle!$B$14:$J$25,9,FALSE)</f>
        <v>54</v>
      </c>
      <c r="AJ682" s="7">
        <f>VLOOKUP(AE682,Hilfstabelle!$B$14:$K$25,10,FALSE)</f>
        <v>72</v>
      </c>
      <c r="AK682" s="7">
        <f>VLOOKUP(AE682,Hilfstabelle!$B$14:$I$25,8,FALSE)</f>
        <v>22</v>
      </c>
      <c r="AL682" s="7" t="str">
        <f>IF(AP682="50I","I",VLOOKUP(D682,Hilfstabelle!$A$3:$B$6,2))</f>
        <v>III</v>
      </c>
      <c r="AM682" s="7" t="str">
        <f>IF(U682="I","I",VLOOKUP(D682,Hilfstabelle!$A$3:$B$6,2))</f>
        <v>III</v>
      </c>
      <c r="AN682" s="7" t="str">
        <f t="shared" si="323"/>
        <v>110III</v>
      </c>
      <c r="AO682" s="7" t="str">
        <f t="shared" si="351"/>
        <v>110III</v>
      </c>
      <c r="AP682" s="106" t="b">
        <f t="shared" si="336"/>
        <v>0</v>
      </c>
      <c r="AQ682" s="7">
        <f>VLOOKUP('Grundgerüst Konfigurator'!AN682,Hilfstabelle!$B$14:$M$25,12,FALSE)</f>
        <v>2.1127092000000003</v>
      </c>
      <c r="AR682" s="7">
        <f>VLOOKUP(AN682,Hilfstabelle!$B$14:$J$25,9,FALSE)</f>
        <v>65</v>
      </c>
      <c r="AS682" s="7">
        <f>VLOOKUP(AN682,Hilfstabelle!$B$14:$K$25,10,FALSE)</f>
        <v>72</v>
      </c>
      <c r="AT682" s="7">
        <f>VLOOKUP(AN682,Hilfstabelle!$B$14:$I$25,8,FALSE)</f>
        <v>22</v>
      </c>
      <c r="AU682" s="7" t="str">
        <f>IF(AY682="50I","I",VLOOKUP(E682,Hilfstabelle!$A$3:$B$6,2))</f>
        <v>II</v>
      </c>
      <c r="AV682" s="7" t="str">
        <f>IF(U682="I","I",VLOOKUP(E682,Hilfstabelle!$A$3:$B$6,2))</f>
        <v>II</v>
      </c>
      <c r="AW682" s="7" t="str">
        <f t="shared" si="324"/>
        <v>75II</v>
      </c>
      <c r="AX682" s="7" t="str">
        <f t="shared" si="352"/>
        <v>75II</v>
      </c>
      <c r="AY682" s="106" t="b">
        <f t="shared" si="338"/>
        <v>0</v>
      </c>
      <c r="AZ682" s="7">
        <f>VLOOKUP('Grundgerüst Konfigurator'!AW682,Hilfstabelle!$B$14:$M$25,12,FALSE)</f>
        <v>1.0688664000000001</v>
      </c>
      <c r="BA682" s="7">
        <f>VLOOKUP(AW682,Hilfstabelle!$B$14:$J$25,9,FALSE)</f>
        <v>45</v>
      </c>
      <c r="BB682" s="7">
        <f>VLOOKUP(AW682,Hilfstabelle!$B$14:$K$25,10,FALSE)</f>
        <v>72</v>
      </c>
      <c r="BC682" s="7">
        <f>VLOOKUP(AW682,Hilfstabelle!$B$14:$I$25,8,FALSE)</f>
        <v>22</v>
      </c>
      <c r="BD682" s="7" t="str">
        <f t="shared" si="353"/>
        <v/>
      </c>
      <c r="BE682" s="7" t="str">
        <f t="shared" si="325"/>
        <v/>
      </c>
      <c r="BF682" s="7">
        <f>IFERROR(VLOOKUP(BD682,Hilfstabelle!$B$26:$M$31,12,FALSE),0)</f>
        <v>0</v>
      </c>
      <c r="BG682" s="7">
        <f>IFERROR(VLOOKUP(BD682,Hilfstabelle!$B$26:$H$31,7,FALSE),0)</f>
        <v>0</v>
      </c>
      <c r="BH682" s="7" t="str">
        <f t="shared" si="354"/>
        <v/>
      </c>
      <c r="BI682" s="7" t="str">
        <f t="shared" si="326"/>
        <v/>
      </c>
      <c r="BJ682" s="7">
        <f>IFERROR(VLOOKUP(BH682,Hilfstabelle!$B$26:$M$31,12,FALSE),0)</f>
        <v>0</v>
      </c>
      <c r="BK682" s="7">
        <f>IFERROR(VLOOKUP(BH682,Hilfstabelle!$B$26:$H$31,7,FALSE),0)</f>
        <v>0</v>
      </c>
      <c r="BL682" s="7" t="str">
        <f t="shared" si="355"/>
        <v>III-II</v>
      </c>
      <c r="BM682" s="7" t="str">
        <f t="shared" si="327"/>
        <v>III-II</v>
      </c>
      <c r="BN682" s="7">
        <f>IFERROR(VLOOKUP(BL682,Hilfstabelle!$B$26:$M$31,12,FALSE),0)</f>
        <v>1.1890788000000001</v>
      </c>
      <c r="BO682" s="7">
        <f>IFERROR(VLOOKUP(BL682,Hilfstabelle!$B$26:$H$31,7,FALSE),0)</f>
        <v>30</v>
      </c>
      <c r="BP682" s="162" t="s">
        <v>3902</v>
      </c>
    </row>
    <row r="683" spans="1:68" ht="15" thickBot="1" x14ac:dyDescent="0.25">
      <c r="A683" s="7">
        <v>16864441375</v>
      </c>
      <c r="B683" s="160" t="s">
        <v>98</v>
      </c>
      <c r="C683" s="8">
        <v>90</v>
      </c>
      <c r="D683" s="8">
        <v>125</v>
      </c>
      <c r="E683" s="8">
        <v>25</v>
      </c>
      <c r="F683" s="8" t="str">
        <f t="shared" si="342"/>
        <v>90 - 125 - 25</v>
      </c>
      <c r="G683" s="8" t="str">
        <f t="shared" si="343"/>
        <v>90-125-25</v>
      </c>
      <c r="H683" s="8">
        <f t="shared" si="344"/>
        <v>16864441375</v>
      </c>
      <c r="I683" s="6">
        <f t="shared" si="345"/>
        <v>19.969622400000002</v>
      </c>
      <c r="J683" s="6">
        <f>VLOOKUP(LEFT(A683,8)*1,Hilfstabelle!$A$35:$E$38,5,FALSE)</f>
        <v>0</v>
      </c>
      <c r="K683" s="6">
        <f t="shared" si="346"/>
        <v>343.5</v>
      </c>
      <c r="L683" s="6">
        <f t="shared" si="347"/>
        <v>277.8</v>
      </c>
      <c r="M683" s="6">
        <f t="shared" si="348"/>
        <v>160</v>
      </c>
      <c r="N683" s="19">
        <f t="shared" si="319"/>
        <v>137.5</v>
      </c>
      <c r="O683" s="19">
        <f t="shared" si="320"/>
        <v>147.80000000000001</v>
      </c>
      <c r="P683" s="19">
        <f t="shared" si="321"/>
        <v>134.5</v>
      </c>
      <c r="Q683" s="6" t="str">
        <f>VLOOKUP(LEFT(A683,8)*1,Hilfstabelle!$A$35:$E$38,2,FALSE)</f>
        <v>N.A.</v>
      </c>
      <c r="R683" s="6" t="str">
        <f>VLOOKUP(LEFT(A683,8)*1,Hilfstabelle!$A$35:$E$38,3,FALSE)</f>
        <v>N.A.</v>
      </c>
      <c r="S683" s="6" t="str">
        <f>VLOOKUP(LEFT(A683,8)*1,Hilfstabelle!$A$35:$E$38,4,FALSE)</f>
        <v>N.A.</v>
      </c>
      <c r="T683" s="94" t="e">
        <f>VLOOKUP(H683,Preise!A:E,4,FALSE)</f>
        <v>#N/A</v>
      </c>
      <c r="U683" s="7" t="str">
        <f>IF(V683=50,"I",VLOOKUP(V683,Hilfstabelle!$A$3:$B$6,2))</f>
        <v>IV</v>
      </c>
      <c r="V683" s="7">
        <f t="shared" si="349"/>
        <v>125</v>
      </c>
      <c r="W683" s="7" t="str">
        <f>IF(U683="I","I",VLOOKUP(V683,Hilfstabelle!$A$3:$B$6,2))</f>
        <v>IV</v>
      </c>
      <c r="X683" s="7">
        <f>VLOOKUP(W683,Hilfstabelle!$B$10:$M$13,12,FALSE)</f>
        <v>10.408540800000001</v>
      </c>
      <c r="Y683" s="7">
        <f>VLOOKUP(W683,Hilfstabelle!$B$10:$D$13,3,FALSE)</f>
        <v>80</v>
      </c>
      <c r="Z683" s="7">
        <f>VLOOKUP(W683,Hilfstabelle!$B$10:$E$13,4,FALSE)</f>
        <v>110.5</v>
      </c>
      <c r="AA683" s="7">
        <f>VLOOKUP(W683,Hilfstabelle!$B$10:$F$13,5,FALSE)</f>
        <v>110.5</v>
      </c>
      <c r="AB683" s="7">
        <f>VLOOKUP(W683,Hilfstabelle!$B$10:$G$13,6,FALSE)</f>
        <v>110.5</v>
      </c>
      <c r="AC683" s="7" t="str">
        <f>IF(AG683="50I","I",VLOOKUP(C683,Hilfstabelle!$A$3:$B$6,2))</f>
        <v>III</v>
      </c>
      <c r="AD683" s="7" t="str">
        <f>IF(U683="I","I",VLOOKUP(C683,Hilfstabelle!$A$3:$B$6,2))</f>
        <v>III</v>
      </c>
      <c r="AE683" s="7" t="str">
        <f t="shared" si="322"/>
        <v>90III</v>
      </c>
      <c r="AF683" s="7" t="str">
        <f t="shared" si="350"/>
        <v>90III</v>
      </c>
      <c r="AG683" s="106" t="b">
        <f t="shared" si="334"/>
        <v>0</v>
      </c>
      <c r="AH683" s="7">
        <f>VLOOKUP('Grundgerüst Konfigurator'!AE683,Hilfstabelle!$B$14:$M$25,12,FALSE)</f>
        <v>1.6001664000000002</v>
      </c>
      <c r="AI683" s="7">
        <f>VLOOKUP(AE683,Hilfstabelle!$B$14:$J$25,9,FALSE)</f>
        <v>54</v>
      </c>
      <c r="AJ683" s="7">
        <f>VLOOKUP(AE683,Hilfstabelle!$B$14:$K$25,10,FALSE)</f>
        <v>72</v>
      </c>
      <c r="AK683" s="7">
        <f>VLOOKUP(AE683,Hilfstabelle!$B$14:$I$25,8,FALSE)</f>
        <v>22</v>
      </c>
      <c r="AL683" s="7" t="str">
        <f>IF(AP683="50I","I",VLOOKUP(D683,Hilfstabelle!$A$3:$B$6,2))</f>
        <v>IV</v>
      </c>
      <c r="AM683" s="7" t="str">
        <f>IF(U683="I","I",VLOOKUP(D683,Hilfstabelle!$A$3:$B$6,2))</f>
        <v>IV</v>
      </c>
      <c r="AN683" s="7" t="str">
        <f t="shared" si="323"/>
        <v>125IV</v>
      </c>
      <c r="AO683" s="7" t="str">
        <f t="shared" si="351"/>
        <v>125IV</v>
      </c>
      <c r="AP683" s="106" t="b">
        <f t="shared" si="336"/>
        <v>0</v>
      </c>
      <c r="AQ683" s="7">
        <f>VLOOKUP('Grundgerüst Konfigurator'!AN683,Hilfstabelle!$B$14:$M$25,12,FALSE)</f>
        <v>3.7998072000000001</v>
      </c>
      <c r="AR683" s="7">
        <f>VLOOKUP(AN683,Hilfstabelle!$B$14:$J$25,9,FALSE)</f>
        <v>72.5</v>
      </c>
      <c r="AS683" s="7">
        <f>VLOOKUP(AN683,Hilfstabelle!$B$14:$K$25,10,FALSE)</f>
        <v>87.3</v>
      </c>
      <c r="AT683" s="7">
        <f>VLOOKUP(AN683,Hilfstabelle!$B$14:$I$25,8,FALSE)</f>
        <v>37.299999999999997</v>
      </c>
      <c r="AU683" s="7" t="str">
        <f>IF(AY683="50I","I",VLOOKUP(E683,Hilfstabelle!$A$3:$B$6,2))</f>
        <v>I</v>
      </c>
      <c r="AV683" s="7" t="str">
        <f>IF(U683="I","I",VLOOKUP(E683,Hilfstabelle!$A$3:$B$6,2))</f>
        <v>I</v>
      </c>
      <c r="AW683" s="7" t="str">
        <f t="shared" si="324"/>
        <v>25I</v>
      </c>
      <c r="AX683" s="7" t="str">
        <f t="shared" si="352"/>
        <v>25I</v>
      </c>
      <c r="AY683" s="106" t="b">
        <f t="shared" si="338"/>
        <v>0</v>
      </c>
      <c r="AZ683" s="7">
        <f>VLOOKUP('Grundgerüst Konfigurator'!AW683,Hilfstabelle!$B$14:$M$25,12,FALSE)</f>
        <v>0.171486</v>
      </c>
      <c r="BA683" s="7">
        <f>VLOOKUP(AW683,Hilfstabelle!$B$14:$J$25,9,FALSE)</f>
        <v>15.25</v>
      </c>
      <c r="BB683" s="7">
        <f>VLOOKUP(AW683,Hilfstabelle!$B$14:$K$25,10,FALSE)</f>
        <v>40.5</v>
      </c>
      <c r="BC683" s="7">
        <f>VLOOKUP(AW683,Hilfstabelle!$B$14:$I$25,8,FALSE)</f>
        <v>19</v>
      </c>
      <c r="BD683" s="7" t="str">
        <f t="shared" si="353"/>
        <v>IV-III</v>
      </c>
      <c r="BE683" s="7" t="str">
        <f t="shared" si="325"/>
        <v>IV-III</v>
      </c>
      <c r="BF683" s="7">
        <f>IFERROR(VLOOKUP(BD683,Hilfstabelle!$B$26:$M$31,12,FALSE),0)</f>
        <v>1.783698</v>
      </c>
      <c r="BG683" s="7">
        <f>IFERROR(VLOOKUP(BD683,Hilfstabelle!$B$26:$H$31,7,FALSE),0)</f>
        <v>5</v>
      </c>
      <c r="BH683" s="7" t="str">
        <f t="shared" si="354"/>
        <v/>
      </c>
      <c r="BI683" s="7" t="str">
        <f t="shared" si="326"/>
        <v/>
      </c>
      <c r="BJ683" s="7">
        <f>IFERROR(VLOOKUP(BH683,Hilfstabelle!$B$26:$M$31,12,FALSE),0)</f>
        <v>0</v>
      </c>
      <c r="BK683" s="7">
        <f>IFERROR(VLOOKUP(BH683,Hilfstabelle!$B$26:$H$31,7,FALSE),0)</f>
        <v>0</v>
      </c>
      <c r="BL683" s="7" t="str">
        <f t="shared" si="355"/>
        <v>IV-I</v>
      </c>
      <c r="BM683" s="7" t="str">
        <f t="shared" si="327"/>
        <v>IV-I</v>
      </c>
      <c r="BN683" s="7">
        <f>IFERROR(VLOOKUP(BL683,Hilfstabelle!$B$26:$M$31,12,FALSE),0)</f>
        <v>2.205924</v>
      </c>
      <c r="BO683" s="7">
        <f>IFERROR(VLOOKUP(BL683,Hilfstabelle!$B$26:$H$31,7,FALSE),0)</f>
        <v>5</v>
      </c>
      <c r="BP683" s="162" t="s">
        <v>3902</v>
      </c>
    </row>
    <row r="684" spans="1:68" ht="15" thickBot="1" x14ac:dyDescent="0.25">
      <c r="A684" s="7">
        <v>16864441376</v>
      </c>
      <c r="B684" s="160" t="s">
        <v>98</v>
      </c>
      <c r="C684" s="8">
        <v>90</v>
      </c>
      <c r="D684" s="8">
        <v>125</v>
      </c>
      <c r="E684" s="8">
        <v>32</v>
      </c>
      <c r="F684" s="8" t="str">
        <f t="shared" si="342"/>
        <v>90 - 125 - 32</v>
      </c>
      <c r="G684" s="8" t="str">
        <f t="shared" si="343"/>
        <v>90-125-32</v>
      </c>
      <c r="H684" s="8">
        <f t="shared" si="344"/>
        <v>16864441376</v>
      </c>
      <c r="I684" s="6">
        <f t="shared" si="345"/>
        <v>20.022021600000002</v>
      </c>
      <c r="J684" s="6">
        <f>VLOOKUP(LEFT(A684,8)*1,Hilfstabelle!$A$35:$E$38,5,FALSE)</f>
        <v>0</v>
      </c>
      <c r="K684" s="6">
        <f t="shared" si="346"/>
        <v>350</v>
      </c>
      <c r="L684" s="6">
        <f t="shared" si="347"/>
        <v>277.8</v>
      </c>
      <c r="M684" s="6">
        <f t="shared" si="348"/>
        <v>160</v>
      </c>
      <c r="N684" s="19">
        <f t="shared" si="319"/>
        <v>137.5</v>
      </c>
      <c r="O684" s="19">
        <f t="shared" si="320"/>
        <v>147.80000000000001</v>
      </c>
      <c r="P684" s="19">
        <f t="shared" si="321"/>
        <v>135.5</v>
      </c>
      <c r="Q684" s="6" t="str">
        <f>VLOOKUP(LEFT(A684,8)*1,Hilfstabelle!$A$35:$E$38,2,FALSE)</f>
        <v>N.A.</v>
      </c>
      <c r="R684" s="6" t="str">
        <f>VLOOKUP(LEFT(A684,8)*1,Hilfstabelle!$A$35:$E$38,3,FALSE)</f>
        <v>N.A.</v>
      </c>
      <c r="S684" s="6" t="str">
        <f>VLOOKUP(LEFT(A684,8)*1,Hilfstabelle!$A$35:$E$38,4,FALSE)</f>
        <v>N.A.</v>
      </c>
      <c r="T684" s="94" t="e">
        <f>VLOOKUP(H684,Preise!A:E,4,FALSE)</f>
        <v>#N/A</v>
      </c>
      <c r="U684" s="7" t="str">
        <f>IF(V684=50,"I",VLOOKUP(V684,Hilfstabelle!$A$3:$B$6,2))</f>
        <v>IV</v>
      </c>
      <c r="V684" s="7">
        <f t="shared" si="349"/>
        <v>125</v>
      </c>
      <c r="W684" s="7" t="str">
        <f>IF(U684="I","I",VLOOKUP(V684,Hilfstabelle!$A$3:$B$6,2))</f>
        <v>IV</v>
      </c>
      <c r="X684" s="7">
        <f>VLOOKUP(W684,Hilfstabelle!$B$10:$M$13,12,FALSE)</f>
        <v>10.408540800000001</v>
      </c>
      <c r="Y684" s="7">
        <f>VLOOKUP(W684,Hilfstabelle!$B$10:$D$13,3,FALSE)</f>
        <v>80</v>
      </c>
      <c r="Z684" s="7">
        <f>VLOOKUP(W684,Hilfstabelle!$B$10:$E$13,4,FALSE)</f>
        <v>110.5</v>
      </c>
      <c r="AA684" s="7">
        <f>VLOOKUP(W684,Hilfstabelle!$B$10:$F$13,5,FALSE)</f>
        <v>110.5</v>
      </c>
      <c r="AB684" s="7">
        <f>VLOOKUP(W684,Hilfstabelle!$B$10:$G$13,6,FALSE)</f>
        <v>110.5</v>
      </c>
      <c r="AC684" s="7" t="str">
        <f>IF(AG684="50I","I",VLOOKUP(C684,Hilfstabelle!$A$3:$B$6,2))</f>
        <v>III</v>
      </c>
      <c r="AD684" s="7" t="str">
        <f>IF(U684="I","I",VLOOKUP(C684,Hilfstabelle!$A$3:$B$6,2))</f>
        <v>III</v>
      </c>
      <c r="AE684" s="7" t="str">
        <f t="shared" si="322"/>
        <v>90III</v>
      </c>
      <c r="AF684" s="7" t="str">
        <f t="shared" si="350"/>
        <v>90III</v>
      </c>
      <c r="AG684" s="106" t="b">
        <f t="shared" si="334"/>
        <v>0</v>
      </c>
      <c r="AH684" s="7">
        <f>VLOOKUP('Grundgerüst Konfigurator'!AE684,Hilfstabelle!$B$14:$M$25,12,FALSE)</f>
        <v>1.6001664000000002</v>
      </c>
      <c r="AI684" s="7">
        <f>VLOOKUP(AE684,Hilfstabelle!$B$14:$J$25,9,FALSE)</f>
        <v>54</v>
      </c>
      <c r="AJ684" s="7">
        <f>VLOOKUP(AE684,Hilfstabelle!$B$14:$K$25,10,FALSE)</f>
        <v>72</v>
      </c>
      <c r="AK684" s="7">
        <f>VLOOKUP(AE684,Hilfstabelle!$B$14:$I$25,8,FALSE)</f>
        <v>22</v>
      </c>
      <c r="AL684" s="7" t="str">
        <f>IF(AP684="50I","I",VLOOKUP(D684,Hilfstabelle!$A$3:$B$6,2))</f>
        <v>IV</v>
      </c>
      <c r="AM684" s="7" t="str">
        <f>IF(U684="I","I",VLOOKUP(D684,Hilfstabelle!$A$3:$B$6,2))</f>
        <v>IV</v>
      </c>
      <c r="AN684" s="7" t="str">
        <f t="shared" si="323"/>
        <v>125IV</v>
      </c>
      <c r="AO684" s="7" t="str">
        <f t="shared" si="351"/>
        <v>125IV</v>
      </c>
      <c r="AP684" s="106" t="b">
        <f t="shared" si="336"/>
        <v>0</v>
      </c>
      <c r="AQ684" s="7">
        <f>VLOOKUP('Grundgerüst Konfigurator'!AN684,Hilfstabelle!$B$14:$M$25,12,FALSE)</f>
        <v>3.7998072000000001</v>
      </c>
      <c r="AR684" s="7">
        <f>VLOOKUP(AN684,Hilfstabelle!$B$14:$J$25,9,FALSE)</f>
        <v>72.5</v>
      </c>
      <c r="AS684" s="7">
        <f>VLOOKUP(AN684,Hilfstabelle!$B$14:$K$25,10,FALSE)</f>
        <v>87.3</v>
      </c>
      <c r="AT684" s="7">
        <f>VLOOKUP(AN684,Hilfstabelle!$B$14:$I$25,8,FALSE)</f>
        <v>37.299999999999997</v>
      </c>
      <c r="AU684" s="7" t="str">
        <f>IF(AY684="50I","I",VLOOKUP(E684,Hilfstabelle!$A$3:$B$6,2))</f>
        <v>I</v>
      </c>
      <c r="AV684" s="7" t="str">
        <f>IF(U684="I","I",VLOOKUP(E684,Hilfstabelle!$A$3:$B$6,2))</f>
        <v>I</v>
      </c>
      <c r="AW684" s="7" t="str">
        <f t="shared" si="324"/>
        <v>32I</v>
      </c>
      <c r="AX684" s="7" t="str">
        <f t="shared" si="352"/>
        <v>32I</v>
      </c>
      <c r="AY684" s="106" t="b">
        <f t="shared" si="338"/>
        <v>0</v>
      </c>
      <c r="AZ684" s="7">
        <f>VLOOKUP('Grundgerüst Konfigurator'!AW684,Hilfstabelle!$B$14:$M$25,12,FALSE)</f>
        <v>0.22388520000000001</v>
      </c>
      <c r="BA684" s="7">
        <f>VLOOKUP(AW684,Hilfstabelle!$B$14:$J$25,9,FALSE)</f>
        <v>20</v>
      </c>
      <c r="BB684" s="7">
        <f>VLOOKUP(AW684,Hilfstabelle!$B$14:$K$25,10,FALSE)</f>
        <v>47</v>
      </c>
      <c r="BC684" s="7">
        <f>VLOOKUP(AW684,Hilfstabelle!$B$14:$I$25,8,FALSE)</f>
        <v>20</v>
      </c>
      <c r="BD684" s="7" t="str">
        <f t="shared" si="353"/>
        <v>IV-III</v>
      </c>
      <c r="BE684" s="7" t="str">
        <f t="shared" si="325"/>
        <v>IV-III</v>
      </c>
      <c r="BF684" s="7">
        <f>IFERROR(VLOOKUP(BD684,Hilfstabelle!$B$26:$M$31,12,FALSE),0)</f>
        <v>1.783698</v>
      </c>
      <c r="BG684" s="7">
        <f>IFERROR(VLOOKUP(BD684,Hilfstabelle!$B$26:$H$31,7,FALSE),0)</f>
        <v>5</v>
      </c>
      <c r="BH684" s="7" t="str">
        <f t="shared" si="354"/>
        <v/>
      </c>
      <c r="BI684" s="7" t="str">
        <f t="shared" si="326"/>
        <v/>
      </c>
      <c r="BJ684" s="7">
        <f>IFERROR(VLOOKUP(BH684,Hilfstabelle!$B$26:$M$31,12,FALSE),0)</f>
        <v>0</v>
      </c>
      <c r="BK684" s="7">
        <f>IFERROR(VLOOKUP(BH684,Hilfstabelle!$B$26:$H$31,7,FALSE),0)</f>
        <v>0</v>
      </c>
      <c r="BL684" s="7" t="str">
        <f t="shared" si="355"/>
        <v>IV-I</v>
      </c>
      <c r="BM684" s="7" t="str">
        <f t="shared" si="327"/>
        <v>IV-I</v>
      </c>
      <c r="BN684" s="7">
        <f>IFERROR(VLOOKUP(BL684,Hilfstabelle!$B$26:$M$31,12,FALSE),0)</f>
        <v>2.205924</v>
      </c>
      <c r="BO684" s="7">
        <f>IFERROR(VLOOKUP(BL684,Hilfstabelle!$B$26:$H$31,7,FALSE),0)</f>
        <v>5</v>
      </c>
      <c r="BP684" s="162" t="s">
        <v>3902</v>
      </c>
    </row>
    <row r="685" spans="1:68" ht="15" thickBot="1" x14ac:dyDescent="0.25">
      <c r="A685" s="7">
        <v>16864441377</v>
      </c>
      <c r="B685" s="160" t="s">
        <v>98</v>
      </c>
      <c r="C685" s="8">
        <v>90</v>
      </c>
      <c r="D685" s="8">
        <v>125</v>
      </c>
      <c r="E685" s="8">
        <v>40</v>
      </c>
      <c r="F685" s="8" t="str">
        <f t="shared" si="342"/>
        <v>90 - 125 - 40</v>
      </c>
      <c r="G685" s="8" t="str">
        <f t="shared" si="343"/>
        <v>90-125-40</v>
      </c>
      <c r="H685" s="8">
        <f t="shared" si="344"/>
        <v>16864441377</v>
      </c>
      <c r="I685" s="6">
        <f t="shared" si="345"/>
        <v>20.131624800000001</v>
      </c>
      <c r="J685" s="6">
        <f>VLOOKUP(LEFT(A685,8)*1,Hilfstabelle!$A$35:$E$38,5,FALSE)</f>
        <v>0</v>
      </c>
      <c r="K685" s="6">
        <f t="shared" si="346"/>
        <v>357</v>
      </c>
      <c r="L685" s="6">
        <f t="shared" si="347"/>
        <v>277.8</v>
      </c>
      <c r="M685" s="6">
        <f t="shared" si="348"/>
        <v>160</v>
      </c>
      <c r="N685" s="19">
        <f t="shared" si="319"/>
        <v>137.5</v>
      </c>
      <c r="O685" s="19">
        <f t="shared" si="320"/>
        <v>147.80000000000001</v>
      </c>
      <c r="P685" s="19">
        <f t="shared" si="321"/>
        <v>137.5</v>
      </c>
      <c r="Q685" s="6" t="str">
        <f>VLOOKUP(LEFT(A685,8)*1,Hilfstabelle!$A$35:$E$38,2,FALSE)</f>
        <v>N.A.</v>
      </c>
      <c r="R685" s="6" t="str">
        <f>VLOOKUP(LEFT(A685,8)*1,Hilfstabelle!$A$35:$E$38,3,FALSE)</f>
        <v>N.A.</v>
      </c>
      <c r="S685" s="6" t="str">
        <f>VLOOKUP(LEFT(A685,8)*1,Hilfstabelle!$A$35:$E$38,4,FALSE)</f>
        <v>N.A.</v>
      </c>
      <c r="T685" s="94" t="e">
        <f>VLOOKUP(H685,Preise!A:E,4,FALSE)</f>
        <v>#N/A</v>
      </c>
      <c r="U685" s="7" t="str">
        <f>IF(V685=50,"I",VLOOKUP(V685,Hilfstabelle!$A$3:$B$6,2))</f>
        <v>IV</v>
      </c>
      <c r="V685" s="7">
        <f t="shared" si="349"/>
        <v>125</v>
      </c>
      <c r="W685" s="7" t="str">
        <f>IF(U685="I","I",VLOOKUP(V685,Hilfstabelle!$A$3:$B$6,2))</f>
        <v>IV</v>
      </c>
      <c r="X685" s="7">
        <f>VLOOKUP(W685,Hilfstabelle!$B$10:$M$13,12,FALSE)</f>
        <v>10.408540800000001</v>
      </c>
      <c r="Y685" s="7">
        <f>VLOOKUP(W685,Hilfstabelle!$B$10:$D$13,3,FALSE)</f>
        <v>80</v>
      </c>
      <c r="Z685" s="7">
        <f>VLOOKUP(W685,Hilfstabelle!$B$10:$E$13,4,FALSE)</f>
        <v>110.5</v>
      </c>
      <c r="AA685" s="7">
        <f>VLOOKUP(W685,Hilfstabelle!$B$10:$F$13,5,FALSE)</f>
        <v>110.5</v>
      </c>
      <c r="AB685" s="7">
        <f>VLOOKUP(W685,Hilfstabelle!$B$10:$G$13,6,FALSE)</f>
        <v>110.5</v>
      </c>
      <c r="AC685" s="7" t="str">
        <f>IF(AG685="50I","I",VLOOKUP(C685,Hilfstabelle!$A$3:$B$6,2))</f>
        <v>III</v>
      </c>
      <c r="AD685" s="7" t="str">
        <f>IF(U685="I","I",VLOOKUP(C685,Hilfstabelle!$A$3:$B$6,2))</f>
        <v>III</v>
      </c>
      <c r="AE685" s="7" t="str">
        <f t="shared" si="322"/>
        <v>90III</v>
      </c>
      <c r="AF685" s="7" t="str">
        <f t="shared" si="350"/>
        <v>90III</v>
      </c>
      <c r="AG685" s="106" t="b">
        <f t="shared" si="334"/>
        <v>0</v>
      </c>
      <c r="AH685" s="7">
        <f>VLOOKUP('Grundgerüst Konfigurator'!AE685,Hilfstabelle!$B$14:$M$25,12,FALSE)</f>
        <v>1.6001664000000002</v>
      </c>
      <c r="AI685" s="7">
        <f>VLOOKUP(AE685,Hilfstabelle!$B$14:$J$25,9,FALSE)</f>
        <v>54</v>
      </c>
      <c r="AJ685" s="7">
        <f>VLOOKUP(AE685,Hilfstabelle!$B$14:$K$25,10,FALSE)</f>
        <v>72</v>
      </c>
      <c r="AK685" s="7">
        <f>VLOOKUP(AE685,Hilfstabelle!$B$14:$I$25,8,FALSE)</f>
        <v>22</v>
      </c>
      <c r="AL685" s="7" t="str">
        <f>IF(AP685="50I","I",VLOOKUP(D685,Hilfstabelle!$A$3:$B$6,2))</f>
        <v>IV</v>
      </c>
      <c r="AM685" s="7" t="str">
        <f>IF(U685="I","I",VLOOKUP(D685,Hilfstabelle!$A$3:$B$6,2))</f>
        <v>IV</v>
      </c>
      <c r="AN685" s="7" t="str">
        <f t="shared" si="323"/>
        <v>125IV</v>
      </c>
      <c r="AO685" s="7" t="str">
        <f t="shared" si="351"/>
        <v>125IV</v>
      </c>
      <c r="AP685" s="106" t="b">
        <f t="shared" si="336"/>
        <v>0</v>
      </c>
      <c r="AQ685" s="7">
        <f>VLOOKUP('Grundgerüst Konfigurator'!AN685,Hilfstabelle!$B$14:$M$25,12,FALSE)</f>
        <v>3.7998072000000001</v>
      </c>
      <c r="AR685" s="7">
        <f>VLOOKUP(AN685,Hilfstabelle!$B$14:$J$25,9,FALSE)</f>
        <v>72.5</v>
      </c>
      <c r="AS685" s="7">
        <f>VLOOKUP(AN685,Hilfstabelle!$B$14:$K$25,10,FALSE)</f>
        <v>87.3</v>
      </c>
      <c r="AT685" s="7">
        <f>VLOOKUP(AN685,Hilfstabelle!$B$14:$I$25,8,FALSE)</f>
        <v>37.299999999999997</v>
      </c>
      <c r="AU685" s="7" t="str">
        <f>IF(AY685="50I","I",VLOOKUP(E685,Hilfstabelle!$A$3:$B$6,2))</f>
        <v>I</v>
      </c>
      <c r="AV685" s="7" t="str">
        <f>IF(U685="I","I",VLOOKUP(E685,Hilfstabelle!$A$3:$B$6,2))</f>
        <v>I</v>
      </c>
      <c r="AW685" s="7" t="str">
        <f t="shared" si="324"/>
        <v>40I</v>
      </c>
      <c r="AX685" s="7" t="str">
        <f t="shared" si="352"/>
        <v>40I</v>
      </c>
      <c r="AY685" s="106" t="b">
        <f t="shared" si="338"/>
        <v>0</v>
      </c>
      <c r="AZ685" s="7">
        <f>VLOOKUP('Grundgerüst Konfigurator'!AW685,Hilfstabelle!$B$14:$M$25,12,FALSE)</f>
        <v>0.33348840000000002</v>
      </c>
      <c r="BA685" s="7">
        <f>VLOOKUP(AW685,Hilfstabelle!$B$14:$J$25,9,FALSE)</f>
        <v>24.5</v>
      </c>
      <c r="BB685" s="7">
        <f>VLOOKUP(AW685,Hilfstabelle!$B$14:$K$25,10,FALSE)</f>
        <v>54</v>
      </c>
      <c r="BC685" s="7">
        <f>VLOOKUP(AW685,Hilfstabelle!$B$14:$I$25,8,FALSE)</f>
        <v>22</v>
      </c>
      <c r="BD685" s="7" t="str">
        <f t="shared" si="353"/>
        <v>IV-III</v>
      </c>
      <c r="BE685" s="7" t="str">
        <f t="shared" si="325"/>
        <v>IV-III</v>
      </c>
      <c r="BF685" s="7">
        <f>IFERROR(VLOOKUP(BD685,Hilfstabelle!$B$26:$M$31,12,FALSE),0)</f>
        <v>1.783698</v>
      </c>
      <c r="BG685" s="7">
        <f>IFERROR(VLOOKUP(BD685,Hilfstabelle!$B$26:$H$31,7,FALSE),0)</f>
        <v>5</v>
      </c>
      <c r="BH685" s="7" t="str">
        <f t="shared" si="354"/>
        <v/>
      </c>
      <c r="BI685" s="7" t="str">
        <f t="shared" si="326"/>
        <v/>
      </c>
      <c r="BJ685" s="7">
        <f>IFERROR(VLOOKUP(BH685,Hilfstabelle!$B$26:$M$31,12,FALSE),0)</f>
        <v>0</v>
      </c>
      <c r="BK685" s="7">
        <f>IFERROR(VLOOKUP(BH685,Hilfstabelle!$B$26:$H$31,7,FALSE),0)</f>
        <v>0</v>
      </c>
      <c r="BL685" s="7" t="str">
        <f t="shared" si="355"/>
        <v>IV-I</v>
      </c>
      <c r="BM685" s="7" t="str">
        <f t="shared" si="327"/>
        <v>IV-I</v>
      </c>
      <c r="BN685" s="7">
        <f>IFERROR(VLOOKUP(BL685,Hilfstabelle!$B$26:$M$31,12,FALSE),0)</f>
        <v>2.205924</v>
      </c>
      <c r="BO685" s="7">
        <f>IFERROR(VLOOKUP(BL685,Hilfstabelle!$B$26:$H$31,7,FALSE),0)</f>
        <v>5</v>
      </c>
      <c r="BP685" s="162" t="s">
        <v>3902</v>
      </c>
    </row>
    <row r="686" spans="1:68" ht="15" thickBot="1" x14ac:dyDescent="0.25">
      <c r="A686" s="7">
        <v>16864441378</v>
      </c>
      <c r="B686" s="160" t="s">
        <v>98</v>
      </c>
      <c r="C686" s="8">
        <v>90</v>
      </c>
      <c r="D686" s="8">
        <v>125</v>
      </c>
      <c r="E686" s="8">
        <v>50</v>
      </c>
      <c r="F686" s="8" t="str">
        <f t="shared" si="342"/>
        <v>90 - 125 - 50</v>
      </c>
      <c r="G686" s="8" t="str">
        <f t="shared" si="343"/>
        <v>90-125-50</v>
      </c>
      <c r="H686" s="8">
        <f t="shared" si="344"/>
        <v>16864441378</v>
      </c>
      <c r="I686" s="6">
        <f t="shared" si="345"/>
        <v>20.248939200000002</v>
      </c>
      <c r="J686" s="6">
        <f>VLOOKUP(LEFT(A686,8)*1,Hilfstabelle!$A$35:$E$38,5,FALSE)</f>
        <v>0</v>
      </c>
      <c r="K686" s="6">
        <f t="shared" si="346"/>
        <v>364</v>
      </c>
      <c r="L686" s="6">
        <f t="shared" si="347"/>
        <v>277.8</v>
      </c>
      <c r="M686" s="6">
        <f t="shared" si="348"/>
        <v>160</v>
      </c>
      <c r="N686" s="19">
        <f t="shared" si="319"/>
        <v>137.5</v>
      </c>
      <c r="O686" s="19">
        <f t="shared" si="320"/>
        <v>147.80000000000001</v>
      </c>
      <c r="P686" s="19">
        <f t="shared" si="321"/>
        <v>137.5</v>
      </c>
      <c r="Q686" s="6" t="str">
        <f>VLOOKUP(LEFT(A686,8)*1,Hilfstabelle!$A$35:$E$38,2,FALSE)</f>
        <v>N.A.</v>
      </c>
      <c r="R686" s="6" t="str">
        <f>VLOOKUP(LEFT(A686,8)*1,Hilfstabelle!$A$35:$E$38,3,FALSE)</f>
        <v>N.A.</v>
      </c>
      <c r="S686" s="6" t="str">
        <f>VLOOKUP(LEFT(A686,8)*1,Hilfstabelle!$A$35:$E$38,4,FALSE)</f>
        <v>N.A.</v>
      </c>
      <c r="T686" s="94" t="e">
        <f>VLOOKUP(H686,Preise!A:E,4,FALSE)</f>
        <v>#N/A</v>
      </c>
      <c r="U686" s="7" t="str">
        <f>IF(V686=50,"I",VLOOKUP(V686,Hilfstabelle!$A$3:$B$6,2))</f>
        <v>IV</v>
      </c>
      <c r="V686" s="7">
        <f t="shared" si="349"/>
        <v>125</v>
      </c>
      <c r="W686" s="7" t="str">
        <f>IF(U686="I","I",VLOOKUP(V686,Hilfstabelle!$A$3:$B$6,2))</f>
        <v>IV</v>
      </c>
      <c r="X686" s="7">
        <f>VLOOKUP(W686,Hilfstabelle!$B$10:$M$13,12,FALSE)</f>
        <v>10.408540800000001</v>
      </c>
      <c r="Y686" s="7">
        <f>VLOOKUP(W686,Hilfstabelle!$B$10:$D$13,3,FALSE)</f>
        <v>80</v>
      </c>
      <c r="Z686" s="7">
        <f>VLOOKUP(W686,Hilfstabelle!$B$10:$E$13,4,FALSE)</f>
        <v>110.5</v>
      </c>
      <c r="AA686" s="7">
        <f>VLOOKUP(W686,Hilfstabelle!$B$10:$F$13,5,FALSE)</f>
        <v>110.5</v>
      </c>
      <c r="AB686" s="7">
        <f>VLOOKUP(W686,Hilfstabelle!$B$10:$G$13,6,FALSE)</f>
        <v>110.5</v>
      </c>
      <c r="AC686" s="7" t="str">
        <f>IF(AG686="50I","I",VLOOKUP(C686,Hilfstabelle!$A$3:$B$6,2))</f>
        <v>III</v>
      </c>
      <c r="AD686" s="7" t="str">
        <f>IF(U686="I","I",VLOOKUP(C686,Hilfstabelle!$A$3:$B$6,2))</f>
        <v>III</v>
      </c>
      <c r="AE686" s="7" t="str">
        <f t="shared" si="322"/>
        <v>90III</v>
      </c>
      <c r="AF686" s="7" t="str">
        <f t="shared" si="350"/>
        <v>90III</v>
      </c>
      <c r="AG686" s="106" t="b">
        <f t="shared" si="334"/>
        <v>0</v>
      </c>
      <c r="AH686" s="7">
        <f>VLOOKUP('Grundgerüst Konfigurator'!AE686,Hilfstabelle!$B$14:$M$25,12,FALSE)</f>
        <v>1.6001664000000002</v>
      </c>
      <c r="AI686" s="7">
        <f>VLOOKUP(AE686,Hilfstabelle!$B$14:$J$25,9,FALSE)</f>
        <v>54</v>
      </c>
      <c r="AJ686" s="7">
        <f>VLOOKUP(AE686,Hilfstabelle!$B$14:$K$25,10,FALSE)</f>
        <v>72</v>
      </c>
      <c r="AK686" s="7">
        <f>VLOOKUP(AE686,Hilfstabelle!$B$14:$I$25,8,FALSE)</f>
        <v>22</v>
      </c>
      <c r="AL686" s="7" t="str">
        <f>IF(AP686="50I","I",VLOOKUP(D686,Hilfstabelle!$A$3:$B$6,2))</f>
        <v>IV</v>
      </c>
      <c r="AM686" s="7" t="str">
        <f>IF(U686="I","I",VLOOKUP(D686,Hilfstabelle!$A$3:$B$6,2))</f>
        <v>IV</v>
      </c>
      <c r="AN686" s="7" t="str">
        <f t="shared" si="323"/>
        <v>125IV</v>
      </c>
      <c r="AO686" s="7" t="str">
        <f t="shared" si="351"/>
        <v>125IV</v>
      </c>
      <c r="AP686" s="106" t="b">
        <f t="shared" si="336"/>
        <v>0</v>
      </c>
      <c r="AQ686" s="7">
        <f>VLOOKUP('Grundgerüst Konfigurator'!AN686,Hilfstabelle!$B$14:$M$25,12,FALSE)</f>
        <v>3.7998072000000001</v>
      </c>
      <c r="AR686" s="7">
        <f>VLOOKUP(AN686,Hilfstabelle!$B$14:$J$25,9,FALSE)</f>
        <v>72.5</v>
      </c>
      <c r="AS686" s="7">
        <f>VLOOKUP(AN686,Hilfstabelle!$B$14:$K$25,10,FALSE)</f>
        <v>87.3</v>
      </c>
      <c r="AT686" s="7">
        <f>VLOOKUP(AN686,Hilfstabelle!$B$14:$I$25,8,FALSE)</f>
        <v>37.299999999999997</v>
      </c>
      <c r="AU686" s="7" t="str">
        <f>IF(AY686="50I","I",VLOOKUP(E686,Hilfstabelle!$A$3:$B$6,2))</f>
        <v>I</v>
      </c>
      <c r="AV686" s="7" t="str">
        <f>IF(U686="I","I",VLOOKUP(E686,Hilfstabelle!$A$3:$B$6,2))</f>
        <v>II</v>
      </c>
      <c r="AW686" s="7" t="str">
        <f t="shared" si="324"/>
        <v>50I</v>
      </c>
      <c r="AX686" s="7" t="str">
        <f t="shared" si="352"/>
        <v>50II</v>
      </c>
      <c r="AY686" s="106" t="str">
        <f t="shared" si="338"/>
        <v>50I</v>
      </c>
      <c r="AZ686" s="7">
        <f>VLOOKUP('Grundgerüst Konfigurator'!AW686,Hilfstabelle!$B$14:$M$25,12,FALSE)</f>
        <v>0.45080280000000006</v>
      </c>
      <c r="BA686" s="7">
        <f>VLOOKUP(AW686,Hilfstabelle!$B$14:$J$25,9,FALSE)</f>
        <v>30.5</v>
      </c>
      <c r="BB686" s="7">
        <f>VLOOKUP(AW686,Hilfstabelle!$B$14:$K$25,10,FALSE)</f>
        <v>61</v>
      </c>
      <c r="BC686" s="7">
        <f>VLOOKUP(AW686,Hilfstabelle!$B$14:$I$25,8,FALSE)</f>
        <v>22</v>
      </c>
      <c r="BD686" s="7" t="str">
        <f t="shared" si="353"/>
        <v>IV-III</v>
      </c>
      <c r="BE686" s="7" t="str">
        <f t="shared" si="325"/>
        <v>IV-III</v>
      </c>
      <c r="BF686" s="7">
        <f>IFERROR(VLOOKUP(BD686,Hilfstabelle!$B$26:$M$31,12,FALSE),0)</f>
        <v>1.783698</v>
      </c>
      <c r="BG686" s="7">
        <f>IFERROR(VLOOKUP(BD686,Hilfstabelle!$B$26:$H$31,7,FALSE),0)</f>
        <v>5</v>
      </c>
      <c r="BH686" s="7" t="str">
        <f t="shared" si="354"/>
        <v/>
      </c>
      <c r="BI686" s="7" t="str">
        <f t="shared" si="326"/>
        <v/>
      </c>
      <c r="BJ686" s="7">
        <f>IFERROR(VLOOKUP(BH686,Hilfstabelle!$B$26:$M$31,12,FALSE),0)</f>
        <v>0</v>
      </c>
      <c r="BK686" s="7">
        <f>IFERROR(VLOOKUP(BH686,Hilfstabelle!$B$26:$H$31,7,FALSE),0)</f>
        <v>0</v>
      </c>
      <c r="BL686" s="7" t="str">
        <f t="shared" si="355"/>
        <v>IV-I</v>
      </c>
      <c r="BM686" s="7" t="str">
        <f t="shared" si="327"/>
        <v>IV-I</v>
      </c>
      <c r="BN686" s="7">
        <f>IFERROR(VLOOKUP(BL686,Hilfstabelle!$B$26:$M$31,12,FALSE),0)</f>
        <v>2.205924</v>
      </c>
      <c r="BO686" s="7">
        <f>IFERROR(VLOOKUP(BL686,Hilfstabelle!$B$26:$H$31,7,FALSE),0)</f>
        <v>5</v>
      </c>
      <c r="BP686" s="162" t="s">
        <v>3902</v>
      </c>
    </row>
    <row r="687" spans="1:68" ht="15" thickBot="1" x14ac:dyDescent="0.25">
      <c r="A687" s="7">
        <v>16864441379</v>
      </c>
      <c r="B687" s="160" t="s">
        <v>98</v>
      </c>
      <c r="C687" s="8">
        <v>90</v>
      </c>
      <c r="D687" s="8">
        <v>125</v>
      </c>
      <c r="E687" s="8">
        <v>63</v>
      </c>
      <c r="F687" s="8" t="str">
        <f t="shared" si="342"/>
        <v>90 - 125 - 63</v>
      </c>
      <c r="G687" s="8" t="str">
        <f t="shared" si="343"/>
        <v>90-125-63</v>
      </c>
      <c r="H687" s="8">
        <f t="shared" si="344"/>
        <v>16864441379</v>
      </c>
      <c r="I687" s="6">
        <f t="shared" si="345"/>
        <v>20.830135200000004</v>
      </c>
      <c r="J687" s="6">
        <f>VLOOKUP(LEFT(A687,8)*1,Hilfstabelle!$A$35:$E$38,5,FALSE)</f>
        <v>0</v>
      </c>
      <c r="K687" s="6">
        <f t="shared" si="346"/>
        <v>396.5</v>
      </c>
      <c r="L687" s="6">
        <f t="shared" si="347"/>
        <v>277.8</v>
      </c>
      <c r="M687" s="6">
        <f t="shared" si="348"/>
        <v>160</v>
      </c>
      <c r="N687" s="19">
        <f t="shared" si="319"/>
        <v>137.5</v>
      </c>
      <c r="O687" s="19">
        <f t="shared" si="320"/>
        <v>147.80000000000001</v>
      </c>
      <c r="P687" s="19">
        <f t="shared" si="321"/>
        <v>163</v>
      </c>
      <c r="Q687" s="6" t="str">
        <f>VLOOKUP(LEFT(A687,8)*1,Hilfstabelle!$A$35:$E$38,2,FALSE)</f>
        <v>N.A.</v>
      </c>
      <c r="R687" s="6" t="str">
        <f>VLOOKUP(LEFT(A687,8)*1,Hilfstabelle!$A$35:$E$38,3,FALSE)</f>
        <v>N.A.</v>
      </c>
      <c r="S687" s="6" t="str">
        <f>VLOOKUP(LEFT(A687,8)*1,Hilfstabelle!$A$35:$E$38,4,FALSE)</f>
        <v>N.A.</v>
      </c>
      <c r="T687" s="94" t="e">
        <f>VLOOKUP(H687,Preise!A:E,4,FALSE)</f>
        <v>#N/A</v>
      </c>
      <c r="U687" s="7" t="str">
        <f>IF(V687=50,"I",VLOOKUP(V687,Hilfstabelle!$A$3:$B$6,2))</f>
        <v>IV</v>
      </c>
      <c r="V687" s="7">
        <f t="shared" si="349"/>
        <v>125</v>
      </c>
      <c r="W687" s="7" t="str">
        <f>IF(U687="I","I",VLOOKUP(V687,Hilfstabelle!$A$3:$B$6,2))</f>
        <v>IV</v>
      </c>
      <c r="X687" s="7">
        <f>VLOOKUP(W687,Hilfstabelle!$B$10:$M$13,12,FALSE)</f>
        <v>10.408540800000001</v>
      </c>
      <c r="Y687" s="7">
        <f>VLOOKUP(W687,Hilfstabelle!$B$10:$D$13,3,FALSE)</f>
        <v>80</v>
      </c>
      <c r="Z687" s="7">
        <f>VLOOKUP(W687,Hilfstabelle!$B$10:$E$13,4,FALSE)</f>
        <v>110.5</v>
      </c>
      <c r="AA687" s="7">
        <f>VLOOKUP(W687,Hilfstabelle!$B$10:$F$13,5,FALSE)</f>
        <v>110.5</v>
      </c>
      <c r="AB687" s="7">
        <f>VLOOKUP(W687,Hilfstabelle!$B$10:$G$13,6,FALSE)</f>
        <v>110.5</v>
      </c>
      <c r="AC687" s="7" t="str">
        <f>IF(AG687="50I","I",VLOOKUP(C687,Hilfstabelle!$A$3:$B$6,2))</f>
        <v>III</v>
      </c>
      <c r="AD687" s="7" t="str">
        <f>IF(U687="I","I",VLOOKUP(C687,Hilfstabelle!$A$3:$B$6,2))</f>
        <v>III</v>
      </c>
      <c r="AE687" s="7" t="str">
        <f t="shared" si="322"/>
        <v>90III</v>
      </c>
      <c r="AF687" s="7" t="str">
        <f t="shared" si="350"/>
        <v>90III</v>
      </c>
      <c r="AG687" s="106" t="b">
        <f t="shared" si="334"/>
        <v>0</v>
      </c>
      <c r="AH687" s="7">
        <f>VLOOKUP('Grundgerüst Konfigurator'!AE687,Hilfstabelle!$B$14:$M$25,12,FALSE)</f>
        <v>1.6001664000000002</v>
      </c>
      <c r="AI687" s="7">
        <f>VLOOKUP(AE687,Hilfstabelle!$B$14:$J$25,9,FALSE)</f>
        <v>54</v>
      </c>
      <c r="AJ687" s="7">
        <f>VLOOKUP(AE687,Hilfstabelle!$B$14:$K$25,10,FALSE)</f>
        <v>72</v>
      </c>
      <c r="AK687" s="7">
        <f>VLOOKUP(AE687,Hilfstabelle!$B$14:$I$25,8,FALSE)</f>
        <v>22</v>
      </c>
      <c r="AL687" s="7" t="str">
        <f>IF(AP687="50I","I",VLOOKUP(D687,Hilfstabelle!$A$3:$B$6,2))</f>
        <v>IV</v>
      </c>
      <c r="AM687" s="7" t="str">
        <f>IF(U687="I","I",VLOOKUP(D687,Hilfstabelle!$A$3:$B$6,2))</f>
        <v>IV</v>
      </c>
      <c r="AN687" s="7" t="str">
        <f t="shared" si="323"/>
        <v>125IV</v>
      </c>
      <c r="AO687" s="7" t="str">
        <f t="shared" si="351"/>
        <v>125IV</v>
      </c>
      <c r="AP687" s="106" t="b">
        <f t="shared" si="336"/>
        <v>0</v>
      </c>
      <c r="AQ687" s="7">
        <f>VLOOKUP('Grundgerüst Konfigurator'!AN687,Hilfstabelle!$B$14:$M$25,12,FALSE)</f>
        <v>3.7998072000000001</v>
      </c>
      <c r="AR687" s="7">
        <f>VLOOKUP(AN687,Hilfstabelle!$B$14:$J$25,9,FALSE)</f>
        <v>72.5</v>
      </c>
      <c r="AS687" s="7">
        <f>VLOOKUP(AN687,Hilfstabelle!$B$14:$K$25,10,FALSE)</f>
        <v>87.3</v>
      </c>
      <c r="AT687" s="7">
        <f>VLOOKUP(AN687,Hilfstabelle!$B$14:$I$25,8,FALSE)</f>
        <v>37.299999999999997</v>
      </c>
      <c r="AU687" s="7" t="str">
        <f>IF(AY687="50I","I",VLOOKUP(E687,Hilfstabelle!$A$3:$B$6,2))</f>
        <v>II</v>
      </c>
      <c r="AV687" s="7" t="str">
        <f>IF(U687="I","I",VLOOKUP(E687,Hilfstabelle!$A$3:$B$6,2))</f>
        <v>II</v>
      </c>
      <c r="AW687" s="7" t="str">
        <f t="shared" si="324"/>
        <v>63II</v>
      </c>
      <c r="AX687" s="7" t="str">
        <f t="shared" si="352"/>
        <v>63II</v>
      </c>
      <c r="AY687" s="106" t="b">
        <f t="shared" si="338"/>
        <v>0</v>
      </c>
      <c r="AZ687" s="7">
        <f>VLOOKUP('Grundgerüst Konfigurator'!AW687,Hilfstabelle!$B$14:$M$25,12,FALSE)</f>
        <v>0.84948360000000012</v>
      </c>
      <c r="BA687" s="7">
        <f>VLOOKUP(AW687,Hilfstabelle!$B$14:$J$25,9,FALSE)</f>
        <v>37</v>
      </c>
      <c r="BB687" s="7">
        <f>VLOOKUP(AW687,Hilfstabelle!$B$14:$K$25,10,FALSE)</f>
        <v>68.5</v>
      </c>
      <c r="BC687" s="7">
        <f>VLOOKUP(AW687,Hilfstabelle!$B$14:$I$25,8,FALSE)</f>
        <v>22.5</v>
      </c>
      <c r="BD687" s="7" t="str">
        <f t="shared" si="353"/>
        <v>IV-III</v>
      </c>
      <c r="BE687" s="7" t="str">
        <f t="shared" si="325"/>
        <v>IV-III</v>
      </c>
      <c r="BF687" s="7">
        <f>IFERROR(VLOOKUP(BD687,Hilfstabelle!$B$26:$M$31,12,FALSE),0)</f>
        <v>1.783698</v>
      </c>
      <c r="BG687" s="7">
        <f>IFERROR(VLOOKUP(BD687,Hilfstabelle!$B$26:$H$31,7,FALSE),0)</f>
        <v>5</v>
      </c>
      <c r="BH687" s="7" t="str">
        <f t="shared" si="354"/>
        <v/>
      </c>
      <c r="BI687" s="7" t="str">
        <f t="shared" si="326"/>
        <v/>
      </c>
      <c r="BJ687" s="7">
        <f>IFERROR(VLOOKUP(BH687,Hilfstabelle!$B$26:$M$31,12,FALSE),0)</f>
        <v>0</v>
      </c>
      <c r="BK687" s="7">
        <f>IFERROR(VLOOKUP(BH687,Hilfstabelle!$B$26:$H$31,7,FALSE),0)</f>
        <v>0</v>
      </c>
      <c r="BL687" s="7" t="str">
        <f t="shared" si="355"/>
        <v>IV-II</v>
      </c>
      <c r="BM687" s="7" t="str">
        <f t="shared" si="327"/>
        <v>IV-II</v>
      </c>
      <c r="BN687" s="7">
        <f>IFERROR(VLOOKUP(BL687,Hilfstabelle!$B$26:$M$31,12,FALSE),0)</f>
        <v>2.3884392000000001</v>
      </c>
      <c r="BO687" s="7">
        <f>IFERROR(VLOOKUP(BL687,Hilfstabelle!$B$26:$H$31,7,FALSE),0)</f>
        <v>30</v>
      </c>
      <c r="BP687" s="162" t="s">
        <v>3902</v>
      </c>
    </row>
    <row r="688" spans="1:68" ht="15" thickBot="1" x14ac:dyDescent="0.25">
      <c r="A688" s="7">
        <v>16864441380</v>
      </c>
      <c r="B688" s="160" t="s">
        <v>98</v>
      </c>
      <c r="C688" s="8">
        <v>90</v>
      </c>
      <c r="D688" s="8">
        <v>125</v>
      </c>
      <c r="E688" s="8">
        <v>75</v>
      </c>
      <c r="F688" s="8" t="str">
        <f t="shared" si="342"/>
        <v>90 - 125 - 75</v>
      </c>
      <c r="G688" s="8" t="str">
        <f t="shared" si="343"/>
        <v>90-125-75</v>
      </c>
      <c r="H688" s="8">
        <f t="shared" si="344"/>
        <v>16864441380</v>
      </c>
      <c r="I688" s="6">
        <f t="shared" si="345"/>
        <v>21.049518000000003</v>
      </c>
      <c r="J688" s="6">
        <f>VLOOKUP(LEFT(A688,8)*1,Hilfstabelle!$A$35:$E$38,5,FALSE)</f>
        <v>0</v>
      </c>
      <c r="K688" s="6">
        <f t="shared" si="346"/>
        <v>400</v>
      </c>
      <c r="L688" s="6">
        <f t="shared" si="347"/>
        <v>277.8</v>
      </c>
      <c r="M688" s="6">
        <f t="shared" si="348"/>
        <v>160</v>
      </c>
      <c r="N688" s="19">
        <f t="shared" si="319"/>
        <v>137.5</v>
      </c>
      <c r="O688" s="19">
        <f t="shared" si="320"/>
        <v>147.80000000000001</v>
      </c>
      <c r="P688" s="19">
        <f t="shared" si="321"/>
        <v>162.5</v>
      </c>
      <c r="Q688" s="6" t="str">
        <f>VLOOKUP(LEFT(A688,8)*1,Hilfstabelle!$A$35:$E$38,2,FALSE)</f>
        <v>N.A.</v>
      </c>
      <c r="R688" s="6" t="str">
        <f>VLOOKUP(LEFT(A688,8)*1,Hilfstabelle!$A$35:$E$38,3,FALSE)</f>
        <v>N.A.</v>
      </c>
      <c r="S688" s="6" t="str">
        <f>VLOOKUP(LEFT(A688,8)*1,Hilfstabelle!$A$35:$E$38,4,FALSE)</f>
        <v>N.A.</v>
      </c>
      <c r="T688" s="94" t="e">
        <f>VLOOKUP(H688,Preise!A:E,4,FALSE)</f>
        <v>#N/A</v>
      </c>
      <c r="U688" s="7" t="str">
        <f>IF(V688=50,"I",VLOOKUP(V688,Hilfstabelle!$A$3:$B$6,2))</f>
        <v>IV</v>
      </c>
      <c r="V688" s="7">
        <f t="shared" si="349"/>
        <v>125</v>
      </c>
      <c r="W688" s="7" t="str">
        <f>IF(U688="I","I",VLOOKUP(V688,Hilfstabelle!$A$3:$B$6,2))</f>
        <v>IV</v>
      </c>
      <c r="X688" s="7">
        <f>VLOOKUP(W688,Hilfstabelle!$B$10:$M$13,12,FALSE)</f>
        <v>10.408540800000001</v>
      </c>
      <c r="Y688" s="7">
        <f>VLOOKUP(W688,Hilfstabelle!$B$10:$D$13,3,FALSE)</f>
        <v>80</v>
      </c>
      <c r="Z688" s="7">
        <f>VLOOKUP(W688,Hilfstabelle!$B$10:$E$13,4,FALSE)</f>
        <v>110.5</v>
      </c>
      <c r="AA688" s="7">
        <f>VLOOKUP(W688,Hilfstabelle!$B$10:$F$13,5,FALSE)</f>
        <v>110.5</v>
      </c>
      <c r="AB688" s="7">
        <f>VLOOKUP(W688,Hilfstabelle!$B$10:$G$13,6,FALSE)</f>
        <v>110.5</v>
      </c>
      <c r="AC688" s="7" t="str">
        <f>IF(AG688="50I","I",VLOOKUP(C688,Hilfstabelle!$A$3:$B$6,2))</f>
        <v>III</v>
      </c>
      <c r="AD688" s="7" t="str">
        <f>IF(U688="I","I",VLOOKUP(C688,Hilfstabelle!$A$3:$B$6,2))</f>
        <v>III</v>
      </c>
      <c r="AE688" s="7" t="str">
        <f t="shared" si="322"/>
        <v>90III</v>
      </c>
      <c r="AF688" s="7" t="str">
        <f t="shared" si="350"/>
        <v>90III</v>
      </c>
      <c r="AG688" s="106" t="b">
        <f t="shared" si="334"/>
        <v>0</v>
      </c>
      <c r="AH688" s="7">
        <f>VLOOKUP('Grundgerüst Konfigurator'!AE688,Hilfstabelle!$B$14:$M$25,12,FALSE)</f>
        <v>1.6001664000000002</v>
      </c>
      <c r="AI688" s="7">
        <f>VLOOKUP(AE688,Hilfstabelle!$B$14:$J$25,9,FALSE)</f>
        <v>54</v>
      </c>
      <c r="AJ688" s="7">
        <f>VLOOKUP(AE688,Hilfstabelle!$B$14:$K$25,10,FALSE)</f>
        <v>72</v>
      </c>
      <c r="AK688" s="7">
        <f>VLOOKUP(AE688,Hilfstabelle!$B$14:$I$25,8,FALSE)</f>
        <v>22</v>
      </c>
      <c r="AL688" s="7" t="str">
        <f>IF(AP688="50I","I",VLOOKUP(D688,Hilfstabelle!$A$3:$B$6,2))</f>
        <v>IV</v>
      </c>
      <c r="AM688" s="7" t="str">
        <f>IF(U688="I","I",VLOOKUP(D688,Hilfstabelle!$A$3:$B$6,2))</f>
        <v>IV</v>
      </c>
      <c r="AN688" s="7" t="str">
        <f t="shared" si="323"/>
        <v>125IV</v>
      </c>
      <c r="AO688" s="7" t="str">
        <f t="shared" si="351"/>
        <v>125IV</v>
      </c>
      <c r="AP688" s="106" t="b">
        <f t="shared" si="336"/>
        <v>0</v>
      </c>
      <c r="AQ688" s="7">
        <f>VLOOKUP('Grundgerüst Konfigurator'!AN688,Hilfstabelle!$B$14:$M$25,12,FALSE)</f>
        <v>3.7998072000000001</v>
      </c>
      <c r="AR688" s="7">
        <f>VLOOKUP(AN688,Hilfstabelle!$B$14:$J$25,9,FALSE)</f>
        <v>72.5</v>
      </c>
      <c r="AS688" s="7">
        <f>VLOOKUP(AN688,Hilfstabelle!$B$14:$K$25,10,FALSE)</f>
        <v>87.3</v>
      </c>
      <c r="AT688" s="7">
        <f>VLOOKUP(AN688,Hilfstabelle!$B$14:$I$25,8,FALSE)</f>
        <v>37.299999999999997</v>
      </c>
      <c r="AU688" s="7" t="str">
        <f>IF(AY688="50I","I",VLOOKUP(E688,Hilfstabelle!$A$3:$B$6,2))</f>
        <v>II</v>
      </c>
      <c r="AV688" s="7" t="str">
        <f>IF(U688="I","I",VLOOKUP(E688,Hilfstabelle!$A$3:$B$6,2))</f>
        <v>II</v>
      </c>
      <c r="AW688" s="7" t="str">
        <f t="shared" si="324"/>
        <v>75II</v>
      </c>
      <c r="AX688" s="7" t="str">
        <f t="shared" si="352"/>
        <v>75II</v>
      </c>
      <c r="AY688" s="106" t="b">
        <f t="shared" si="338"/>
        <v>0</v>
      </c>
      <c r="AZ688" s="7">
        <f>VLOOKUP('Grundgerüst Konfigurator'!AW688,Hilfstabelle!$B$14:$M$25,12,FALSE)</f>
        <v>1.0688664000000001</v>
      </c>
      <c r="BA688" s="7">
        <f>VLOOKUP(AW688,Hilfstabelle!$B$14:$J$25,9,FALSE)</f>
        <v>45</v>
      </c>
      <c r="BB688" s="7">
        <f>VLOOKUP(AW688,Hilfstabelle!$B$14:$K$25,10,FALSE)</f>
        <v>72</v>
      </c>
      <c r="BC688" s="7">
        <f>VLOOKUP(AW688,Hilfstabelle!$B$14:$I$25,8,FALSE)</f>
        <v>22</v>
      </c>
      <c r="BD688" s="7" t="str">
        <f t="shared" si="353"/>
        <v>IV-III</v>
      </c>
      <c r="BE688" s="7" t="str">
        <f t="shared" si="325"/>
        <v>IV-III</v>
      </c>
      <c r="BF688" s="7">
        <f>IFERROR(VLOOKUP(BD688,Hilfstabelle!$B$26:$M$31,12,FALSE),0)</f>
        <v>1.783698</v>
      </c>
      <c r="BG688" s="7">
        <f>IFERROR(VLOOKUP(BD688,Hilfstabelle!$B$26:$H$31,7,FALSE),0)</f>
        <v>5</v>
      </c>
      <c r="BH688" s="7" t="str">
        <f t="shared" si="354"/>
        <v/>
      </c>
      <c r="BI688" s="7" t="str">
        <f t="shared" si="326"/>
        <v/>
      </c>
      <c r="BJ688" s="7">
        <f>IFERROR(VLOOKUP(BH688,Hilfstabelle!$B$26:$M$31,12,FALSE),0)</f>
        <v>0</v>
      </c>
      <c r="BK688" s="7">
        <f>IFERROR(VLOOKUP(BH688,Hilfstabelle!$B$26:$H$31,7,FALSE),0)</f>
        <v>0</v>
      </c>
      <c r="BL688" s="7" t="str">
        <f t="shared" si="355"/>
        <v>IV-II</v>
      </c>
      <c r="BM688" s="7" t="str">
        <f t="shared" si="327"/>
        <v>IV-II</v>
      </c>
      <c r="BN688" s="7">
        <f>IFERROR(VLOOKUP(BL688,Hilfstabelle!$B$26:$M$31,12,FALSE),0)</f>
        <v>2.3884392000000001</v>
      </c>
      <c r="BO688" s="7">
        <f>IFERROR(VLOOKUP(BL688,Hilfstabelle!$B$26:$H$31,7,FALSE),0)</f>
        <v>30</v>
      </c>
      <c r="BP688" s="162" t="s">
        <v>3902</v>
      </c>
    </row>
    <row r="689" spans="1:68" ht="15" thickBot="1" x14ac:dyDescent="0.25">
      <c r="A689" s="7">
        <v>16864441381</v>
      </c>
      <c r="B689" s="160" t="s">
        <v>98</v>
      </c>
      <c r="C689" s="8">
        <v>90</v>
      </c>
      <c r="D689" s="8">
        <v>140</v>
      </c>
      <c r="E689" s="8">
        <v>25</v>
      </c>
      <c r="F689" s="8" t="str">
        <f t="shared" si="342"/>
        <v>90 - 140 - 25</v>
      </c>
      <c r="G689" s="8" t="str">
        <f t="shared" si="343"/>
        <v>90-140-25</v>
      </c>
      <c r="H689" s="8">
        <f t="shared" si="344"/>
        <v>16864441381</v>
      </c>
      <c r="I689" s="6">
        <f t="shared" si="345"/>
        <v>20.617052400000002</v>
      </c>
      <c r="J689" s="6">
        <f>VLOOKUP(LEFT(A689,8)*1,Hilfstabelle!$A$35:$E$38,5,FALSE)</f>
        <v>0</v>
      </c>
      <c r="K689" s="6">
        <f t="shared" si="346"/>
        <v>343.5</v>
      </c>
      <c r="L689" s="6">
        <f t="shared" si="347"/>
        <v>266.10000000000002</v>
      </c>
      <c r="M689" s="6">
        <f t="shared" si="348"/>
        <v>163</v>
      </c>
      <c r="N689" s="19">
        <f t="shared" si="319"/>
        <v>137.5</v>
      </c>
      <c r="O689" s="19">
        <f t="shared" si="320"/>
        <v>136.1</v>
      </c>
      <c r="P689" s="19">
        <f t="shared" si="321"/>
        <v>134.5</v>
      </c>
      <c r="Q689" s="6" t="str">
        <f>VLOOKUP(LEFT(A689,8)*1,Hilfstabelle!$A$35:$E$38,2,FALSE)</f>
        <v>N.A.</v>
      </c>
      <c r="R689" s="6" t="str">
        <f>VLOOKUP(LEFT(A689,8)*1,Hilfstabelle!$A$35:$E$38,3,FALSE)</f>
        <v>N.A.</v>
      </c>
      <c r="S689" s="6" t="str">
        <f>VLOOKUP(LEFT(A689,8)*1,Hilfstabelle!$A$35:$E$38,4,FALSE)</f>
        <v>N.A.</v>
      </c>
      <c r="T689" s="94" t="e">
        <f>VLOOKUP(H689,Preise!A:E,4,FALSE)</f>
        <v>#N/A</v>
      </c>
      <c r="U689" s="7" t="str">
        <f>IF(V689=50,"I",VLOOKUP(V689,Hilfstabelle!$A$3:$B$6,2))</f>
        <v>IV</v>
      </c>
      <c r="V689" s="7">
        <f t="shared" si="349"/>
        <v>140</v>
      </c>
      <c r="W689" s="7" t="str">
        <f>IF(U689="I","I",VLOOKUP(V689,Hilfstabelle!$A$3:$B$6,2))</f>
        <v>IV</v>
      </c>
      <c r="X689" s="7">
        <f>VLOOKUP(W689,Hilfstabelle!$B$10:$M$13,12,FALSE)</f>
        <v>10.408540800000001</v>
      </c>
      <c r="Y689" s="7">
        <f>VLOOKUP(W689,Hilfstabelle!$B$10:$D$13,3,FALSE)</f>
        <v>80</v>
      </c>
      <c r="Z689" s="7">
        <f>VLOOKUP(W689,Hilfstabelle!$B$10:$E$13,4,FALSE)</f>
        <v>110.5</v>
      </c>
      <c r="AA689" s="7">
        <f>VLOOKUP(W689,Hilfstabelle!$B$10:$F$13,5,FALSE)</f>
        <v>110.5</v>
      </c>
      <c r="AB689" s="7">
        <f>VLOOKUP(W689,Hilfstabelle!$B$10:$G$13,6,FALSE)</f>
        <v>110.5</v>
      </c>
      <c r="AC689" s="7" t="str">
        <f>IF(AG689="50I","I",VLOOKUP(C689,Hilfstabelle!$A$3:$B$6,2))</f>
        <v>III</v>
      </c>
      <c r="AD689" s="7" t="str">
        <f>IF(U689="I","I",VLOOKUP(C689,Hilfstabelle!$A$3:$B$6,2))</f>
        <v>III</v>
      </c>
      <c r="AE689" s="7" t="str">
        <f t="shared" si="322"/>
        <v>90III</v>
      </c>
      <c r="AF689" s="7" t="str">
        <f t="shared" si="350"/>
        <v>90III</v>
      </c>
      <c r="AG689" s="106" t="b">
        <f t="shared" si="334"/>
        <v>0</v>
      </c>
      <c r="AH689" s="7">
        <f>VLOOKUP('Grundgerüst Konfigurator'!AE689,Hilfstabelle!$B$14:$M$25,12,FALSE)</f>
        <v>1.6001664000000002</v>
      </c>
      <c r="AI689" s="7">
        <f>VLOOKUP(AE689,Hilfstabelle!$B$14:$J$25,9,FALSE)</f>
        <v>54</v>
      </c>
      <c r="AJ689" s="7">
        <f>VLOOKUP(AE689,Hilfstabelle!$B$14:$K$25,10,FALSE)</f>
        <v>72</v>
      </c>
      <c r="AK689" s="7">
        <f>VLOOKUP(AE689,Hilfstabelle!$B$14:$I$25,8,FALSE)</f>
        <v>22</v>
      </c>
      <c r="AL689" s="7" t="str">
        <f>IF(AP689="50I","I",VLOOKUP(D689,Hilfstabelle!$A$3:$B$6,2))</f>
        <v>IV</v>
      </c>
      <c r="AM689" s="7" t="str">
        <f>IF(U689="I","I",VLOOKUP(D689,Hilfstabelle!$A$3:$B$6,2))</f>
        <v>IV</v>
      </c>
      <c r="AN689" s="7" t="str">
        <f t="shared" si="323"/>
        <v>140IV</v>
      </c>
      <c r="AO689" s="7" t="str">
        <f t="shared" si="351"/>
        <v>140IV</v>
      </c>
      <c r="AP689" s="106" t="b">
        <f t="shared" si="336"/>
        <v>0</v>
      </c>
      <c r="AQ689" s="7">
        <f>VLOOKUP('Grundgerüst Konfigurator'!AN689,Hilfstabelle!$B$14:$M$25,12,FALSE)</f>
        <v>4.4472372</v>
      </c>
      <c r="AR689" s="7">
        <f>VLOOKUP(AN689,Hilfstabelle!$B$14:$J$25,9,FALSE)</f>
        <v>81.5</v>
      </c>
      <c r="AS689" s="7">
        <f>VLOOKUP(AN689,Hilfstabelle!$B$14:$K$25,10,FALSE)</f>
        <v>75.599999999999994</v>
      </c>
      <c r="AT689" s="7">
        <f>VLOOKUP(AN689,Hilfstabelle!$B$14:$I$25,8,FALSE)</f>
        <v>25.6</v>
      </c>
      <c r="AU689" s="7" t="str">
        <f>IF(AY689="50I","I",VLOOKUP(E689,Hilfstabelle!$A$3:$B$6,2))</f>
        <v>I</v>
      </c>
      <c r="AV689" s="7" t="str">
        <f>IF(U689="I","I",VLOOKUP(E689,Hilfstabelle!$A$3:$B$6,2))</f>
        <v>I</v>
      </c>
      <c r="AW689" s="7" t="str">
        <f t="shared" si="324"/>
        <v>25I</v>
      </c>
      <c r="AX689" s="7" t="str">
        <f t="shared" si="352"/>
        <v>25I</v>
      </c>
      <c r="AY689" s="106" t="b">
        <f t="shared" si="338"/>
        <v>0</v>
      </c>
      <c r="AZ689" s="7">
        <f>VLOOKUP('Grundgerüst Konfigurator'!AW689,Hilfstabelle!$B$14:$M$25,12,FALSE)</f>
        <v>0.171486</v>
      </c>
      <c r="BA689" s="7">
        <f>VLOOKUP(AW689,Hilfstabelle!$B$14:$J$25,9,FALSE)</f>
        <v>15.25</v>
      </c>
      <c r="BB689" s="7">
        <f>VLOOKUP(AW689,Hilfstabelle!$B$14:$K$25,10,FALSE)</f>
        <v>40.5</v>
      </c>
      <c r="BC689" s="7">
        <f>VLOOKUP(AW689,Hilfstabelle!$B$14:$I$25,8,FALSE)</f>
        <v>19</v>
      </c>
      <c r="BD689" s="7" t="str">
        <f t="shared" si="353"/>
        <v>IV-III</v>
      </c>
      <c r="BE689" s="7" t="str">
        <f t="shared" si="325"/>
        <v>IV-III</v>
      </c>
      <c r="BF689" s="7">
        <f>IFERROR(VLOOKUP(BD689,Hilfstabelle!$B$26:$M$31,12,FALSE),0)</f>
        <v>1.783698</v>
      </c>
      <c r="BG689" s="7">
        <f>IFERROR(VLOOKUP(BD689,Hilfstabelle!$B$26:$H$31,7,FALSE),0)</f>
        <v>5</v>
      </c>
      <c r="BH689" s="7" t="str">
        <f t="shared" si="354"/>
        <v/>
      </c>
      <c r="BI689" s="7" t="str">
        <f t="shared" si="326"/>
        <v/>
      </c>
      <c r="BJ689" s="7">
        <f>IFERROR(VLOOKUP(BH689,Hilfstabelle!$B$26:$M$31,12,FALSE),0)</f>
        <v>0</v>
      </c>
      <c r="BK689" s="7">
        <f>IFERROR(VLOOKUP(BH689,Hilfstabelle!$B$26:$H$31,7,FALSE),0)</f>
        <v>0</v>
      </c>
      <c r="BL689" s="7" t="str">
        <f t="shared" si="355"/>
        <v>IV-I</v>
      </c>
      <c r="BM689" s="7" t="str">
        <f t="shared" si="327"/>
        <v>IV-I</v>
      </c>
      <c r="BN689" s="7">
        <f>IFERROR(VLOOKUP(BL689,Hilfstabelle!$B$26:$M$31,12,FALSE),0)</f>
        <v>2.205924</v>
      </c>
      <c r="BO689" s="7">
        <f>IFERROR(VLOOKUP(BL689,Hilfstabelle!$B$26:$H$31,7,FALSE),0)</f>
        <v>5</v>
      </c>
      <c r="BP689" s="162" t="s">
        <v>3902</v>
      </c>
    </row>
    <row r="690" spans="1:68" ht="15" thickBot="1" x14ac:dyDescent="0.25">
      <c r="A690" s="7">
        <v>16864441382</v>
      </c>
      <c r="B690" s="160" t="s">
        <v>98</v>
      </c>
      <c r="C690" s="8">
        <v>90</v>
      </c>
      <c r="D690" s="8">
        <v>140</v>
      </c>
      <c r="E690" s="8">
        <v>32</v>
      </c>
      <c r="F690" s="8" t="str">
        <f t="shared" si="342"/>
        <v>90 - 140 - 32</v>
      </c>
      <c r="G690" s="8" t="str">
        <f t="shared" si="343"/>
        <v>90-140-32</v>
      </c>
      <c r="H690" s="8">
        <f t="shared" si="344"/>
        <v>16864441382</v>
      </c>
      <c r="I690" s="6">
        <f t="shared" si="345"/>
        <v>20.669451600000002</v>
      </c>
      <c r="J690" s="6">
        <f>VLOOKUP(LEFT(A690,8)*1,Hilfstabelle!$A$35:$E$38,5,FALSE)</f>
        <v>0</v>
      </c>
      <c r="K690" s="6">
        <f t="shared" si="346"/>
        <v>350</v>
      </c>
      <c r="L690" s="6">
        <f t="shared" si="347"/>
        <v>266.10000000000002</v>
      </c>
      <c r="M690" s="6">
        <f t="shared" si="348"/>
        <v>163</v>
      </c>
      <c r="N690" s="19">
        <f t="shared" si="319"/>
        <v>137.5</v>
      </c>
      <c r="O690" s="19">
        <f t="shared" si="320"/>
        <v>136.1</v>
      </c>
      <c r="P690" s="19">
        <f t="shared" si="321"/>
        <v>135.5</v>
      </c>
      <c r="Q690" s="6" t="str">
        <f>VLOOKUP(LEFT(A690,8)*1,Hilfstabelle!$A$35:$E$38,2,FALSE)</f>
        <v>N.A.</v>
      </c>
      <c r="R690" s="6" t="str">
        <f>VLOOKUP(LEFT(A690,8)*1,Hilfstabelle!$A$35:$E$38,3,FALSE)</f>
        <v>N.A.</v>
      </c>
      <c r="S690" s="6" t="str">
        <f>VLOOKUP(LEFT(A690,8)*1,Hilfstabelle!$A$35:$E$38,4,FALSE)</f>
        <v>N.A.</v>
      </c>
      <c r="T690" s="94" t="e">
        <f>VLOOKUP(H690,Preise!A:E,4,FALSE)</f>
        <v>#N/A</v>
      </c>
      <c r="U690" s="7" t="str">
        <f>IF(V690=50,"I",VLOOKUP(V690,Hilfstabelle!$A$3:$B$6,2))</f>
        <v>IV</v>
      </c>
      <c r="V690" s="7">
        <f t="shared" si="349"/>
        <v>140</v>
      </c>
      <c r="W690" s="7" t="str">
        <f>IF(U690="I","I",VLOOKUP(V690,Hilfstabelle!$A$3:$B$6,2))</f>
        <v>IV</v>
      </c>
      <c r="X690" s="7">
        <f>VLOOKUP(W690,Hilfstabelle!$B$10:$M$13,12,FALSE)</f>
        <v>10.408540800000001</v>
      </c>
      <c r="Y690" s="7">
        <f>VLOOKUP(W690,Hilfstabelle!$B$10:$D$13,3,FALSE)</f>
        <v>80</v>
      </c>
      <c r="Z690" s="7">
        <f>VLOOKUP(W690,Hilfstabelle!$B$10:$E$13,4,FALSE)</f>
        <v>110.5</v>
      </c>
      <c r="AA690" s="7">
        <f>VLOOKUP(W690,Hilfstabelle!$B$10:$F$13,5,FALSE)</f>
        <v>110.5</v>
      </c>
      <c r="AB690" s="7">
        <f>VLOOKUP(W690,Hilfstabelle!$B$10:$G$13,6,FALSE)</f>
        <v>110.5</v>
      </c>
      <c r="AC690" s="7" t="str">
        <f>IF(AG690="50I","I",VLOOKUP(C690,Hilfstabelle!$A$3:$B$6,2))</f>
        <v>III</v>
      </c>
      <c r="AD690" s="7" t="str">
        <f>IF(U690="I","I",VLOOKUP(C690,Hilfstabelle!$A$3:$B$6,2))</f>
        <v>III</v>
      </c>
      <c r="AE690" s="7" t="str">
        <f t="shared" si="322"/>
        <v>90III</v>
      </c>
      <c r="AF690" s="7" t="str">
        <f t="shared" si="350"/>
        <v>90III</v>
      </c>
      <c r="AG690" s="106" t="b">
        <f t="shared" si="334"/>
        <v>0</v>
      </c>
      <c r="AH690" s="7">
        <f>VLOOKUP('Grundgerüst Konfigurator'!AE690,Hilfstabelle!$B$14:$M$25,12,FALSE)</f>
        <v>1.6001664000000002</v>
      </c>
      <c r="AI690" s="7">
        <f>VLOOKUP(AE690,Hilfstabelle!$B$14:$J$25,9,FALSE)</f>
        <v>54</v>
      </c>
      <c r="AJ690" s="7">
        <f>VLOOKUP(AE690,Hilfstabelle!$B$14:$K$25,10,FALSE)</f>
        <v>72</v>
      </c>
      <c r="AK690" s="7">
        <f>VLOOKUP(AE690,Hilfstabelle!$B$14:$I$25,8,FALSE)</f>
        <v>22</v>
      </c>
      <c r="AL690" s="7" t="str">
        <f>IF(AP690="50I","I",VLOOKUP(D690,Hilfstabelle!$A$3:$B$6,2))</f>
        <v>IV</v>
      </c>
      <c r="AM690" s="7" t="str">
        <f>IF(U690="I","I",VLOOKUP(D690,Hilfstabelle!$A$3:$B$6,2))</f>
        <v>IV</v>
      </c>
      <c r="AN690" s="7" t="str">
        <f t="shared" si="323"/>
        <v>140IV</v>
      </c>
      <c r="AO690" s="7" t="str">
        <f t="shared" si="351"/>
        <v>140IV</v>
      </c>
      <c r="AP690" s="106" t="b">
        <f t="shared" si="336"/>
        <v>0</v>
      </c>
      <c r="AQ690" s="7">
        <f>VLOOKUP('Grundgerüst Konfigurator'!AN690,Hilfstabelle!$B$14:$M$25,12,FALSE)</f>
        <v>4.4472372</v>
      </c>
      <c r="AR690" s="7">
        <f>VLOOKUP(AN690,Hilfstabelle!$B$14:$J$25,9,FALSE)</f>
        <v>81.5</v>
      </c>
      <c r="AS690" s="7">
        <f>VLOOKUP(AN690,Hilfstabelle!$B$14:$K$25,10,FALSE)</f>
        <v>75.599999999999994</v>
      </c>
      <c r="AT690" s="7">
        <f>VLOOKUP(AN690,Hilfstabelle!$B$14:$I$25,8,FALSE)</f>
        <v>25.6</v>
      </c>
      <c r="AU690" s="7" t="str">
        <f>IF(AY690="50I","I",VLOOKUP(E690,Hilfstabelle!$A$3:$B$6,2))</f>
        <v>I</v>
      </c>
      <c r="AV690" s="7" t="str">
        <f>IF(U690="I","I",VLOOKUP(E690,Hilfstabelle!$A$3:$B$6,2))</f>
        <v>I</v>
      </c>
      <c r="AW690" s="7" t="str">
        <f t="shared" si="324"/>
        <v>32I</v>
      </c>
      <c r="AX690" s="7" t="str">
        <f t="shared" si="352"/>
        <v>32I</v>
      </c>
      <c r="AY690" s="106" t="b">
        <f t="shared" si="338"/>
        <v>0</v>
      </c>
      <c r="AZ690" s="7">
        <f>VLOOKUP('Grundgerüst Konfigurator'!AW690,Hilfstabelle!$B$14:$M$25,12,FALSE)</f>
        <v>0.22388520000000001</v>
      </c>
      <c r="BA690" s="7">
        <f>VLOOKUP(AW690,Hilfstabelle!$B$14:$J$25,9,FALSE)</f>
        <v>20</v>
      </c>
      <c r="BB690" s="7">
        <f>VLOOKUP(AW690,Hilfstabelle!$B$14:$K$25,10,FALSE)</f>
        <v>47</v>
      </c>
      <c r="BC690" s="7">
        <f>VLOOKUP(AW690,Hilfstabelle!$B$14:$I$25,8,FALSE)</f>
        <v>20</v>
      </c>
      <c r="BD690" s="7" t="str">
        <f t="shared" si="353"/>
        <v>IV-III</v>
      </c>
      <c r="BE690" s="7" t="str">
        <f t="shared" si="325"/>
        <v>IV-III</v>
      </c>
      <c r="BF690" s="7">
        <f>IFERROR(VLOOKUP(BD690,Hilfstabelle!$B$26:$M$31,12,FALSE),0)</f>
        <v>1.783698</v>
      </c>
      <c r="BG690" s="7">
        <f>IFERROR(VLOOKUP(BD690,Hilfstabelle!$B$26:$H$31,7,FALSE),0)</f>
        <v>5</v>
      </c>
      <c r="BH690" s="7" t="str">
        <f t="shared" si="354"/>
        <v/>
      </c>
      <c r="BI690" s="7" t="str">
        <f t="shared" si="326"/>
        <v/>
      </c>
      <c r="BJ690" s="7">
        <f>IFERROR(VLOOKUP(BH690,Hilfstabelle!$B$26:$M$31,12,FALSE),0)</f>
        <v>0</v>
      </c>
      <c r="BK690" s="7">
        <f>IFERROR(VLOOKUP(BH690,Hilfstabelle!$B$26:$H$31,7,FALSE),0)</f>
        <v>0</v>
      </c>
      <c r="BL690" s="7" t="str">
        <f t="shared" si="355"/>
        <v>IV-I</v>
      </c>
      <c r="BM690" s="7" t="str">
        <f t="shared" si="327"/>
        <v>IV-I</v>
      </c>
      <c r="BN690" s="7">
        <f>IFERROR(VLOOKUP(BL690,Hilfstabelle!$B$26:$M$31,12,FALSE),0)</f>
        <v>2.205924</v>
      </c>
      <c r="BO690" s="7">
        <f>IFERROR(VLOOKUP(BL690,Hilfstabelle!$B$26:$H$31,7,FALSE),0)</f>
        <v>5</v>
      </c>
      <c r="BP690" s="162" t="s">
        <v>3902</v>
      </c>
    </row>
    <row r="691" spans="1:68" ht="15" thickBot="1" x14ac:dyDescent="0.25">
      <c r="A691" s="7">
        <v>16864441383</v>
      </c>
      <c r="B691" s="160" t="s">
        <v>98</v>
      </c>
      <c r="C691" s="8">
        <v>90</v>
      </c>
      <c r="D691" s="8">
        <v>140</v>
      </c>
      <c r="E691" s="8">
        <v>40</v>
      </c>
      <c r="F691" s="8" t="str">
        <f t="shared" si="342"/>
        <v>90 - 140 - 40</v>
      </c>
      <c r="G691" s="8" t="str">
        <f t="shared" si="343"/>
        <v>90-140-40</v>
      </c>
      <c r="H691" s="8">
        <f t="shared" si="344"/>
        <v>16864441383</v>
      </c>
      <c r="I691" s="6">
        <f t="shared" si="345"/>
        <v>20.779054800000001</v>
      </c>
      <c r="J691" s="6">
        <f>VLOOKUP(LEFT(A691,8)*1,Hilfstabelle!$A$35:$E$38,5,FALSE)</f>
        <v>0</v>
      </c>
      <c r="K691" s="6">
        <f t="shared" si="346"/>
        <v>357</v>
      </c>
      <c r="L691" s="6">
        <f t="shared" si="347"/>
        <v>266.10000000000002</v>
      </c>
      <c r="M691" s="6">
        <f t="shared" si="348"/>
        <v>163</v>
      </c>
      <c r="N691" s="19">
        <f t="shared" si="319"/>
        <v>137.5</v>
      </c>
      <c r="O691" s="19">
        <f t="shared" si="320"/>
        <v>136.1</v>
      </c>
      <c r="P691" s="19">
        <f t="shared" si="321"/>
        <v>137.5</v>
      </c>
      <c r="Q691" s="6" t="str">
        <f>VLOOKUP(LEFT(A691,8)*1,Hilfstabelle!$A$35:$E$38,2,FALSE)</f>
        <v>N.A.</v>
      </c>
      <c r="R691" s="6" t="str">
        <f>VLOOKUP(LEFT(A691,8)*1,Hilfstabelle!$A$35:$E$38,3,FALSE)</f>
        <v>N.A.</v>
      </c>
      <c r="S691" s="6" t="str">
        <f>VLOOKUP(LEFT(A691,8)*1,Hilfstabelle!$A$35:$E$38,4,FALSE)</f>
        <v>N.A.</v>
      </c>
      <c r="T691" s="94" t="e">
        <f>VLOOKUP(H691,Preise!A:E,4,FALSE)</f>
        <v>#N/A</v>
      </c>
      <c r="U691" s="7" t="str">
        <f>IF(V691=50,"I",VLOOKUP(V691,Hilfstabelle!$A$3:$B$6,2))</f>
        <v>IV</v>
      </c>
      <c r="V691" s="7">
        <f t="shared" si="349"/>
        <v>140</v>
      </c>
      <c r="W691" s="7" t="str">
        <f>IF(U691="I","I",VLOOKUP(V691,Hilfstabelle!$A$3:$B$6,2))</f>
        <v>IV</v>
      </c>
      <c r="X691" s="7">
        <f>VLOOKUP(W691,Hilfstabelle!$B$10:$M$13,12,FALSE)</f>
        <v>10.408540800000001</v>
      </c>
      <c r="Y691" s="7">
        <f>VLOOKUP(W691,Hilfstabelle!$B$10:$D$13,3,FALSE)</f>
        <v>80</v>
      </c>
      <c r="Z691" s="7">
        <f>VLOOKUP(W691,Hilfstabelle!$B$10:$E$13,4,FALSE)</f>
        <v>110.5</v>
      </c>
      <c r="AA691" s="7">
        <f>VLOOKUP(W691,Hilfstabelle!$B$10:$F$13,5,FALSE)</f>
        <v>110.5</v>
      </c>
      <c r="AB691" s="7">
        <f>VLOOKUP(W691,Hilfstabelle!$B$10:$G$13,6,FALSE)</f>
        <v>110.5</v>
      </c>
      <c r="AC691" s="7" t="str">
        <f>IF(AG691="50I","I",VLOOKUP(C691,Hilfstabelle!$A$3:$B$6,2))</f>
        <v>III</v>
      </c>
      <c r="AD691" s="7" t="str">
        <f>IF(U691="I","I",VLOOKUP(C691,Hilfstabelle!$A$3:$B$6,2))</f>
        <v>III</v>
      </c>
      <c r="AE691" s="7" t="str">
        <f t="shared" si="322"/>
        <v>90III</v>
      </c>
      <c r="AF691" s="7" t="str">
        <f t="shared" si="350"/>
        <v>90III</v>
      </c>
      <c r="AG691" s="106" t="b">
        <f t="shared" si="334"/>
        <v>0</v>
      </c>
      <c r="AH691" s="7">
        <f>VLOOKUP('Grundgerüst Konfigurator'!AE691,Hilfstabelle!$B$14:$M$25,12,FALSE)</f>
        <v>1.6001664000000002</v>
      </c>
      <c r="AI691" s="7">
        <f>VLOOKUP(AE691,Hilfstabelle!$B$14:$J$25,9,FALSE)</f>
        <v>54</v>
      </c>
      <c r="AJ691" s="7">
        <f>VLOOKUP(AE691,Hilfstabelle!$B$14:$K$25,10,FALSE)</f>
        <v>72</v>
      </c>
      <c r="AK691" s="7">
        <f>VLOOKUP(AE691,Hilfstabelle!$B$14:$I$25,8,FALSE)</f>
        <v>22</v>
      </c>
      <c r="AL691" s="7" t="str">
        <f>IF(AP691="50I","I",VLOOKUP(D691,Hilfstabelle!$A$3:$B$6,2))</f>
        <v>IV</v>
      </c>
      <c r="AM691" s="7" t="str">
        <f>IF(U691="I","I",VLOOKUP(D691,Hilfstabelle!$A$3:$B$6,2))</f>
        <v>IV</v>
      </c>
      <c r="AN691" s="7" t="str">
        <f t="shared" si="323"/>
        <v>140IV</v>
      </c>
      <c r="AO691" s="7" t="str">
        <f t="shared" si="351"/>
        <v>140IV</v>
      </c>
      <c r="AP691" s="106" t="b">
        <f t="shared" si="336"/>
        <v>0</v>
      </c>
      <c r="AQ691" s="7">
        <f>VLOOKUP('Grundgerüst Konfigurator'!AN691,Hilfstabelle!$B$14:$M$25,12,FALSE)</f>
        <v>4.4472372</v>
      </c>
      <c r="AR691" s="7">
        <f>VLOOKUP(AN691,Hilfstabelle!$B$14:$J$25,9,FALSE)</f>
        <v>81.5</v>
      </c>
      <c r="AS691" s="7">
        <f>VLOOKUP(AN691,Hilfstabelle!$B$14:$K$25,10,FALSE)</f>
        <v>75.599999999999994</v>
      </c>
      <c r="AT691" s="7">
        <f>VLOOKUP(AN691,Hilfstabelle!$B$14:$I$25,8,FALSE)</f>
        <v>25.6</v>
      </c>
      <c r="AU691" s="7" t="str">
        <f>IF(AY691="50I","I",VLOOKUP(E691,Hilfstabelle!$A$3:$B$6,2))</f>
        <v>I</v>
      </c>
      <c r="AV691" s="7" t="str">
        <f>IF(U691="I","I",VLOOKUP(E691,Hilfstabelle!$A$3:$B$6,2))</f>
        <v>I</v>
      </c>
      <c r="AW691" s="7" t="str">
        <f t="shared" si="324"/>
        <v>40I</v>
      </c>
      <c r="AX691" s="7" t="str">
        <f t="shared" si="352"/>
        <v>40I</v>
      </c>
      <c r="AY691" s="106" t="b">
        <f t="shared" si="338"/>
        <v>0</v>
      </c>
      <c r="AZ691" s="7">
        <f>VLOOKUP('Grundgerüst Konfigurator'!AW691,Hilfstabelle!$B$14:$M$25,12,FALSE)</f>
        <v>0.33348840000000002</v>
      </c>
      <c r="BA691" s="7">
        <f>VLOOKUP(AW691,Hilfstabelle!$B$14:$J$25,9,FALSE)</f>
        <v>24.5</v>
      </c>
      <c r="BB691" s="7">
        <f>VLOOKUP(AW691,Hilfstabelle!$B$14:$K$25,10,FALSE)</f>
        <v>54</v>
      </c>
      <c r="BC691" s="7">
        <f>VLOOKUP(AW691,Hilfstabelle!$B$14:$I$25,8,FALSE)</f>
        <v>22</v>
      </c>
      <c r="BD691" s="7" t="str">
        <f t="shared" si="353"/>
        <v>IV-III</v>
      </c>
      <c r="BE691" s="7" t="str">
        <f t="shared" si="325"/>
        <v>IV-III</v>
      </c>
      <c r="BF691" s="7">
        <f>IFERROR(VLOOKUP(BD691,Hilfstabelle!$B$26:$M$31,12,FALSE),0)</f>
        <v>1.783698</v>
      </c>
      <c r="BG691" s="7">
        <f>IFERROR(VLOOKUP(BD691,Hilfstabelle!$B$26:$H$31,7,FALSE),0)</f>
        <v>5</v>
      </c>
      <c r="BH691" s="7" t="str">
        <f t="shared" si="354"/>
        <v/>
      </c>
      <c r="BI691" s="7" t="str">
        <f t="shared" si="326"/>
        <v/>
      </c>
      <c r="BJ691" s="7">
        <f>IFERROR(VLOOKUP(BH691,Hilfstabelle!$B$26:$M$31,12,FALSE),0)</f>
        <v>0</v>
      </c>
      <c r="BK691" s="7">
        <f>IFERROR(VLOOKUP(BH691,Hilfstabelle!$B$26:$H$31,7,FALSE),0)</f>
        <v>0</v>
      </c>
      <c r="BL691" s="7" t="str">
        <f t="shared" si="355"/>
        <v>IV-I</v>
      </c>
      <c r="BM691" s="7" t="str">
        <f t="shared" si="327"/>
        <v>IV-I</v>
      </c>
      <c r="BN691" s="7">
        <f>IFERROR(VLOOKUP(BL691,Hilfstabelle!$B$26:$M$31,12,FALSE),0)</f>
        <v>2.205924</v>
      </c>
      <c r="BO691" s="7">
        <f>IFERROR(VLOOKUP(BL691,Hilfstabelle!$B$26:$H$31,7,FALSE),0)</f>
        <v>5</v>
      </c>
      <c r="BP691" s="162" t="s">
        <v>3902</v>
      </c>
    </row>
    <row r="692" spans="1:68" ht="15" thickBot="1" x14ac:dyDescent="0.25">
      <c r="A692" s="7">
        <v>16864441384</v>
      </c>
      <c r="B692" s="160" t="s">
        <v>98</v>
      </c>
      <c r="C692" s="8">
        <v>90</v>
      </c>
      <c r="D692" s="8">
        <v>140</v>
      </c>
      <c r="E692" s="8">
        <v>50</v>
      </c>
      <c r="F692" s="8" t="str">
        <f t="shared" si="342"/>
        <v>90 - 140 - 50</v>
      </c>
      <c r="G692" s="8" t="str">
        <f t="shared" si="343"/>
        <v>90-140-50</v>
      </c>
      <c r="H692" s="8">
        <f t="shared" si="344"/>
        <v>16864441384</v>
      </c>
      <c r="I692" s="6">
        <f t="shared" si="345"/>
        <v>20.896369200000002</v>
      </c>
      <c r="J692" s="6">
        <f>VLOOKUP(LEFT(A692,8)*1,Hilfstabelle!$A$35:$E$38,5,FALSE)</f>
        <v>0</v>
      </c>
      <c r="K692" s="6">
        <f t="shared" si="346"/>
        <v>364</v>
      </c>
      <c r="L692" s="6">
        <f t="shared" si="347"/>
        <v>266.10000000000002</v>
      </c>
      <c r="M692" s="6">
        <f t="shared" si="348"/>
        <v>163</v>
      </c>
      <c r="N692" s="19">
        <f t="shared" si="319"/>
        <v>137.5</v>
      </c>
      <c r="O692" s="19">
        <f t="shared" si="320"/>
        <v>136.1</v>
      </c>
      <c r="P692" s="19">
        <f t="shared" si="321"/>
        <v>137.5</v>
      </c>
      <c r="Q692" s="6" t="str">
        <f>VLOOKUP(LEFT(A692,8)*1,Hilfstabelle!$A$35:$E$38,2,FALSE)</f>
        <v>N.A.</v>
      </c>
      <c r="R692" s="6" t="str">
        <f>VLOOKUP(LEFT(A692,8)*1,Hilfstabelle!$A$35:$E$38,3,FALSE)</f>
        <v>N.A.</v>
      </c>
      <c r="S692" s="6" t="str">
        <f>VLOOKUP(LEFT(A692,8)*1,Hilfstabelle!$A$35:$E$38,4,FALSE)</f>
        <v>N.A.</v>
      </c>
      <c r="T692" s="94" t="e">
        <f>VLOOKUP(H692,Preise!A:E,4,FALSE)</f>
        <v>#N/A</v>
      </c>
      <c r="U692" s="7" t="str">
        <f>IF(V692=50,"I",VLOOKUP(V692,Hilfstabelle!$A$3:$B$6,2))</f>
        <v>IV</v>
      </c>
      <c r="V692" s="7">
        <f t="shared" si="349"/>
        <v>140</v>
      </c>
      <c r="W692" s="7" t="str">
        <f>IF(U692="I","I",VLOOKUP(V692,Hilfstabelle!$A$3:$B$6,2))</f>
        <v>IV</v>
      </c>
      <c r="X692" s="7">
        <f>VLOOKUP(W692,Hilfstabelle!$B$10:$M$13,12,FALSE)</f>
        <v>10.408540800000001</v>
      </c>
      <c r="Y692" s="7">
        <f>VLOOKUP(W692,Hilfstabelle!$B$10:$D$13,3,FALSE)</f>
        <v>80</v>
      </c>
      <c r="Z692" s="7">
        <f>VLOOKUP(W692,Hilfstabelle!$B$10:$E$13,4,FALSE)</f>
        <v>110.5</v>
      </c>
      <c r="AA692" s="7">
        <f>VLOOKUP(W692,Hilfstabelle!$B$10:$F$13,5,FALSE)</f>
        <v>110.5</v>
      </c>
      <c r="AB692" s="7">
        <f>VLOOKUP(W692,Hilfstabelle!$B$10:$G$13,6,FALSE)</f>
        <v>110.5</v>
      </c>
      <c r="AC692" s="7" t="str">
        <f>IF(AG692="50I","I",VLOOKUP(C692,Hilfstabelle!$A$3:$B$6,2))</f>
        <v>III</v>
      </c>
      <c r="AD692" s="7" t="str">
        <f>IF(U692="I","I",VLOOKUP(C692,Hilfstabelle!$A$3:$B$6,2))</f>
        <v>III</v>
      </c>
      <c r="AE692" s="7" t="str">
        <f t="shared" si="322"/>
        <v>90III</v>
      </c>
      <c r="AF692" s="7" t="str">
        <f t="shared" si="350"/>
        <v>90III</v>
      </c>
      <c r="AG692" s="106" t="b">
        <f t="shared" si="334"/>
        <v>0</v>
      </c>
      <c r="AH692" s="7">
        <f>VLOOKUP('Grundgerüst Konfigurator'!AE692,Hilfstabelle!$B$14:$M$25,12,FALSE)</f>
        <v>1.6001664000000002</v>
      </c>
      <c r="AI692" s="7">
        <f>VLOOKUP(AE692,Hilfstabelle!$B$14:$J$25,9,FALSE)</f>
        <v>54</v>
      </c>
      <c r="AJ692" s="7">
        <f>VLOOKUP(AE692,Hilfstabelle!$B$14:$K$25,10,FALSE)</f>
        <v>72</v>
      </c>
      <c r="AK692" s="7">
        <f>VLOOKUP(AE692,Hilfstabelle!$B$14:$I$25,8,FALSE)</f>
        <v>22</v>
      </c>
      <c r="AL692" s="7" t="str">
        <f>IF(AP692="50I","I",VLOOKUP(D692,Hilfstabelle!$A$3:$B$6,2))</f>
        <v>IV</v>
      </c>
      <c r="AM692" s="7" t="str">
        <f>IF(U692="I","I",VLOOKUP(D692,Hilfstabelle!$A$3:$B$6,2))</f>
        <v>IV</v>
      </c>
      <c r="AN692" s="7" t="str">
        <f t="shared" si="323"/>
        <v>140IV</v>
      </c>
      <c r="AO692" s="7" t="str">
        <f t="shared" si="351"/>
        <v>140IV</v>
      </c>
      <c r="AP692" s="106" t="b">
        <f t="shared" si="336"/>
        <v>0</v>
      </c>
      <c r="AQ692" s="7">
        <f>VLOOKUP('Grundgerüst Konfigurator'!AN692,Hilfstabelle!$B$14:$M$25,12,FALSE)</f>
        <v>4.4472372</v>
      </c>
      <c r="AR692" s="7">
        <f>VLOOKUP(AN692,Hilfstabelle!$B$14:$J$25,9,FALSE)</f>
        <v>81.5</v>
      </c>
      <c r="AS692" s="7">
        <f>VLOOKUP(AN692,Hilfstabelle!$B$14:$K$25,10,FALSE)</f>
        <v>75.599999999999994</v>
      </c>
      <c r="AT692" s="7">
        <f>VLOOKUP(AN692,Hilfstabelle!$B$14:$I$25,8,FALSE)</f>
        <v>25.6</v>
      </c>
      <c r="AU692" s="7" t="str">
        <f>IF(AY692="50I","I",VLOOKUP(E692,Hilfstabelle!$A$3:$B$6,2))</f>
        <v>I</v>
      </c>
      <c r="AV692" s="7" t="str">
        <f>IF(U692="I","I",VLOOKUP(E692,Hilfstabelle!$A$3:$B$6,2))</f>
        <v>II</v>
      </c>
      <c r="AW692" s="7" t="str">
        <f t="shared" si="324"/>
        <v>50I</v>
      </c>
      <c r="AX692" s="7" t="str">
        <f t="shared" si="352"/>
        <v>50II</v>
      </c>
      <c r="AY692" s="106" t="str">
        <f t="shared" si="338"/>
        <v>50I</v>
      </c>
      <c r="AZ692" s="7">
        <f>VLOOKUP('Grundgerüst Konfigurator'!AW692,Hilfstabelle!$B$14:$M$25,12,FALSE)</f>
        <v>0.45080280000000006</v>
      </c>
      <c r="BA692" s="7">
        <f>VLOOKUP(AW692,Hilfstabelle!$B$14:$J$25,9,FALSE)</f>
        <v>30.5</v>
      </c>
      <c r="BB692" s="7">
        <f>VLOOKUP(AW692,Hilfstabelle!$B$14:$K$25,10,FALSE)</f>
        <v>61</v>
      </c>
      <c r="BC692" s="7">
        <f>VLOOKUP(AW692,Hilfstabelle!$B$14:$I$25,8,FALSE)</f>
        <v>22</v>
      </c>
      <c r="BD692" s="7" t="str">
        <f t="shared" si="353"/>
        <v>IV-III</v>
      </c>
      <c r="BE692" s="7" t="str">
        <f t="shared" si="325"/>
        <v>IV-III</v>
      </c>
      <c r="BF692" s="7">
        <f>IFERROR(VLOOKUP(BD692,Hilfstabelle!$B$26:$M$31,12,FALSE),0)</f>
        <v>1.783698</v>
      </c>
      <c r="BG692" s="7">
        <f>IFERROR(VLOOKUP(BD692,Hilfstabelle!$B$26:$H$31,7,FALSE),0)</f>
        <v>5</v>
      </c>
      <c r="BH692" s="7" t="str">
        <f t="shared" si="354"/>
        <v/>
      </c>
      <c r="BI692" s="7" t="str">
        <f t="shared" si="326"/>
        <v/>
      </c>
      <c r="BJ692" s="7">
        <f>IFERROR(VLOOKUP(BH692,Hilfstabelle!$B$26:$M$31,12,FALSE),0)</f>
        <v>0</v>
      </c>
      <c r="BK692" s="7">
        <f>IFERROR(VLOOKUP(BH692,Hilfstabelle!$B$26:$H$31,7,FALSE),0)</f>
        <v>0</v>
      </c>
      <c r="BL692" s="7" t="str">
        <f t="shared" si="355"/>
        <v>IV-I</v>
      </c>
      <c r="BM692" s="7" t="str">
        <f t="shared" si="327"/>
        <v>IV-I</v>
      </c>
      <c r="BN692" s="7">
        <f>IFERROR(VLOOKUP(BL692,Hilfstabelle!$B$26:$M$31,12,FALSE),0)</f>
        <v>2.205924</v>
      </c>
      <c r="BO692" s="7">
        <f>IFERROR(VLOOKUP(BL692,Hilfstabelle!$B$26:$H$31,7,FALSE),0)</f>
        <v>5</v>
      </c>
      <c r="BP692" s="162" t="s">
        <v>3902</v>
      </c>
    </row>
    <row r="693" spans="1:68" ht="15" thickBot="1" x14ac:dyDescent="0.25">
      <c r="A693" s="7">
        <v>16864441385</v>
      </c>
      <c r="B693" s="160" t="s">
        <v>98</v>
      </c>
      <c r="C693" s="8">
        <v>90</v>
      </c>
      <c r="D693" s="8">
        <v>140</v>
      </c>
      <c r="E693" s="8">
        <v>63</v>
      </c>
      <c r="F693" s="8" t="str">
        <f t="shared" si="342"/>
        <v>90 - 140 - 63</v>
      </c>
      <c r="G693" s="8" t="str">
        <f t="shared" si="343"/>
        <v>90-140-63</v>
      </c>
      <c r="H693" s="8">
        <f t="shared" si="344"/>
        <v>16864441385</v>
      </c>
      <c r="I693" s="6">
        <f t="shared" si="345"/>
        <v>21.477565200000001</v>
      </c>
      <c r="J693" s="6">
        <f>VLOOKUP(LEFT(A693,8)*1,Hilfstabelle!$A$35:$E$38,5,FALSE)</f>
        <v>0</v>
      </c>
      <c r="K693" s="6">
        <f t="shared" si="346"/>
        <v>396.5</v>
      </c>
      <c r="L693" s="6">
        <f t="shared" si="347"/>
        <v>266.10000000000002</v>
      </c>
      <c r="M693" s="6">
        <f t="shared" si="348"/>
        <v>163</v>
      </c>
      <c r="N693" s="19">
        <f t="shared" si="319"/>
        <v>137.5</v>
      </c>
      <c r="O693" s="19">
        <f t="shared" si="320"/>
        <v>136.1</v>
      </c>
      <c r="P693" s="19">
        <f t="shared" si="321"/>
        <v>163</v>
      </c>
      <c r="Q693" s="6" t="str">
        <f>VLOOKUP(LEFT(A693,8)*1,Hilfstabelle!$A$35:$E$38,2,FALSE)</f>
        <v>N.A.</v>
      </c>
      <c r="R693" s="6" t="str">
        <f>VLOOKUP(LEFT(A693,8)*1,Hilfstabelle!$A$35:$E$38,3,FALSE)</f>
        <v>N.A.</v>
      </c>
      <c r="S693" s="6" t="str">
        <f>VLOOKUP(LEFT(A693,8)*1,Hilfstabelle!$A$35:$E$38,4,FALSE)</f>
        <v>N.A.</v>
      </c>
      <c r="T693" s="94" t="e">
        <f>VLOOKUP(H693,Preise!A:E,4,FALSE)</f>
        <v>#N/A</v>
      </c>
      <c r="U693" s="7" t="str">
        <f>IF(V693=50,"I",VLOOKUP(V693,Hilfstabelle!$A$3:$B$6,2))</f>
        <v>IV</v>
      </c>
      <c r="V693" s="7">
        <f t="shared" si="349"/>
        <v>140</v>
      </c>
      <c r="W693" s="7" t="str">
        <f>IF(U693="I","I",VLOOKUP(V693,Hilfstabelle!$A$3:$B$6,2))</f>
        <v>IV</v>
      </c>
      <c r="X693" s="7">
        <f>VLOOKUP(W693,Hilfstabelle!$B$10:$M$13,12,FALSE)</f>
        <v>10.408540800000001</v>
      </c>
      <c r="Y693" s="7">
        <f>VLOOKUP(W693,Hilfstabelle!$B$10:$D$13,3,FALSE)</f>
        <v>80</v>
      </c>
      <c r="Z693" s="7">
        <f>VLOOKUP(W693,Hilfstabelle!$B$10:$E$13,4,FALSE)</f>
        <v>110.5</v>
      </c>
      <c r="AA693" s="7">
        <f>VLOOKUP(W693,Hilfstabelle!$B$10:$F$13,5,FALSE)</f>
        <v>110.5</v>
      </c>
      <c r="AB693" s="7">
        <f>VLOOKUP(W693,Hilfstabelle!$B$10:$G$13,6,FALSE)</f>
        <v>110.5</v>
      </c>
      <c r="AC693" s="7" t="str">
        <f>IF(AG693="50I","I",VLOOKUP(C693,Hilfstabelle!$A$3:$B$6,2))</f>
        <v>III</v>
      </c>
      <c r="AD693" s="7" t="str">
        <f>IF(U693="I","I",VLOOKUP(C693,Hilfstabelle!$A$3:$B$6,2))</f>
        <v>III</v>
      </c>
      <c r="AE693" s="7" t="str">
        <f t="shared" si="322"/>
        <v>90III</v>
      </c>
      <c r="AF693" s="7" t="str">
        <f t="shared" si="350"/>
        <v>90III</v>
      </c>
      <c r="AG693" s="106" t="b">
        <f t="shared" si="334"/>
        <v>0</v>
      </c>
      <c r="AH693" s="7">
        <f>VLOOKUP('Grundgerüst Konfigurator'!AE693,Hilfstabelle!$B$14:$M$25,12,FALSE)</f>
        <v>1.6001664000000002</v>
      </c>
      <c r="AI693" s="7">
        <f>VLOOKUP(AE693,Hilfstabelle!$B$14:$J$25,9,FALSE)</f>
        <v>54</v>
      </c>
      <c r="AJ693" s="7">
        <f>VLOOKUP(AE693,Hilfstabelle!$B$14:$K$25,10,FALSE)</f>
        <v>72</v>
      </c>
      <c r="AK693" s="7">
        <f>VLOOKUP(AE693,Hilfstabelle!$B$14:$I$25,8,FALSE)</f>
        <v>22</v>
      </c>
      <c r="AL693" s="7" t="str">
        <f>IF(AP693="50I","I",VLOOKUP(D693,Hilfstabelle!$A$3:$B$6,2))</f>
        <v>IV</v>
      </c>
      <c r="AM693" s="7" t="str">
        <f>IF(U693="I","I",VLOOKUP(D693,Hilfstabelle!$A$3:$B$6,2))</f>
        <v>IV</v>
      </c>
      <c r="AN693" s="7" t="str">
        <f t="shared" si="323"/>
        <v>140IV</v>
      </c>
      <c r="AO693" s="7" t="str">
        <f t="shared" si="351"/>
        <v>140IV</v>
      </c>
      <c r="AP693" s="106" t="b">
        <f t="shared" si="336"/>
        <v>0</v>
      </c>
      <c r="AQ693" s="7">
        <f>VLOOKUP('Grundgerüst Konfigurator'!AN693,Hilfstabelle!$B$14:$M$25,12,FALSE)</f>
        <v>4.4472372</v>
      </c>
      <c r="AR693" s="7">
        <f>VLOOKUP(AN693,Hilfstabelle!$B$14:$J$25,9,FALSE)</f>
        <v>81.5</v>
      </c>
      <c r="AS693" s="7">
        <f>VLOOKUP(AN693,Hilfstabelle!$B$14:$K$25,10,FALSE)</f>
        <v>75.599999999999994</v>
      </c>
      <c r="AT693" s="7">
        <f>VLOOKUP(AN693,Hilfstabelle!$B$14:$I$25,8,FALSE)</f>
        <v>25.6</v>
      </c>
      <c r="AU693" s="7" t="str">
        <f>IF(AY693="50I","I",VLOOKUP(E693,Hilfstabelle!$A$3:$B$6,2))</f>
        <v>II</v>
      </c>
      <c r="AV693" s="7" t="str">
        <f>IF(U693="I","I",VLOOKUP(E693,Hilfstabelle!$A$3:$B$6,2))</f>
        <v>II</v>
      </c>
      <c r="AW693" s="7" t="str">
        <f t="shared" si="324"/>
        <v>63II</v>
      </c>
      <c r="AX693" s="7" t="str">
        <f t="shared" si="352"/>
        <v>63II</v>
      </c>
      <c r="AY693" s="106" t="b">
        <f t="shared" si="338"/>
        <v>0</v>
      </c>
      <c r="AZ693" s="7">
        <f>VLOOKUP('Grundgerüst Konfigurator'!AW693,Hilfstabelle!$B$14:$M$25,12,FALSE)</f>
        <v>0.84948360000000012</v>
      </c>
      <c r="BA693" s="7">
        <f>VLOOKUP(AW693,Hilfstabelle!$B$14:$J$25,9,FALSE)</f>
        <v>37</v>
      </c>
      <c r="BB693" s="7">
        <f>VLOOKUP(AW693,Hilfstabelle!$B$14:$K$25,10,FALSE)</f>
        <v>68.5</v>
      </c>
      <c r="BC693" s="7">
        <f>VLOOKUP(AW693,Hilfstabelle!$B$14:$I$25,8,FALSE)</f>
        <v>22.5</v>
      </c>
      <c r="BD693" s="7" t="str">
        <f t="shared" si="353"/>
        <v>IV-III</v>
      </c>
      <c r="BE693" s="7" t="str">
        <f t="shared" si="325"/>
        <v>IV-III</v>
      </c>
      <c r="BF693" s="7">
        <f>IFERROR(VLOOKUP(BD693,Hilfstabelle!$B$26:$M$31,12,FALSE),0)</f>
        <v>1.783698</v>
      </c>
      <c r="BG693" s="7">
        <f>IFERROR(VLOOKUP(BD693,Hilfstabelle!$B$26:$H$31,7,FALSE),0)</f>
        <v>5</v>
      </c>
      <c r="BH693" s="7" t="str">
        <f t="shared" si="354"/>
        <v/>
      </c>
      <c r="BI693" s="7" t="str">
        <f t="shared" si="326"/>
        <v/>
      </c>
      <c r="BJ693" s="7">
        <f>IFERROR(VLOOKUP(BH693,Hilfstabelle!$B$26:$M$31,12,FALSE),0)</f>
        <v>0</v>
      </c>
      <c r="BK693" s="7">
        <f>IFERROR(VLOOKUP(BH693,Hilfstabelle!$B$26:$H$31,7,FALSE),0)</f>
        <v>0</v>
      </c>
      <c r="BL693" s="7" t="str">
        <f t="shared" si="355"/>
        <v>IV-II</v>
      </c>
      <c r="BM693" s="7" t="str">
        <f t="shared" si="327"/>
        <v>IV-II</v>
      </c>
      <c r="BN693" s="7">
        <f>IFERROR(VLOOKUP(BL693,Hilfstabelle!$B$26:$M$31,12,FALSE),0)</f>
        <v>2.3884392000000001</v>
      </c>
      <c r="BO693" s="7">
        <f>IFERROR(VLOOKUP(BL693,Hilfstabelle!$B$26:$H$31,7,FALSE),0)</f>
        <v>30</v>
      </c>
      <c r="BP693" s="162" t="s">
        <v>3902</v>
      </c>
    </row>
    <row r="694" spans="1:68" ht="15" thickBot="1" x14ac:dyDescent="0.25">
      <c r="A694" s="7">
        <v>16864441386</v>
      </c>
      <c r="B694" s="160" t="s">
        <v>98</v>
      </c>
      <c r="C694" s="8">
        <v>90</v>
      </c>
      <c r="D694" s="8">
        <v>140</v>
      </c>
      <c r="E694" s="8">
        <v>75</v>
      </c>
      <c r="F694" s="8" t="str">
        <f t="shared" si="342"/>
        <v>90 - 140 - 75</v>
      </c>
      <c r="G694" s="8" t="str">
        <f t="shared" si="343"/>
        <v>90-140-75</v>
      </c>
      <c r="H694" s="8">
        <f t="shared" si="344"/>
        <v>16864441386</v>
      </c>
      <c r="I694" s="6">
        <f t="shared" si="345"/>
        <v>21.696948000000003</v>
      </c>
      <c r="J694" s="6">
        <f>VLOOKUP(LEFT(A694,8)*1,Hilfstabelle!$A$35:$E$38,5,FALSE)</f>
        <v>0</v>
      </c>
      <c r="K694" s="6">
        <f t="shared" si="346"/>
        <v>400</v>
      </c>
      <c r="L694" s="6">
        <f t="shared" si="347"/>
        <v>266.10000000000002</v>
      </c>
      <c r="M694" s="6">
        <f t="shared" si="348"/>
        <v>163</v>
      </c>
      <c r="N694" s="19">
        <f t="shared" si="319"/>
        <v>137.5</v>
      </c>
      <c r="O694" s="19">
        <f t="shared" si="320"/>
        <v>136.1</v>
      </c>
      <c r="P694" s="19">
        <f t="shared" si="321"/>
        <v>162.5</v>
      </c>
      <c r="Q694" s="6" t="str">
        <f>VLOOKUP(LEFT(A694,8)*1,Hilfstabelle!$A$35:$E$38,2,FALSE)</f>
        <v>N.A.</v>
      </c>
      <c r="R694" s="6" t="str">
        <f>VLOOKUP(LEFT(A694,8)*1,Hilfstabelle!$A$35:$E$38,3,FALSE)</f>
        <v>N.A.</v>
      </c>
      <c r="S694" s="6" t="str">
        <f>VLOOKUP(LEFT(A694,8)*1,Hilfstabelle!$A$35:$E$38,4,FALSE)</f>
        <v>N.A.</v>
      </c>
      <c r="T694" s="94" t="e">
        <f>VLOOKUP(H694,Preise!A:E,4,FALSE)</f>
        <v>#N/A</v>
      </c>
      <c r="U694" s="7" t="str">
        <f>IF(V694=50,"I",VLOOKUP(V694,Hilfstabelle!$A$3:$B$6,2))</f>
        <v>IV</v>
      </c>
      <c r="V694" s="7">
        <f t="shared" si="349"/>
        <v>140</v>
      </c>
      <c r="W694" s="7" t="str">
        <f>IF(U694="I","I",VLOOKUP(V694,Hilfstabelle!$A$3:$B$6,2))</f>
        <v>IV</v>
      </c>
      <c r="X694" s="7">
        <f>VLOOKUP(W694,Hilfstabelle!$B$10:$M$13,12,FALSE)</f>
        <v>10.408540800000001</v>
      </c>
      <c r="Y694" s="7">
        <f>VLOOKUP(W694,Hilfstabelle!$B$10:$D$13,3,FALSE)</f>
        <v>80</v>
      </c>
      <c r="Z694" s="7">
        <f>VLOOKUP(W694,Hilfstabelle!$B$10:$E$13,4,FALSE)</f>
        <v>110.5</v>
      </c>
      <c r="AA694" s="7">
        <f>VLOOKUP(W694,Hilfstabelle!$B$10:$F$13,5,FALSE)</f>
        <v>110.5</v>
      </c>
      <c r="AB694" s="7">
        <f>VLOOKUP(W694,Hilfstabelle!$B$10:$G$13,6,FALSE)</f>
        <v>110.5</v>
      </c>
      <c r="AC694" s="7" t="str">
        <f>IF(AG694="50I","I",VLOOKUP(C694,Hilfstabelle!$A$3:$B$6,2))</f>
        <v>III</v>
      </c>
      <c r="AD694" s="7" t="str">
        <f>IF(U694="I","I",VLOOKUP(C694,Hilfstabelle!$A$3:$B$6,2))</f>
        <v>III</v>
      </c>
      <c r="AE694" s="7" t="str">
        <f t="shared" si="322"/>
        <v>90III</v>
      </c>
      <c r="AF694" s="7" t="str">
        <f t="shared" si="350"/>
        <v>90III</v>
      </c>
      <c r="AG694" s="106" t="b">
        <f t="shared" si="334"/>
        <v>0</v>
      </c>
      <c r="AH694" s="7">
        <f>VLOOKUP('Grundgerüst Konfigurator'!AE694,Hilfstabelle!$B$14:$M$25,12,FALSE)</f>
        <v>1.6001664000000002</v>
      </c>
      <c r="AI694" s="7">
        <f>VLOOKUP(AE694,Hilfstabelle!$B$14:$J$25,9,FALSE)</f>
        <v>54</v>
      </c>
      <c r="AJ694" s="7">
        <f>VLOOKUP(AE694,Hilfstabelle!$B$14:$K$25,10,FALSE)</f>
        <v>72</v>
      </c>
      <c r="AK694" s="7">
        <f>VLOOKUP(AE694,Hilfstabelle!$B$14:$I$25,8,FALSE)</f>
        <v>22</v>
      </c>
      <c r="AL694" s="7" t="str">
        <f>IF(AP694="50I","I",VLOOKUP(D694,Hilfstabelle!$A$3:$B$6,2))</f>
        <v>IV</v>
      </c>
      <c r="AM694" s="7" t="str">
        <f>IF(U694="I","I",VLOOKUP(D694,Hilfstabelle!$A$3:$B$6,2))</f>
        <v>IV</v>
      </c>
      <c r="AN694" s="7" t="str">
        <f t="shared" si="323"/>
        <v>140IV</v>
      </c>
      <c r="AO694" s="7" t="str">
        <f t="shared" si="351"/>
        <v>140IV</v>
      </c>
      <c r="AP694" s="106" t="b">
        <f t="shared" si="336"/>
        <v>0</v>
      </c>
      <c r="AQ694" s="7">
        <f>VLOOKUP('Grundgerüst Konfigurator'!AN694,Hilfstabelle!$B$14:$M$25,12,FALSE)</f>
        <v>4.4472372</v>
      </c>
      <c r="AR694" s="7">
        <f>VLOOKUP(AN694,Hilfstabelle!$B$14:$J$25,9,FALSE)</f>
        <v>81.5</v>
      </c>
      <c r="AS694" s="7">
        <f>VLOOKUP(AN694,Hilfstabelle!$B$14:$K$25,10,FALSE)</f>
        <v>75.599999999999994</v>
      </c>
      <c r="AT694" s="7">
        <f>VLOOKUP(AN694,Hilfstabelle!$B$14:$I$25,8,FALSE)</f>
        <v>25.6</v>
      </c>
      <c r="AU694" s="7" t="str">
        <f>IF(AY694="50I","I",VLOOKUP(E694,Hilfstabelle!$A$3:$B$6,2))</f>
        <v>II</v>
      </c>
      <c r="AV694" s="7" t="str">
        <f>IF(U694="I","I",VLOOKUP(E694,Hilfstabelle!$A$3:$B$6,2))</f>
        <v>II</v>
      </c>
      <c r="AW694" s="7" t="str">
        <f t="shared" si="324"/>
        <v>75II</v>
      </c>
      <c r="AX694" s="7" t="str">
        <f t="shared" si="352"/>
        <v>75II</v>
      </c>
      <c r="AY694" s="106" t="b">
        <f t="shared" si="338"/>
        <v>0</v>
      </c>
      <c r="AZ694" s="7">
        <f>VLOOKUP('Grundgerüst Konfigurator'!AW694,Hilfstabelle!$B$14:$M$25,12,FALSE)</f>
        <v>1.0688664000000001</v>
      </c>
      <c r="BA694" s="7">
        <f>VLOOKUP(AW694,Hilfstabelle!$B$14:$J$25,9,FALSE)</f>
        <v>45</v>
      </c>
      <c r="BB694" s="7">
        <f>VLOOKUP(AW694,Hilfstabelle!$B$14:$K$25,10,FALSE)</f>
        <v>72</v>
      </c>
      <c r="BC694" s="7">
        <f>VLOOKUP(AW694,Hilfstabelle!$B$14:$I$25,8,FALSE)</f>
        <v>22</v>
      </c>
      <c r="BD694" s="7" t="str">
        <f t="shared" si="353"/>
        <v>IV-III</v>
      </c>
      <c r="BE694" s="7" t="str">
        <f t="shared" si="325"/>
        <v>IV-III</v>
      </c>
      <c r="BF694" s="7">
        <f>IFERROR(VLOOKUP(BD694,Hilfstabelle!$B$26:$M$31,12,FALSE),0)</f>
        <v>1.783698</v>
      </c>
      <c r="BG694" s="7">
        <f>IFERROR(VLOOKUP(BD694,Hilfstabelle!$B$26:$H$31,7,FALSE),0)</f>
        <v>5</v>
      </c>
      <c r="BH694" s="7" t="str">
        <f t="shared" si="354"/>
        <v/>
      </c>
      <c r="BI694" s="7" t="str">
        <f t="shared" si="326"/>
        <v/>
      </c>
      <c r="BJ694" s="7">
        <f>IFERROR(VLOOKUP(BH694,Hilfstabelle!$B$26:$M$31,12,FALSE),0)</f>
        <v>0</v>
      </c>
      <c r="BK694" s="7">
        <f>IFERROR(VLOOKUP(BH694,Hilfstabelle!$B$26:$H$31,7,FALSE),0)</f>
        <v>0</v>
      </c>
      <c r="BL694" s="7" t="str">
        <f t="shared" si="355"/>
        <v>IV-II</v>
      </c>
      <c r="BM694" s="7" t="str">
        <f t="shared" si="327"/>
        <v>IV-II</v>
      </c>
      <c r="BN694" s="7">
        <f>IFERROR(VLOOKUP(BL694,Hilfstabelle!$B$26:$M$31,12,FALSE),0)</f>
        <v>2.3884392000000001</v>
      </c>
      <c r="BO694" s="7">
        <f>IFERROR(VLOOKUP(BL694,Hilfstabelle!$B$26:$H$31,7,FALSE),0)</f>
        <v>30</v>
      </c>
      <c r="BP694" s="162" t="s">
        <v>3902</v>
      </c>
    </row>
    <row r="695" spans="1:68" ht="15" thickBot="1" x14ac:dyDescent="0.25">
      <c r="A695" s="7">
        <v>16864441387</v>
      </c>
      <c r="B695" s="160" t="s">
        <v>98</v>
      </c>
      <c r="C695" s="8">
        <v>90</v>
      </c>
      <c r="D695" s="8">
        <v>160</v>
      </c>
      <c r="E695" s="8">
        <v>25</v>
      </c>
      <c r="F695" s="8" t="str">
        <f t="shared" si="342"/>
        <v>90 - 160 - 25</v>
      </c>
      <c r="G695" s="8" t="str">
        <f t="shared" si="343"/>
        <v>90-160-25</v>
      </c>
      <c r="H695" s="8">
        <f t="shared" si="344"/>
        <v>16864441387</v>
      </c>
      <c r="I695" s="6">
        <f t="shared" si="345"/>
        <v>21.133039200000002</v>
      </c>
      <c r="J695" s="6">
        <f>VLOOKUP(LEFT(A695,8)*1,Hilfstabelle!$A$35:$E$38,5,FALSE)</f>
        <v>0</v>
      </c>
      <c r="K695" s="6">
        <f t="shared" si="346"/>
        <v>343.5</v>
      </c>
      <c r="L695" s="6">
        <f t="shared" si="347"/>
        <v>254.5</v>
      </c>
      <c r="M695" s="6">
        <f t="shared" si="348"/>
        <v>185</v>
      </c>
      <c r="N695" s="19">
        <f t="shared" si="319"/>
        <v>137.5</v>
      </c>
      <c r="O695" s="19">
        <f t="shared" si="320"/>
        <v>124.5</v>
      </c>
      <c r="P695" s="19">
        <f t="shared" si="321"/>
        <v>134.5</v>
      </c>
      <c r="Q695" s="6" t="str">
        <f>VLOOKUP(LEFT(A695,8)*1,Hilfstabelle!$A$35:$E$38,2,FALSE)</f>
        <v>N.A.</v>
      </c>
      <c r="R695" s="6" t="str">
        <f>VLOOKUP(LEFT(A695,8)*1,Hilfstabelle!$A$35:$E$38,3,FALSE)</f>
        <v>N.A.</v>
      </c>
      <c r="S695" s="6" t="str">
        <f>VLOOKUP(LEFT(A695,8)*1,Hilfstabelle!$A$35:$E$38,4,FALSE)</f>
        <v>N.A.</v>
      </c>
      <c r="T695" s="94" t="e">
        <f>VLOOKUP(H695,Preise!A:E,4,FALSE)</f>
        <v>#N/A</v>
      </c>
      <c r="U695" s="7" t="str">
        <f>IF(V695=50,"I",VLOOKUP(V695,Hilfstabelle!$A$3:$B$6,2))</f>
        <v>IV</v>
      </c>
      <c r="V695" s="7">
        <f t="shared" si="349"/>
        <v>160</v>
      </c>
      <c r="W695" s="7" t="str">
        <f>IF(U695="I","I",VLOOKUP(V695,Hilfstabelle!$A$3:$B$6,2))</f>
        <v>IV</v>
      </c>
      <c r="X695" s="7">
        <f>VLOOKUP(W695,Hilfstabelle!$B$10:$M$13,12,FALSE)</f>
        <v>10.408540800000001</v>
      </c>
      <c r="Y695" s="7">
        <f>VLOOKUP(W695,Hilfstabelle!$B$10:$D$13,3,FALSE)</f>
        <v>80</v>
      </c>
      <c r="Z695" s="7">
        <f>VLOOKUP(W695,Hilfstabelle!$B$10:$E$13,4,FALSE)</f>
        <v>110.5</v>
      </c>
      <c r="AA695" s="7">
        <f>VLOOKUP(W695,Hilfstabelle!$B$10:$F$13,5,FALSE)</f>
        <v>110.5</v>
      </c>
      <c r="AB695" s="7">
        <f>VLOOKUP(W695,Hilfstabelle!$B$10:$G$13,6,FALSE)</f>
        <v>110.5</v>
      </c>
      <c r="AC695" s="7" t="str">
        <f>IF(AG695="50I","I",VLOOKUP(C695,Hilfstabelle!$A$3:$B$6,2))</f>
        <v>III</v>
      </c>
      <c r="AD695" s="7" t="str">
        <f>IF(U695="I","I",VLOOKUP(C695,Hilfstabelle!$A$3:$B$6,2))</f>
        <v>III</v>
      </c>
      <c r="AE695" s="7" t="str">
        <f t="shared" si="322"/>
        <v>90III</v>
      </c>
      <c r="AF695" s="7" t="str">
        <f t="shared" si="350"/>
        <v>90III</v>
      </c>
      <c r="AG695" s="106" t="b">
        <f t="shared" si="334"/>
        <v>0</v>
      </c>
      <c r="AH695" s="7">
        <f>VLOOKUP('Grundgerüst Konfigurator'!AE695,Hilfstabelle!$B$14:$M$25,12,FALSE)</f>
        <v>1.6001664000000002</v>
      </c>
      <c r="AI695" s="7">
        <f>VLOOKUP(AE695,Hilfstabelle!$B$14:$J$25,9,FALSE)</f>
        <v>54</v>
      </c>
      <c r="AJ695" s="7">
        <f>VLOOKUP(AE695,Hilfstabelle!$B$14:$K$25,10,FALSE)</f>
        <v>72</v>
      </c>
      <c r="AK695" s="7">
        <f>VLOOKUP(AE695,Hilfstabelle!$B$14:$I$25,8,FALSE)</f>
        <v>22</v>
      </c>
      <c r="AL695" s="7" t="str">
        <f>IF(AP695="50I","I",VLOOKUP(D695,Hilfstabelle!$A$3:$B$6,2))</f>
        <v>IV</v>
      </c>
      <c r="AM695" s="7" t="str">
        <f>IF(U695="I","I",VLOOKUP(D695,Hilfstabelle!$A$3:$B$6,2))</f>
        <v>IV</v>
      </c>
      <c r="AN695" s="7" t="str">
        <f t="shared" si="323"/>
        <v>160IV</v>
      </c>
      <c r="AO695" s="7" t="str">
        <f t="shared" si="351"/>
        <v>160IV</v>
      </c>
      <c r="AP695" s="106" t="b">
        <f t="shared" si="336"/>
        <v>0</v>
      </c>
      <c r="AQ695" s="7">
        <f>VLOOKUP('Grundgerüst Konfigurator'!AN695,Hilfstabelle!$B$14:$M$25,12,FALSE)</f>
        <v>4.9632240000000003</v>
      </c>
      <c r="AR695" s="7">
        <f>VLOOKUP(AN695,Hilfstabelle!$B$14:$J$25,9,FALSE)</f>
        <v>92.5</v>
      </c>
      <c r="AS695" s="7">
        <f>VLOOKUP(AN695,Hilfstabelle!$B$14:$K$25,10,FALSE)</f>
        <v>64</v>
      </c>
      <c r="AT695" s="7">
        <f>VLOOKUP(AN695,Hilfstabelle!$B$14:$I$25,8,FALSE)</f>
        <v>14</v>
      </c>
      <c r="AU695" s="7" t="str">
        <f>IF(AY695="50I","I",VLOOKUP(E695,Hilfstabelle!$A$3:$B$6,2))</f>
        <v>I</v>
      </c>
      <c r="AV695" s="7" t="str">
        <f>IF(U695="I","I",VLOOKUP(E695,Hilfstabelle!$A$3:$B$6,2))</f>
        <v>I</v>
      </c>
      <c r="AW695" s="7" t="str">
        <f t="shared" si="324"/>
        <v>25I</v>
      </c>
      <c r="AX695" s="7" t="str">
        <f t="shared" si="352"/>
        <v>25I</v>
      </c>
      <c r="AY695" s="106" t="b">
        <f t="shared" si="338"/>
        <v>0</v>
      </c>
      <c r="AZ695" s="7">
        <f>VLOOKUP('Grundgerüst Konfigurator'!AW695,Hilfstabelle!$B$14:$M$25,12,FALSE)</f>
        <v>0.171486</v>
      </c>
      <c r="BA695" s="7">
        <f>VLOOKUP(AW695,Hilfstabelle!$B$14:$J$25,9,FALSE)</f>
        <v>15.25</v>
      </c>
      <c r="BB695" s="7">
        <f>VLOOKUP(AW695,Hilfstabelle!$B$14:$K$25,10,FALSE)</f>
        <v>40.5</v>
      </c>
      <c r="BC695" s="7">
        <f>VLOOKUP(AW695,Hilfstabelle!$B$14:$I$25,8,FALSE)</f>
        <v>19</v>
      </c>
      <c r="BD695" s="7" t="str">
        <f t="shared" si="353"/>
        <v>IV-III</v>
      </c>
      <c r="BE695" s="7" t="str">
        <f t="shared" si="325"/>
        <v>IV-III</v>
      </c>
      <c r="BF695" s="7">
        <f>IFERROR(VLOOKUP(BD695,Hilfstabelle!$B$26:$M$31,12,FALSE),0)</f>
        <v>1.783698</v>
      </c>
      <c r="BG695" s="7">
        <f>IFERROR(VLOOKUP(BD695,Hilfstabelle!$B$26:$H$31,7,FALSE),0)</f>
        <v>5</v>
      </c>
      <c r="BH695" s="7" t="str">
        <f t="shared" si="354"/>
        <v/>
      </c>
      <c r="BI695" s="7" t="str">
        <f t="shared" si="326"/>
        <v/>
      </c>
      <c r="BJ695" s="7">
        <f>IFERROR(VLOOKUP(BH695,Hilfstabelle!$B$26:$M$31,12,FALSE),0)</f>
        <v>0</v>
      </c>
      <c r="BK695" s="7">
        <f>IFERROR(VLOOKUP(BH695,Hilfstabelle!$B$26:$H$31,7,FALSE),0)</f>
        <v>0</v>
      </c>
      <c r="BL695" s="7" t="str">
        <f t="shared" si="355"/>
        <v>IV-I</v>
      </c>
      <c r="BM695" s="7" t="str">
        <f t="shared" si="327"/>
        <v>IV-I</v>
      </c>
      <c r="BN695" s="7">
        <f>IFERROR(VLOOKUP(BL695,Hilfstabelle!$B$26:$M$31,12,FALSE),0)</f>
        <v>2.205924</v>
      </c>
      <c r="BO695" s="7">
        <f>IFERROR(VLOOKUP(BL695,Hilfstabelle!$B$26:$H$31,7,FALSE),0)</f>
        <v>5</v>
      </c>
      <c r="BP695" s="162" t="s">
        <v>3902</v>
      </c>
    </row>
    <row r="696" spans="1:68" ht="15" thickBot="1" x14ac:dyDescent="0.25">
      <c r="A696" s="7">
        <v>16864441388</v>
      </c>
      <c r="B696" s="160" t="s">
        <v>98</v>
      </c>
      <c r="C696" s="8">
        <v>90</v>
      </c>
      <c r="D696" s="8">
        <v>160</v>
      </c>
      <c r="E696" s="8">
        <v>32</v>
      </c>
      <c r="F696" s="8" t="str">
        <f t="shared" si="342"/>
        <v>90 - 160 - 32</v>
      </c>
      <c r="G696" s="8" t="str">
        <f t="shared" si="343"/>
        <v>90-160-32</v>
      </c>
      <c r="H696" s="8">
        <f t="shared" si="344"/>
        <v>16864441388</v>
      </c>
      <c r="I696" s="6">
        <f t="shared" si="345"/>
        <v>21.185438400000002</v>
      </c>
      <c r="J696" s="6">
        <f>VLOOKUP(LEFT(A696,8)*1,Hilfstabelle!$A$35:$E$38,5,FALSE)</f>
        <v>0</v>
      </c>
      <c r="K696" s="6">
        <f t="shared" si="346"/>
        <v>350</v>
      </c>
      <c r="L696" s="6">
        <f t="shared" si="347"/>
        <v>254.5</v>
      </c>
      <c r="M696" s="6">
        <f t="shared" si="348"/>
        <v>185</v>
      </c>
      <c r="N696" s="19">
        <f t="shared" si="319"/>
        <v>137.5</v>
      </c>
      <c r="O696" s="19">
        <f t="shared" si="320"/>
        <v>124.5</v>
      </c>
      <c r="P696" s="19">
        <f t="shared" si="321"/>
        <v>135.5</v>
      </c>
      <c r="Q696" s="6" t="str">
        <f>VLOOKUP(LEFT(A696,8)*1,Hilfstabelle!$A$35:$E$38,2,FALSE)</f>
        <v>N.A.</v>
      </c>
      <c r="R696" s="6" t="str">
        <f>VLOOKUP(LEFT(A696,8)*1,Hilfstabelle!$A$35:$E$38,3,FALSE)</f>
        <v>N.A.</v>
      </c>
      <c r="S696" s="6" t="str">
        <f>VLOOKUP(LEFT(A696,8)*1,Hilfstabelle!$A$35:$E$38,4,FALSE)</f>
        <v>N.A.</v>
      </c>
      <c r="T696" s="94" t="e">
        <f>VLOOKUP(H696,Preise!A:E,4,FALSE)</f>
        <v>#N/A</v>
      </c>
      <c r="U696" s="7" t="str">
        <f>IF(V696=50,"I",VLOOKUP(V696,Hilfstabelle!$A$3:$B$6,2))</f>
        <v>IV</v>
      </c>
      <c r="V696" s="7">
        <f t="shared" si="349"/>
        <v>160</v>
      </c>
      <c r="W696" s="7" t="str">
        <f>IF(U696="I","I",VLOOKUP(V696,Hilfstabelle!$A$3:$B$6,2))</f>
        <v>IV</v>
      </c>
      <c r="X696" s="7">
        <f>VLOOKUP(W696,Hilfstabelle!$B$10:$M$13,12,FALSE)</f>
        <v>10.408540800000001</v>
      </c>
      <c r="Y696" s="7">
        <f>VLOOKUP(W696,Hilfstabelle!$B$10:$D$13,3,FALSE)</f>
        <v>80</v>
      </c>
      <c r="Z696" s="7">
        <f>VLOOKUP(W696,Hilfstabelle!$B$10:$E$13,4,FALSE)</f>
        <v>110.5</v>
      </c>
      <c r="AA696" s="7">
        <f>VLOOKUP(W696,Hilfstabelle!$B$10:$F$13,5,FALSE)</f>
        <v>110.5</v>
      </c>
      <c r="AB696" s="7">
        <f>VLOOKUP(W696,Hilfstabelle!$B$10:$G$13,6,FALSE)</f>
        <v>110.5</v>
      </c>
      <c r="AC696" s="7" t="str">
        <f>IF(AG696="50I","I",VLOOKUP(C696,Hilfstabelle!$A$3:$B$6,2))</f>
        <v>III</v>
      </c>
      <c r="AD696" s="7" t="str">
        <f>IF(U696="I","I",VLOOKUP(C696,Hilfstabelle!$A$3:$B$6,2))</f>
        <v>III</v>
      </c>
      <c r="AE696" s="7" t="str">
        <f t="shared" si="322"/>
        <v>90III</v>
      </c>
      <c r="AF696" s="7" t="str">
        <f t="shared" si="350"/>
        <v>90III</v>
      </c>
      <c r="AG696" s="106" t="b">
        <f t="shared" si="334"/>
        <v>0</v>
      </c>
      <c r="AH696" s="7">
        <f>VLOOKUP('Grundgerüst Konfigurator'!AE696,Hilfstabelle!$B$14:$M$25,12,FALSE)</f>
        <v>1.6001664000000002</v>
      </c>
      <c r="AI696" s="7">
        <f>VLOOKUP(AE696,Hilfstabelle!$B$14:$J$25,9,FALSE)</f>
        <v>54</v>
      </c>
      <c r="AJ696" s="7">
        <f>VLOOKUP(AE696,Hilfstabelle!$B$14:$K$25,10,FALSE)</f>
        <v>72</v>
      </c>
      <c r="AK696" s="7">
        <f>VLOOKUP(AE696,Hilfstabelle!$B$14:$I$25,8,FALSE)</f>
        <v>22</v>
      </c>
      <c r="AL696" s="7" t="str">
        <f>IF(AP696="50I","I",VLOOKUP(D696,Hilfstabelle!$A$3:$B$6,2))</f>
        <v>IV</v>
      </c>
      <c r="AM696" s="7" t="str">
        <f>IF(U696="I","I",VLOOKUP(D696,Hilfstabelle!$A$3:$B$6,2))</f>
        <v>IV</v>
      </c>
      <c r="AN696" s="7" t="str">
        <f t="shared" si="323"/>
        <v>160IV</v>
      </c>
      <c r="AO696" s="7" t="str">
        <f t="shared" si="351"/>
        <v>160IV</v>
      </c>
      <c r="AP696" s="106" t="b">
        <f t="shared" si="336"/>
        <v>0</v>
      </c>
      <c r="AQ696" s="7">
        <f>VLOOKUP('Grundgerüst Konfigurator'!AN696,Hilfstabelle!$B$14:$M$25,12,FALSE)</f>
        <v>4.9632240000000003</v>
      </c>
      <c r="AR696" s="7">
        <f>VLOOKUP(AN696,Hilfstabelle!$B$14:$J$25,9,FALSE)</f>
        <v>92.5</v>
      </c>
      <c r="AS696" s="7">
        <f>VLOOKUP(AN696,Hilfstabelle!$B$14:$K$25,10,FALSE)</f>
        <v>64</v>
      </c>
      <c r="AT696" s="7">
        <f>VLOOKUP(AN696,Hilfstabelle!$B$14:$I$25,8,FALSE)</f>
        <v>14</v>
      </c>
      <c r="AU696" s="7" t="str">
        <f>IF(AY696="50I","I",VLOOKUP(E696,Hilfstabelle!$A$3:$B$6,2))</f>
        <v>I</v>
      </c>
      <c r="AV696" s="7" t="str">
        <f>IF(U696="I","I",VLOOKUP(E696,Hilfstabelle!$A$3:$B$6,2))</f>
        <v>I</v>
      </c>
      <c r="AW696" s="7" t="str">
        <f t="shared" si="324"/>
        <v>32I</v>
      </c>
      <c r="AX696" s="7" t="str">
        <f t="shared" si="352"/>
        <v>32I</v>
      </c>
      <c r="AY696" s="106" t="b">
        <f t="shared" si="338"/>
        <v>0</v>
      </c>
      <c r="AZ696" s="7">
        <f>VLOOKUP('Grundgerüst Konfigurator'!AW696,Hilfstabelle!$B$14:$M$25,12,FALSE)</f>
        <v>0.22388520000000001</v>
      </c>
      <c r="BA696" s="7">
        <f>VLOOKUP(AW696,Hilfstabelle!$B$14:$J$25,9,FALSE)</f>
        <v>20</v>
      </c>
      <c r="BB696" s="7">
        <f>VLOOKUP(AW696,Hilfstabelle!$B$14:$K$25,10,FALSE)</f>
        <v>47</v>
      </c>
      <c r="BC696" s="7">
        <f>VLOOKUP(AW696,Hilfstabelle!$B$14:$I$25,8,FALSE)</f>
        <v>20</v>
      </c>
      <c r="BD696" s="7" t="str">
        <f t="shared" si="353"/>
        <v>IV-III</v>
      </c>
      <c r="BE696" s="7" t="str">
        <f t="shared" si="325"/>
        <v>IV-III</v>
      </c>
      <c r="BF696" s="7">
        <f>IFERROR(VLOOKUP(BD696,Hilfstabelle!$B$26:$M$31,12,FALSE),0)</f>
        <v>1.783698</v>
      </c>
      <c r="BG696" s="7">
        <f>IFERROR(VLOOKUP(BD696,Hilfstabelle!$B$26:$H$31,7,FALSE),0)</f>
        <v>5</v>
      </c>
      <c r="BH696" s="7" t="str">
        <f t="shared" si="354"/>
        <v/>
      </c>
      <c r="BI696" s="7" t="str">
        <f t="shared" si="326"/>
        <v/>
      </c>
      <c r="BJ696" s="7">
        <f>IFERROR(VLOOKUP(BH696,Hilfstabelle!$B$26:$M$31,12,FALSE),0)</f>
        <v>0</v>
      </c>
      <c r="BK696" s="7">
        <f>IFERROR(VLOOKUP(BH696,Hilfstabelle!$B$26:$H$31,7,FALSE),0)</f>
        <v>0</v>
      </c>
      <c r="BL696" s="7" t="str">
        <f t="shared" si="355"/>
        <v>IV-I</v>
      </c>
      <c r="BM696" s="7" t="str">
        <f t="shared" si="327"/>
        <v>IV-I</v>
      </c>
      <c r="BN696" s="7">
        <f>IFERROR(VLOOKUP(BL696,Hilfstabelle!$B$26:$M$31,12,FALSE),0)</f>
        <v>2.205924</v>
      </c>
      <c r="BO696" s="7">
        <f>IFERROR(VLOOKUP(BL696,Hilfstabelle!$B$26:$H$31,7,FALSE),0)</f>
        <v>5</v>
      </c>
      <c r="BP696" s="162" t="s">
        <v>3902</v>
      </c>
    </row>
    <row r="697" spans="1:68" ht="15" thickBot="1" x14ac:dyDescent="0.25">
      <c r="A697" s="7">
        <v>16864441389</v>
      </c>
      <c r="B697" s="160" t="s">
        <v>98</v>
      </c>
      <c r="C697" s="8">
        <v>90</v>
      </c>
      <c r="D697" s="8">
        <v>160</v>
      </c>
      <c r="E697" s="8">
        <v>40</v>
      </c>
      <c r="F697" s="8" t="str">
        <f t="shared" si="342"/>
        <v>90 - 160 - 40</v>
      </c>
      <c r="G697" s="8" t="str">
        <f t="shared" si="343"/>
        <v>90-160-40</v>
      </c>
      <c r="H697" s="8">
        <f t="shared" si="344"/>
        <v>16864441389</v>
      </c>
      <c r="I697" s="6">
        <f t="shared" si="345"/>
        <v>21.295041600000001</v>
      </c>
      <c r="J697" s="6">
        <f>VLOOKUP(LEFT(A697,8)*1,Hilfstabelle!$A$35:$E$38,5,FALSE)</f>
        <v>0</v>
      </c>
      <c r="K697" s="6">
        <f t="shared" si="346"/>
        <v>357</v>
      </c>
      <c r="L697" s="6">
        <f t="shared" si="347"/>
        <v>254.5</v>
      </c>
      <c r="M697" s="6">
        <f t="shared" si="348"/>
        <v>185</v>
      </c>
      <c r="N697" s="19">
        <f t="shared" si="319"/>
        <v>137.5</v>
      </c>
      <c r="O697" s="19">
        <f t="shared" si="320"/>
        <v>124.5</v>
      </c>
      <c r="P697" s="19">
        <f t="shared" si="321"/>
        <v>137.5</v>
      </c>
      <c r="Q697" s="6" t="str">
        <f>VLOOKUP(LEFT(A697,8)*1,Hilfstabelle!$A$35:$E$38,2,FALSE)</f>
        <v>N.A.</v>
      </c>
      <c r="R697" s="6" t="str">
        <f>VLOOKUP(LEFT(A697,8)*1,Hilfstabelle!$A$35:$E$38,3,FALSE)</f>
        <v>N.A.</v>
      </c>
      <c r="S697" s="6" t="str">
        <f>VLOOKUP(LEFT(A697,8)*1,Hilfstabelle!$A$35:$E$38,4,FALSE)</f>
        <v>N.A.</v>
      </c>
      <c r="T697" s="94" t="e">
        <f>VLOOKUP(H697,Preise!A:E,4,FALSE)</f>
        <v>#N/A</v>
      </c>
      <c r="U697" s="7" t="str">
        <f>IF(V697=50,"I",VLOOKUP(V697,Hilfstabelle!$A$3:$B$6,2))</f>
        <v>IV</v>
      </c>
      <c r="V697" s="7">
        <f t="shared" si="349"/>
        <v>160</v>
      </c>
      <c r="W697" s="7" t="str">
        <f>IF(U697="I","I",VLOOKUP(V697,Hilfstabelle!$A$3:$B$6,2))</f>
        <v>IV</v>
      </c>
      <c r="X697" s="7">
        <f>VLOOKUP(W697,Hilfstabelle!$B$10:$M$13,12,FALSE)</f>
        <v>10.408540800000001</v>
      </c>
      <c r="Y697" s="7">
        <f>VLOOKUP(W697,Hilfstabelle!$B$10:$D$13,3,FALSE)</f>
        <v>80</v>
      </c>
      <c r="Z697" s="7">
        <f>VLOOKUP(W697,Hilfstabelle!$B$10:$E$13,4,FALSE)</f>
        <v>110.5</v>
      </c>
      <c r="AA697" s="7">
        <f>VLOOKUP(W697,Hilfstabelle!$B$10:$F$13,5,FALSE)</f>
        <v>110.5</v>
      </c>
      <c r="AB697" s="7">
        <f>VLOOKUP(W697,Hilfstabelle!$B$10:$G$13,6,FALSE)</f>
        <v>110.5</v>
      </c>
      <c r="AC697" s="7" t="str">
        <f>IF(AG697="50I","I",VLOOKUP(C697,Hilfstabelle!$A$3:$B$6,2))</f>
        <v>III</v>
      </c>
      <c r="AD697" s="7" t="str">
        <f>IF(U697="I","I",VLOOKUP(C697,Hilfstabelle!$A$3:$B$6,2))</f>
        <v>III</v>
      </c>
      <c r="AE697" s="7" t="str">
        <f t="shared" si="322"/>
        <v>90III</v>
      </c>
      <c r="AF697" s="7" t="str">
        <f t="shared" si="350"/>
        <v>90III</v>
      </c>
      <c r="AG697" s="106" t="b">
        <f t="shared" si="334"/>
        <v>0</v>
      </c>
      <c r="AH697" s="7">
        <f>VLOOKUP('Grundgerüst Konfigurator'!AE697,Hilfstabelle!$B$14:$M$25,12,FALSE)</f>
        <v>1.6001664000000002</v>
      </c>
      <c r="AI697" s="7">
        <f>VLOOKUP(AE697,Hilfstabelle!$B$14:$J$25,9,FALSE)</f>
        <v>54</v>
      </c>
      <c r="AJ697" s="7">
        <f>VLOOKUP(AE697,Hilfstabelle!$B$14:$K$25,10,FALSE)</f>
        <v>72</v>
      </c>
      <c r="AK697" s="7">
        <f>VLOOKUP(AE697,Hilfstabelle!$B$14:$I$25,8,FALSE)</f>
        <v>22</v>
      </c>
      <c r="AL697" s="7" t="str">
        <f>IF(AP697="50I","I",VLOOKUP(D697,Hilfstabelle!$A$3:$B$6,2))</f>
        <v>IV</v>
      </c>
      <c r="AM697" s="7" t="str">
        <f>IF(U697="I","I",VLOOKUP(D697,Hilfstabelle!$A$3:$B$6,2))</f>
        <v>IV</v>
      </c>
      <c r="AN697" s="7" t="str">
        <f t="shared" si="323"/>
        <v>160IV</v>
      </c>
      <c r="AO697" s="7" t="str">
        <f t="shared" si="351"/>
        <v>160IV</v>
      </c>
      <c r="AP697" s="106" t="b">
        <f t="shared" si="336"/>
        <v>0</v>
      </c>
      <c r="AQ697" s="7">
        <f>VLOOKUP('Grundgerüst Konfigurator'!AN697,Hilfstabelle!$B$14:$M$25,12,FALSE)</f>
        <v>4.9632240000000003</v>
      </c>
      <c r="AR697" s="7">
        <f>VLOOKUP(AN697,Hilfstabelle!$B$14:$J$25,9,FALSE)</f>
        <v>92.5</v>
      </c>
      <c r="AS697" s="7">
        <f>VLOOKUP(AN697,Hilfstabelle!$B$14:$K$25,10,FALSE)</f>
        <v>64</v>
      </c>
      <c r="AT697" s="7">
        <f>VLOOKUP(AN697,Hilfstabelle!$B$14:$I$25,8,FALSE)</f>
        <v>14</v>
      </c>
      <c r="AU697" s="7" t="str">
        <f>IF(AY697="50I","I",VLOOKUP(E697,Hilfstabelle!$A$3:$B$6,2))</f>
        <v>I</v>
      </c>
      <c r="AV697" s="7" t="str">
        <f>IF(U697="I","I",VLOOKUP(E697,Hilfstabelle!$A$3:$B$6,2))</f>
        <v>I</v>
      </c>
      <c r="AW697" s="7" t="str">
        <f t="shared" si="324"/>
        <v>40I</v>
      </c>
      <c r="AX697" s="7" t="str">
        <f t="shared" si="352"/>
        <v>40I</v>
      </c>
      <c r="AY697" s="106" t="b">
        <f t="shared" si="338"/>
        <v>0</v>
      </c>
      <c r="AZ697" s="7">
        <f>VLOOKUP('Grundgerüst Konfigurator'!AW697,Hilfstabelle!$B$14:$M$25,12,FALSE)</f>
        <v>0.33348840000000002</v>
      </c>
      <c r="BA697" s="7">
        <f>VLOOKUP(AW697,Hilfstabelle!$B$14:$J$25,9,FALSE)</f>
        <v>24.5</v>
      </c>
      <c r="BB697" s="7">
        <f>VLOOKUP(AW697,Hilfstabelle!$B$14:$K$25,10,FALSE)</f>
        <v>54</v>
      </c>
      <c r="BC697" s="7">
        <f>VLOOKUP(AW697,Hilfstabelle!$B$14:$I$25,8,FALSE)</f>
        <v>22</v>
      </c>
      <c r="BD697" s="7" t="str">
        <f t="shared" si="353"/>
        <v>IV-III</v>
      </c>
      <c r="BE697" s="7" t="str">
        <f t="shared" si="325"/>
        <v>IV-III</v>
      </c>
      <c r="BF697" s="7">
        <f>IFERROR(VLOOKUP(BD697,Hilfstabelle!$B$26:$M$31,12,FALSE),0)</f>
        <v>1.783698</v>
      </c>
      <c r="BG697" s="7">
        <f>IFERROR(VLOOKUP(BD697,Hilfstabelle!$B$26:$H$31,7,FALSE),0)</f>
        <v>5</v>
      </c>
      <c r="BH697" s="7" t="str">
        <f t="shared" si="354"/>
        <v/>
      </c>
      <c r="BI697" s="7" t="str">
        <f t="shared" si="326"/>
        <v/>
      </c>
      <c r="BJ697" s="7">
        <f>IFERROR(VLOOKUP(BH697,Hilfstabelle!$B$26:$M$31,12,FALSE),0)</f>
        <v>0</v>
      </c>
      <c r="BK697" s="7">
        <f>IFERROR(VLOOKUP(BH697,Hilfstabelle!$B$26:$H$31,7,FALSE),0)</f>
        <v>0</v>
      </c>
      <c r="BL697" s="7" t="str">
        <f t="shared" si="355"/>
        <v>IV-I</v>
      </c>
      <c r="BM697" s="7" t="str">
        <f t="shared" si="327"/>
        <v>IV-I</v>
      </c>
      <c r="BN697" s="7">
        <f>IFERROR(VLOOKUP(BL697,Hilfstabelle!$B$26:$M$31,12,FALSE),0)</f>
        <v>2.205924</v>
      </c>
      <c r="BO697" s="7">
        <f>IFERROR(VLOOKUP(BL697,Hilfstabelle!$B$26:$H$31,7,FALSE),0)</f>
        <v>5</v>
      </c>
      <c r="BP697" s="162" t="s">
        <v>3902</v>
      </c>
    </row>
    <row r="698" spans="1:68" ht="15" thickBot="1" x14ac:dyDescent="0.25">
      <c r="A698" s="7">
        <v>16864441390</v>
      </c>
      <c r="B698" s="160" t="s">
        <v>98</v>
      </c>
      <c r="C698" s="8">
        <v>90</v>
      </c>
      <c r="D698" s="8">
        <v>160</v>
      </c>
      <c r="E698" s="8">
        <v>50</v>
      </c>
      <c r="F698" s="8" t="str">
        <f t="shared" si="342"/>
        <v>90 - 160 - 50</v>
      </c>
      <c r="G698" s="8" t="str">
        <f t="shared" si="343"/>
        <v>90-160-50</v>
      </c>
      <c r="H698" s="8">
        <f t="shared" si="344"/>
        <v>16864441390</v>
      </c>
      <c r="I698" s="6">
        <f t="shared" si="345"/>
        <v>21.412356000000003</v>
      </c>
      <c r="J698" s="6">
        <f>VLOOKUP(LEFT(A698,8)*1,Hilfstabelle!$A$35:$E$38,5,FALSE)</f>
        <v>0</v>
      </c>
      <c r="K698" s="6">
        <f t="shared" si="346"/>
        <v>364</v>
      </c>
      <c r="L698" s="6">
        <f t="shared" si="347"/>
        <v>254.5</v>
      </c>
      <c r="M698" s="6">
        <f t="shared" si="348"/>
        <v>185</v>
      </c>
      <c r="N698" s="19">
        <f t="shared" si="319"/>
        <v>137.5</v>
      </c>
      <c r="O698" s="19">
        <f t="shared" si="320"/>
        <v>124.5</v>
      </c>
      <c r="P698" s="19">
        <f t="shared" si="321"/>
        <v>137.5</v>
      </c>
      <c r="Q698" s="6" t="str">
        <f>VLOOKUP(LEFT(A698,8)*1,Hilfstabelle!$A$35:$E$38,2,FALSE)</f>
        <v>N.A.</v>
      </c>
      <c r="R698" s="6" t="str">
        <f>VLOOKUP(LEFT(A698,8)*1,Hilfstabelle!$A$35:$E$38,3,FALSE)</f>
        <v>N.A.</v>
      </c>
      <c r="S698" s="6" t="str">
        <f>VLOOKUP(LEFT(A698,8)*1,Hilfstabelle!$A$35:$E$38,4,FALSE)</f>
        <v>N.A.</v>
      </c>
      <c r="T698" s="94" t="e">
        <f>VLOOKUP(H698,Preise!A:E,4,FALSE)</f>
        <v>#N/A</v>
      </c>
      <c r="U698" s="7" t="str">
        <f>IF(V698=50,"I",VLOOKUP(V698,Hilfstabelle!$A$3:$B$6,2))</f>
        <v>IV</v>
      </c>
      <c r="V698" s="7">
        <f t="shared" si="349"/>
        <v>160</v>
      </c>
      <c r="W698" s="7" t="str">
        <f>IF(U698="I","I",VLOOKUP(V698,Hilfstabelle!$A$3:$B$6,2))</f>
        <v>IV</v>
      </c>
      <c r="X698" s="7">
        <f>VLOOKUP(W698,Hilfstabelle!$B$10:$M$13,12,FALSE)</f>
        <v>10.408540800000001</v>
      </c>
      <c r="Y698" s="7">
        <f>VLOOKUP(W698,Hilfstabelle!$B$10:$D$13,3,FALSE)</f>
        <v>80</v>
      </c>
      <c r="Z698" s="7">
        <f>VLOOKUP(W698,Hilfstabelle!$B$10:$E$13,4,FALSE)</f>
        <v>110.5</v>
      </c>
      <c r="AA698" s="7">
        <f>VLOOKUP(W698,Hilfstabelle!$B$10:$F$13,5,FALSE)</f>
        <v>110.5</v>
      </c>
      <c r="AB698" s="7">
        <f>VLOOKUP(W698,Hilfstabelle!$B$10:$G$13,6,FALSE)</f>
        <v>110.5</v>
      </c>
      <c r="AC698" s="7" t="str">
        <f>IF(AG698="50I","I",VLOOKUP(C698,Hilfstabelle!$A$3:$B$6,2))</f>
        <v>III</v>
      </c>
      <c r="AD698" s="7" t="str">
        <f>IF(U698="I","I",VLOOKUP(C698,Hilfstabelle!$A$3:$B$6,2))</f>
        <v>III</v>
      </c>
      <c r="AE698" s="7" t="str">
        <f t="shared" si="322"/>
        <v>90III</v>
      </c>
      <c r="AF698" s="7" t="str">
        <f t="shared" si="350"/>
        <v>90III</v>
      </c>
      <c r="AG698" s="106" t="b">
        <f t="shared" si="334"/>
        <v>0</v>
      </c>
      <c r="AH698" s="7">
        <f>VLOOKUP('Grundgerüst Konfigurator'!AE698,Hilfstabelle!$B$14:$M$25,12,FALSE)</f>
        <v>1.6001664000000002</v>
      </c>
      <c r="AI698" s="7">
        <f>VLOOKUP(AE698,Hilfstabelle!$B$14:$J$25,9,FALSE)</f>
        <v>54</v>
      </c>
      <c r="AJ698" s="7">
        <f>VLOOKUP(AE698,Hilfstabelle!$B$14:$K$25,10,FALSE)</f>
        <v>72</v>
      </c>
      <c r="AK698" s="7">
        <f>VLOOKUP(AE698,Hilfstabelle!$B$14:$I$25,8,FALSE)</f>
        <v>22</v>
      </c>
      <c r="AL698" s="7" t="str">
        <f>IF(AP698="50I","I",VLOOKUP(D698,Hilfstabelle!$A$3:$B$6,2))</f>
        <v>IV</v>
      </c>
      <c r="AM698" s="7" t="str">
        <f>IF(U698="I","I",VLOOKUP(D698,Hilfstabelle!$A$3:$B$6,2))</f>
        <v>IV</v>
      </c>
      <c r="AN698" s="7" t="str">
        <f t="shared" si="323"/>
        <v>160IV</v>
      </c>
      <c r="AO698" s="7" t="str">
        <f t="shared" si="351"/>
        <v>160IV</v>
      </c>
      <c r="AP698" s="106" t="b">
        <f t="shared" si="336"/>
        <v>0</v>
      </c>
      <c r="AQ698" s="7">
        <f>VLOOKUP('Grundgerüst Konfigurator'!AN698,Hilfstabelle!$B$14:$M$25,12,FALSE)</f>
        <v>4.9632240000000003</v>
      </c>
      <c r="AR698" s="7">
        <f>VLOOKUP(AN698,Hilfstabelle!$B$14:$J$25,9,FALSE)</f>
        <v>92.5</v>
      </c>
      <c r="AS698" s="7">
        <f>VLOOKUP(AN698,Hilfstabelle!$B$14:$K$25,10,FALSE)</f>
        <v>64</v>
      </c>
      <c r="AT698" s="7">
        <f>VLOOKUP(AN698,Hilfstabelle!$B$14:$I$25,8,FALSE)</f>
        <v>14</v>
      </c>
      <c r="AU698" s="7" t="str">
        <f>IF(AY698="50I","I",VLOOKUP(E698,Hilfstabelle!$A$3:$B$6,2))</f>
        <v>I</v>
      </c>
      <c r="AV698" s="7" t="str">
        <f>IF(U698="I","I",VLOOKUP(E698,Hilfstabelle!$A$3:$B$6,2))</f>
        <v>II</v>
      </c>
      <c r="AW698" s="7" t="str">
        <f t="shared" si="324"/>
        <v>50I</v>
      </c>
      <c r="AX698" s="7" t="str">
        <f t="shared" si="352"/>
        <v>50II</v>
      </c>
      <c r="AY698" s="106" t="str">
        <f t="shared" si="338"/>
        <v>50I</v>
      </c>
      <c r="AZ698" s="7">
        <f>VLOOKUP('Grundgerüst Konfigurator'!AW698,Hilfstabelle!$B$14:$M$25,12,FALSE)</f>
        <v>0.45080280000000006</v>
      </c>
      <c r="BA698" s="7">
        <f>VLOOKUP(AW698,Hilfstabelle!$B$14:$J$25,9,FALSE)</f>
        <v>30.5</v>
      </c>
      <c r="BB698" s="7">
        <f>VLOOKUP(AW698,Hilfstabelle!$B$14:$K$25,10,FALSE)</f>
        <v>61</v>
      </c>
      <c r="BC698" s="7">
        <f>VLOOKUP(AW698,Hilfstabelle!$B$14:$I$25,8,FALSE)</f>
        <v>22</v>
      </c>
      <c r="BD698" s="7" t="str">
        <f t="shared" si="353"/>
        <v>IV-III</v>
      </c>
      <c r="BE698" s="7" t="str">
        <f t="shared" si="325"/>
        <v>IV-III</v>
      </c>
      <c r="BF698" s="7">
        <f>IFERROR(VLOOKUP(BD698,Hilfstabelle!$B$26:$M$31,12,FALSE),0)</f>
        <v>1.783698</v>
      </c>
      <c r="BG698" s="7">
        <f>IFERROR(VLOOKUP(BD698,Hilfstabelle!$B$26:$H$31,7,FALSE),0)</f>
        <v>5</v>
      </c>
      <c r="BH698" s="7" t="str">
        <f t="shared" si="354"/>
        <v/>
      </c>
      <c r="BI698" s="7" t="str">
        <f t="shared" si="326"/>
        <v/>
      </c>
      <c r="BJ698" s="7">
        <f>IFERROR(VLOOKUP(BH698,Hilfstabelle!$B$26:$M$31,12,FALSE),0)</f>
        <v>0</v>
      </c>
      <c r="BK698" s="7">
        <f>IFERROR(VLOOKUP(BH698,Hilfstabelle!$B$26:$H$31,7,FALSE),0)</f>
        <v>0</v>
      </c>
      <c r="BL698" s="7" t="str">
        <f t="shared" si="355"/>
        <v>IV-I</v>
      </c>
      <c r="BM698" s="7" t="str">
        <f t="shared" si="327"/>
        <v>IV-I</v>
      </c>
      <c r="BN698" s="7">
        <f>IFERROR(VLOOKUP(BL698,Hilfstabelle!$B$26:$M$31,12,FALSE),0)</f>
        <v>2.205924</v>
      </c>
      <c r="BO698" s="7">
        <f>IFERROR(VLOOKUP(BL698,Hilfstabelle!$B$26:$H$31,7,FALSE),0)</f>
        <v>5</v>
      </c>
      <c r="BP698" s="162" t="s">
        <v>3902</v>
      </c>
    </row>
    <row r="699" spans="1:68" ht="15" thickBot="1" x14ac:dyDescent="0.25">
      <c r="A699" s="7">
        <v>16864441391</v>
      </c>
      <c r="B699" s="160" t="s">
        <v>98</v>
      </c>
      <c r="C699" s="8">
        <v>90</v>
      </c>
      <c r="D699" s="8">
        <v>160</v>
      </c>
      <c r="E699" s="8">
        <v>63</v>
      </c>
      <c r="F699" s="8" t="str">
        <f t="shared" si="342"/>
        <v>90 - 160 - 63</v>
      </c>
      <c r="G699" s="8" t="str">
        <f t="shared" si="343"/>
        <v>90-160-63</v>
      </c>
      <c r="H699" s="8">
        <f t="shared" si="344"/>
        <v>16864441391</v>
      </c>
      <c r="I699" s="6">
        <f t="shared" si="345"/>
        <v>21.993552000000001</v>
      </c>
      <c r="J699" s="6">
        <f>VLOOKUP(LEFT(A699,8)*1,Hilfstabelle!$A$35:$E$38,5,FALSE)</f>
        <v>0</v>
      </c>
      <c r="K699" s="6">
        <f t="shared" si="346"/>
        <v>396.5</v>
      </c>
      <c r="L699" s="6">
        <f t="shared" si="347"/>
        <v>254.5</v>
      </c>
      <c r="M699" s="6">
        <f t="shared" si="348"/>
        <v>185</v>
      </c>
      <c r="N699" s="19">
        <f t="shared" si="319"/>
        <v>137.5</v>
      </c>
      <c r="O699" s="19">
        <f t="shared" si="320"/>
        <v>124.5</v>
      </c>
      <c r="P699" s="19">
        <f t="shared" si="321"/>
        <v>163</v>
      </c>
      <c r="Q699" s="6" t="str">
        <f>VLOOKUP(LEFT(A699,8)*1,Hilfstabelle!$A$35:$E$38,2,FALSE)</f>
        <v>N.A.</v>
      </c>
      <c r="R699" s="6" t="str">
        <f>VLOOKUP(LEFT(A699,8)*1,Hilfstabelle!$A$35:$E$38,3,FALSE)</f>
        <v>N.A.</v>
      </c>
      <c r="S699" s="6" t="str">
        <f>VLOOKUP(LEFT(A699,8)*1,Hilfstabelle!$A$35:$E$38,4,FALSE)</f>
        <v>N.A.</v>
      </c>
      <c r="T699" s="94" t="e">
        <f>VLOOKUP(H699,Preise!A:E,4,FALSE)</f>
        <v>#N/A</v>
      </c>
      <c r="U699" s="7" t="str">
        <f>IF(V699=50,"I",VLOOKUP(V699,Hilfstabelle!$A$3:$B$6,2))</f>
        <v>IV</v>
      </c>
      <c r="V699" s="7">
        <f t="shared" si="349"/>
        <v>160</v>
      </c>
      <c r="W699" s="7" t="str">
        <f>IF(U699="I","I",VLOOKUP(V699,Hilfstabelle!$A$3:$B$6,2))</f>
        <v>IV</v>
      </c>
      <c r="X699" s="7">
        <f>VLOOKUP(W699,Hilfstabelle!$B$10:$M$13,12,FALSE)</f>
        <v>10.408540800000001</v>
      </c>
      <c r="Y699" s="7">
        <f>VLOOKUP(W699,Hilfstabelle!$B$10:$D$13,3,FALSE)</f>
        <v>80</v>
      </c>
      <c r="Z699" s="7">
        <f>VLOOKUP(W699,Hilfstabelle!$B$10:$E$13,4,FALSE)</f>
        <v>110.5</v>
      </c>
      <c r="AA699" s="7">
        <f>VLOOKUP(W699,Hilfstabelle!$B$10:$F$13,5,FALSE)</f>
        <v>110.5</v>
      </c>
      <c r="AB699" s="7">
        <f>VLOOKUP(W699,Hilfstabelle!$B$10:$G$13,6,FALSE)</f>
        <v>110.5</v>
      </c>
      <c r="AC699" s="7" t="str">
        <f>IF(AG699="50I","I",VLOOKUP(C699,Hilfstabelle!$A$3:$B$6,2))</f>
        <v>III</v>
      </c>
      <c r="AD699" s="7" t="str">
        <f>IF(U699="I","I",VLOOKUP(C699,Hilfstabelle!$A$3:$B$6,2))</f>
        <v>III</v>
      </c>
      <c r="AE699" s="7" t="str">
        <f t="shared" si="322"/>
        <v>90III</v>
      </c>
      <c r="AF699" s="7" t="str">
        <f t="shared" si="350"/>
        <v>90III</v>
      </c>
      <c r="AG699" s="106" t="b">
        <f t="shared" si="334"/>
        <v>0</v>
      </c>
      <c r="AH699" s="7">
        <f>VLOOKUP('Grundgerüst Konfigurator'!AE699,Hilfstabelle!$B$14:$M$25,12,FALSE)</f>
        <v>1.6001664000000002</v>
      </c>
      <c r="AI699" s="7">
        <f>VLOOKUP(AE699,Hilfstabelle!$B$14:$J$25,9,FALSE)</f>
        <v>54</v>
      </c>
      <c r="AJ699" s="7">
        <f>VLOOKUP(AE699,Hilfstabelle!$B$14:$K$25,10,FALSE)</f>
        <v>72</v>
      </c>
      <c r="AK699" s="7">
        <f>VLOOKUP(AE699,Hilfstabelle!$B$14:$I$25,8,FALSE)</f>
        <v>22</v>
      </c>
      <c r="AL699" s="7" t="str">
        <f>IF(AP699="50I","I",VLOOKUP(D699,Hilfstabelle!$A$3:$B$6,2))</f>
        <v>IV</v>
      </c>
      <c r="AM699" s="7" t="str">
        <f>IF(U699="I","I",VLOOKUP(D699,Hilfstabelle!$A$3:$B$6,2))</f>
        <v>IV</v>
      </c>
      <c r="AN699" s="7" t="str">
        <f t="shared" si="323"/>
        <v>160IV</v>
      </c>
      <c r="AO699" s="7" t="str">
        <f t="shared" si="351"/>
        <v>160IV</v>
      </c>
      <c r="AP699" s="106" t="b">
        <f t="shared" si="336"/>
        <v>0</v>
      </c>
      <c r="AQ699" s="7">
        <f>VLOOKUP('Grundgerüst Konfigurator'!AN699,Hilfstabelle!$B$14:$M$25,12,FALSE)</f>
        <v>4.9632240000000003</v>
      </c>
      <c r="AR699" s="7">
        <f>VLOOKUP(AN699,Hilfstabelle!$B$14:$J$25,9,FALSE)</f>
        <v>92.5</v>
      </c>
      <c r="AS699" s="7">
        <f>VLOOKUP(AN699,Hilfstabelle!$B$14:$K$25,10,FALSE)</f>
        <v>64</v>
      </c>
      <c r="AT699" s="7">
        <f>VLOOKUP(AN699,Hilfstabelle!$B$14:$I$25,8,FALSE)</f>
        <v>14</v>
      </c>
      <c r="AU699" s="7" t="str">
        <f>IF(AY699="50I","I",VLOOKUP(E699,Hilfstabelle!$A$3:$B$6,2))</f>
        <v>II</v>
      </c>
      <c r="AV699" s="7" t="str">
        <f>IF(U699="I","I",VLOOKUP(E699,Hilfstabelle!$A$3:$B$6,2))</f>
        <v>II</v>
      </c>
      <c r="AW699" s="7" t="str">
        <f t="shared" si="324"/>
        <v>63II</v>
      </c>
      <c r="AX699" s="7" t="str">
        <f t="shared" si="352"/>
        <v>63II</v>
      </c>
      <c r="AY699" s="106" t="b">
        <f t="shared" si="338"/>
        <v>0</v>
      </c>
      <c r="AZ699" s="7">
        <f>VLOOKUP('Grundgerüst Konfigurator'!AW699,Hilfstabelle!$B$14:$M$25,12,FALSE)</f>
        <v>0.84948360000000012</v>
      </c>
      <c r="BA699" s="7">
        <f>VLOOKUP(AW699,Hilfstabelle!$B$14:$J$25,9,FALSE)</f>
        <v>37</v>
      </c>
      <c r="BB699" s="7">
        <f>VLOOKUP(AW699,Hilfstabelle!$B$14:$K$25,10,FALSE)</f>
        <v>68.5</v>
      </c>
      <c r="BC699" s="7">
        <f>VLOOKUP(AW699,Hilfstabelle!$B$14:$I$25,8,FALSE)</f>
        <v>22.5</v>
      </c>
      <c r="BD699" s="7" t="str">
        <f t="shared" si="353"/>
        <v>IV-III</v>
      </c>
      <c r="BE699" s="7" t="str">
        <f t="shared" si="325"/>
        <v>IV-III</v>
      </c>
      <c r="BF699" s="7">
        <f>IFERROR(VLOOKUP(BD699,Hilfstabelle!$B$26:$M$31,12,FALSE),0)</f>
        <v>1.783698</v>
      </c>
      <c r="BG699" s="7">
        <f>IFERROR(VLOOKUP(BD699,Hilfstabelle!$B$26:$H$31,7,FALSE),0)</f>
        <v>5</v>
      </c>
      <c r="BH699" s="7" t="str">
        <f t="shared" si="354"/>
        <v/>
      </c>
      <c r="BI699" s="7" t="str">
        <f t="shared" si="326"/>
        <v/>
      </c>
      <c r="BJ699" s="7">
        <f>IFERROR(VLOOKUP(BH699,Hilfstabelle!$B$26:$M$31,12,FALSE),0)</f>
        <v>0</v>
      </c>
      <c r="BK699" s="7">
        <f>IFERROR(VLOOKUP(BH699,Hilfstabelle!$B$26:$H$31,7,FALSE),0)</f>
        <v>0</v>
      </c>
      <c r="BL699" s="7" t="str">
        <f t="shared" si="355"/>
        <v>IV-II</v>
      </c>
      <c r="BM699" s="7" t="str">
        <f t="shared" si="327"/>
        <v>IV-II</v>
      </c>
      <c r="BN699" s="7">
        <f>IFERROR(VLOOKUP(BL699,Hilfstabelle!$B$26:$M$31,12,FALSE),0)</f>
        <v>2.3884392000000001</v>
      </c>
      <c r="BO699" s="7">
        <f>IFERROR(VLOOKUP(BL699,Hilfstabelle!$B$26:$H$31,7,FALSE),0)</f>
        <v>30</v>
      </c>
      <c r="BP699" s="162" t="s">
        <v>3902</v>
      </c>
    </row>
    <row r="700" spans="1:68" ht="15" thickBot="1" x14ac:dyDescent="0.25">
      <c r="A700" s="7">
        <v>16864441392</v>
      </c>
      <c r="B700" s="160" t="s">
        <v>98</v>
      </c>
      <c r="C700" s="8">
        <v>90</v>
      </c>
      <c r="D700" s="8">
        <v>160</v>
      </c>
      <c r="E700" s="8">
        <v>75</v>
      </c>
      <c r="F700" s="8" t="str">
        <f t="shared" si="342"/>
        <v>90 - 160 - 75</v>
      </c>
      <c r="G700" s="8" t="str">
        <f t="shared" si="343"/>
        <v>90-160-75</v>
      </c>
      <c r="H700" s="8">
        <f t="shared" si="344"/>
        <v>16864441392</v>
      </c>
      <c r="I700" s="6">
        <f t="shared" si="345"/>
        <v>22.212934800000003</v>
      </c>
      <c r="J700" s="6">
        <f>VLOOKUP(LEFT(A700,8)*1,Hilfstabelle!$A$35:$E$38,5,FALSE)</f>
        <v>0</v>
      </c>
      <c r="K700" s="6">
        <f t="shared" si="346"/>
        <v>400</v>
      </c>
      <c r="L700" s="6">
        <f t="shared" si="347"/>
        <v>254.5</v>
      </c>
      <c r="M700" s="6">
        <f t="shared" si="348"/>
        <v>185</v>
      </c>
      <c r="N700" s="19">
        <f t="shared" si="319"/>
        <v>137.5</v>
      </c>
      <c r="O700" s="19">
        <f t="shared" si="320"/>
        <v>124.5</v>
      </c>
      <c r="P700" s="19">
        <f t="shared" si="321"/>
        <v>162.5</v>
      </c>
      <c r="Q700" s="6" t="str">
        <f>VLOOKUP(LEFT(A700,8)*1,Hilfstabelle!$A$35:$E$38,2,FALSE)</f>
        <v>N.A.</v>
      </c>
      <c r="R700" s="6" t="str">
        <f>VLOOKUP(LEFT(A700,8)*1,Hilfstabelle!$A$35:$E$38,3,FALSE)</f>
        <v>N.A.</v>
      </c>
      <c r="S700" s="6" t="str">
        <f>VLOOKUP(LEFT(A700,8)*1,Hilfstabelle!$A$35:$E$38,4,FALSE)</f>
        <v>N.A.</v>
      </c>
      <c r="T700" s="94" t="e">
        <f>VLOOKUP(H700,Preise!A:E,4,FALSE)</f>
        <v>#N/A</v>
      </c>
      <c r="U700" s="7" t="str">
        <f>IF(V700=50,"I",VLOOKUP(V700,Hilfstabelle!$A$3:$B$6,2))</f>
        <v>IV</v>
      </c>
      <c r="V700" s="7">
        <f t="shared" si="349"/>
        <v>160</v>
      </c>
      <c r="W700" s="7" t="str">
        <f>IF(U700="I","I",VLOOKUP(V700,Hilfstabelle!$A$3:$B$6,2))</f>
        <v>IV</v>
      </c>
      <c r="X700" s="7">
        <f>VLOOKUP(W700,Hilfstabelle!$B$10:$M$13,12,FALSE)</f>
        <v>10.408540800000001</v>
      </c>
      <c r="Y700" s="7">
        <f>VLOOKUP(W700,Hilfstabelle!$B$10:$D$13,3,FALSE)</f>
        <v>80</v>
      </c>
      <c r="Z700" s="7">
        <f>VLOOKUP(W700,Hilfstabelle!$B$10:$E$13,4,FALSE)</f>
        <v>110.5</v>
      </c>
      <c r="AA700" s="7">
        <f>VLOOKUP(W700,Hilfstabelle!$B$10:$F$13,5,FALSE)</f>
        <v>110.5</v>
      </c>
      <c r="AB700" s="7">
        <f>VLOOKUP(W700,Hilfstabelle!$B$10:$G$13,6,FALSE)</f>
        <v>110.5</v>
      </c>
      <c r="AC700" s="7" t="str">
        <f>IF(AG700="50I","I",VLOOKUP(C700,Hilfstabelle!$A$3:$B$6,2))</f>
        <v>III</v>
      </c>
      <c r="AD700" s="7" t="str">
        <f>IF(U700="I","I",VLOOKUP(C700,Hilfstabelle!$A$3:$B$6,2))</f>
        <v>III</v>
      </c>
      <c r="AE700" s="7" t="str">
        <f t="shared" si="322"/>
        <v>90III</v>
      </c>
      <c r="AF700" s="7" t="str">
        <f t="shared" si="350"/>
        <v>90III</v>
      </c>
      <c r="AG700" s="106" t="b">
        <f t="shared" si="334"/>
        <v>0</v>
      </c>
      <c r="AH700" s="7">
        <f>VLOOKUP('Grundgerüst Konfigurator'!AE700,Hilfstabelle!$B$14:$M$25,12,FALSE)</f>
        <v>1.6001664000000002</v>
      </c>
      <c r="AI700" s="7">
        <f>VLOOKUP(AE700,Hilfstabelle!$B$14:$J$25,9,FALSE)</f>
        <v>54</v>
      </c>
      <c r="AJ700" s="7">
        <f>VLOOKUP(AE700,Hilfstabelle!$B$14:$K$25,10,FALSE)</f>
        <v>72</v>
      </c>
      <c r="AK700" s="7">
        <f>VLOOKUP(AE700,Hilfstabelle!$B$14:$I$25,8,FALSE)</f>
        <v>22</v>
      </c>
      <c r="AL700" s="7" t="str">
        <f>IF(AP700="50I","I",VLOOKUP(D700,Hilfstabelle!$A$3:$B$6,2))</f>
        <v>IV</v>
      </c>
      <c r="AM700" s="7" t="str">
        <f>IF(U700="I","I",VLOOKUP(D700,Hilfstabelle!$A$3:$B$6,2))</f>
        <v>IV</v>
      </c>
      <c r="AN700" s="7" t="str">
        <f t="shared" si="323"/>
        <v>160IV</v>
      </c>
      <c r="AO700" s="7" t="str">
        <f t="shared" si="351"/>
        <v>160IV</v>
      </c>
      <c r="AP700" s="106" t="b">
        <f t="shared" si="336"/>
        <v>0</v>
      </c>
      <c r="AQ700" s="7">
        <f>VLOOKUP('Grundgerüst Konfigurator'!AN700,Hilfstabelle!$B$14:$M$25,12,FALSE)</f>
        <v>4.9632240000000003</v>
      </c>
      <c r="AR700" s="7">
        <f>VLOOKUP(AN700,Hilfstabelle!$B$14:$J$25,9,FALSE)</f>
        <v>92.5</v>
      </c>
      <c r="AS700" s="7">
        <f>VLOOKUP(AN700,Hilfstabelle!$B$14:$K$25,10,FALSE)</f>
        <v>64</v>
      </c>
      <c r="AT700" s="7">
        <f>VLOOKUP(AN700,Hilfstabelle!$B$14:$I$25,8,FALSE)</f>
        <v>14</v>
      </c>
      <c r="AU700" s="7" t="str">
        <f>IF(AY700="50I","I",VLOOKUP(E700,Hilfstabelle!$A$3:$B$6,2))</f>
        <v>II</v>
      </c>
      <c r="AV700" s="7" t="str">
        <f>IF(U700="I","I",VLOOKUP(E700,Hilfstabelle!$A$3:$B$6,2))</f>
        <v>II</v>
      </c>
      <c r="AW700" s="7" t="str">
        <f t="shared" si="324"/>
        <v>75II</v>
      </c>
      <c r="AX700" s="7" t="str">
        <f t="shared" si="352"/>
        <v>75II</v>
      </c>
      <c r="AY700" s="106" t="b">
        <f t="shared" si="338"/>
        <v>0</v>
      </c>
      <c r="AZ700" s="7">
        <f>VLOOKUP('Grundgerüst Konfigurator'!AW700,Hilfstabelle!$B$14:$M$25,12,FALSE)</f>
        <v>1.0688664000000001</v>
      </c>
      <c r="BA700" s="7">
        <f>VLOOKUP(AW700,Hilfstabelle!$B$14:$J$25,9,FALSE)</f>
        <v>45</v>
      </c>
      <c r="BB700" s="7">
        <f>VLOOKUP(AW700,Hilfstabelle!$B$14:$K$25,10,FALSE)</f>
        <v>72</v>
      </c>
      <c r="BC700" s="7">
        <f>VLOOKUP(AW700,Hilfstabelle!$B$14:$I$25,8,FALSE)</f>
        <v>22</v>
      </c>
      <c r="BD700" s="7" t="str">
        <f t="shared" si="353"/>
        <v>IV-III</v>
      </c>
      <c r="BE700" s="7" t="str">
        <f t="shared" si="325"/>
        <v>IV-III</v>
      </c>
      <c r="BF700" s="7">
        <f>IFERROR(VLOOKUP(BD700,Hilfstabelle!$B$26:$M$31,12,FALSE),0)</f>
        <v>1.783698</v>
      </c>
      <c r="BG700" s="7">
        <f>IFERROR(VLOOKUP(BD700,Hilfstabelle!$B$26:$H$31,7,FALSE),0)</f>
        <v>5</v>
      </c>
      <c r="BH700" s="7" t="str">
        <f t="shared" si="354"/>
        <v/>
      </c>
      <c r="BI700" s="7" t="str">
        <f t="shared" si="326"/>
        <v/>
      </c>
      <c r="BJ700" s="7">
        <f>IFERROR(VLOOKUP(BH700,Hilfstabelle!$B$26:$M$31,12,FALSE),0)</f>
        <v>0</v>
      </c>
      <c r="BK700" s="7">
        <f>IFERROR(VLOOKUP(BH700,Hilfstabelle!$B$26:$H$31,7,FALSE),0)</f>
        <v>0</v>
      </c>
      <c r="BL700" s="7" t="str">
        <f t="shared" si="355"/>
        <v>IV-II</v>
      </c>
      <c r="BM700" s="7" t="str">
        <f t="shared" si="327"/>
        <v>IV-II</v>
      </c>
      <c r="BN700" s="7">
        <f>IFERROR(VLOOKUP(BL700,Hilfstabelle!$B$26:$M$31,12,FALSE),0)</f>
        <v>2.3884392000000001</v>
      </c>
      <c r="BO700" s="7">
        <f>IFERROR(VLOOKUP(BL700,Hilfstabelle!$B$26:$H$31,7,FALSE),0)</f>
        <v>30</v>
      </c>
      <c r="BP700" s="162" t="s">
        <v>3902</v>
      </c>
    </row>
    <row r="701" spans="1:68" ht="15" thickBot="1" x14ac:dyDescent="0.25">
      <c r="A701" s="7">
        <v>16864441393</v>
      </c>
      <c r="B701" s="160" t="s">
        <v>98</v>
      </c>
      <c r="C701" s="8">
        <v>110</v>
      </c>
      <c r="D701" s="8">
        <v>125</v>
      </c>
      <c r="E701" s="8">
        <v>25</v>
      </c>
      <c r="F701" s="8" t="str">
        <f t="shared" si="342"/>
        <v>110 - 125 - 25</v>
      </c>
      <c r="G701" s="8" t="str">
        <f t="shared" si="343"/>
        <v>110-125-25</v>
      </c>
      <c r="H701" s="8">
        <f t="shared" si="344"/>
        <v>16864441393</v>
      </c>
      <c r="I701" s="6">
        <f t="shared" si="345"/>
        <v>20.482165200000004</v>
      </c>
      <c r="J701" s="6">
        <f>VLOOKUP(LEFT(A701,8)*1,Hilfstabelle!$A$35:$E$38,5,FALSE)</f>
        <v>0</v>
      </c>
      <c r="K701" s="6">
        <f t="shared" si="346"/>
        <v>343.5</v>
      </c>
      <c r="L701" s="6">
        <f t="shared" si="347"/>
        <v>277.8</v>
      </c>
      <c r="M701" s="6">
        <f t="shared" si="348"/>
        <v>160</v>
      </c>
      <c r="N701" s="19">
        <f t="shared" si="319"/>
        <v>137.5</v>
      </c>
      <c r="O701" s="19">
        <f t="shared" si="320"/>
        <v>147.80000000000001</v>
      </c>
      <c r="P701" s="19">
        <f t="shared" si="321"/>
        <v>134.5</v>
      </c>
      <c r="Q701" s="6" t="str">
        <f>VLOOKUP(LEFT(A701,8)*1,Hilfstabelle!$A$35:$E$38,2,FALSE)</f>
        <v>N.A.</v>
      </c>
      <c r="R701" s="6" t="str">
        <f>VLOOKUP(LEFT(A701,8)*1,Hilfstabelle!$A$35:$E$38,3,FALSE)</f>
        <v>N.A.</v>
      </c>
      <c r="S701" s="6" t="str">
        <f>VLOOKUP(LEFT(A701,8)*1,Hilfstabelle!$A$35:$E$38,4,FALSE)</f>
        <v>N.A.</v>
      </c>
      <c r="T701" s="94" t="e">
        <f>VLOOKUP(H701,Preise!A:E,4,FALSE)</f>
        <v>#N/A</v>
      </c>
      <c r="U701" s="7" t="str">
        <f>IF(V701=50,"I",VLOOKUP(V701,Hilfstabelle!$A$3:$B$6,2))</f>
        <v>IV</v>
      </c>
      <c r="V701" s="7">
        <f t="shared" si="349"/>
        <v>125</v>
      </c>
      <c r="W701" s="7" t="str">
        <f>IF(U701="I","I",VLOOKUP(V701,Hilfstabelle!$A$3:$B$6,2))</f>
        <v>IV</v>
      </c>
      <c r="X701" s="7">
        <f>VLOOKUP(W701,Hilfstabelle!$B$10:$M$13,12,FALSE)</f>
        <v>10.408540800000001</v>
      </c>
      <c r="Y701" s="7">
        <f>VLOOKUP(W701,Hilfstabelle!$B$10:$D$13,3,FALSE)</f>
        <v>80</v>
      </c>
      <c r="Z701" s="7">
        <f>VLOOKUP(W701,Hilfstabelle!$B$10:$E$13,4,FALSE)</f>
        <v>110.5</v>
      </c>
      <c r="AA701" s="7">
        <f>VLOOKUP(W701,Hilfstabelle!$B$10:$F$13,5,FALSE)</f>
        <v>110.5</v>
      </c>
      <c r="AB701" s="7">
        <f>VLOOKUP(W701,Hilfstabelle!$B$10:$G$13,6,FALSE)</f>
        <v>110.5</v>
      </c>
      <c r="AC701" s="7" t="str">
        <f>IF(AG701="50I","I",VLOOKUP(C701,Hilfstabelle!$A$3:$B$6,2))</f>
        <v>III</v>
      </c>
      <c r="AD701" s="7" t="str">
        <f>IF(U701="I","I",VLOOKUP(C701,Hilfstabelle!$A$3:$B$6,2))</f>
        <v>III</v>
      </c>
      <c r="AE701" s="7" t="str">
        <f t="shared" si="322"/>
        <v>110III</v>
      </c>
      <c r="AF701" s="7" t="str">
        <f t="shared" si="350"/>
        <v>110III</v>
      </c>
      <c r="AG701" s="106" t="b">
        <f t="shared" si="334"/>
        <v>0</v>
      </c>
      <c r="AH701" s="7">
        <f>VLOOKUP('Grundgerüst Konfigurator'!AE701,Hilfstabelle!$B$14:$M$25,12,FALSE)</f>
        <v>2.1127092000000003</v>
      </c>
      <c r="AI701" s="7">
        <f>VLOOKUP(AE701,Hilfstabelle!$B$14:$J$25,9,FALSE)</f>
        <v>65</v>
      </c>
      <c r="AJ701" s="7">
        <f>VLOOKUP(AE701,Hilfstabelle!$B$14:$K$25,10,FALSE)</f>
        <v>72</v>
      </c>
      <c r="AK701" s="7">
        <f>VLOOKUP(AE701,Hilfstabelle!$B$14:$I$25,8,FALSE)</f>
        <v>22</v>
      </c>
      <c r="AL701" s="7" t="str">
        <f>IF(AP701="50I","I",VLOOKUP(D701,Hilfstabelle!$A$3:$B$6,2))</f>
        <v>IV</v>
      </c>
      <c r="AM701" s="7" t="str">
        <f>IF(U701="I","I",VLOOKUP(D701,Hilfstabelle!$A$3:$B$6,2))</f>
        <v>IV</v>
      </c>
      <c r="AN701" s="7" t="str">
        <f t="shared" si="323"/>
        <v>125IV</v>
      </c>
      <c r="AO701" s="7" t="str">
        <f t="shared" si="351"/>
        <v>125IV</v>
      </c>
      <c r="AP701" s="106" t="b">
        <f t="shared" si="336"/>
        <v>0</v>
      </c>
      <c r="AQ701" s="7">
        <f>VLOOKUP('Grundgerüst Konfigurator'!AN701,Hilfstabelle!$B$14:$M$25,12,FALSE)</f>
        <v>3.7998072000000001</v>
      </c>
      <c r="AR701" s="7">
        <f>VLOOKUP(AN701,Hilfstabelle!$B$14:$J$25,9,FALSE)</f>
        <v>72.5</v>
      </c>
      <c r="AS701" s="7">
        <f>VLOOKUP(AN701,Hilfstabelle!$B$14:$K$25,10,FALSE)</f>
        <v>87.3</v>
      </c>
      <c r="AT701" s="7">
        <f>VLOOKUP(AN701,Hilfstabelle!$B$14:$I$25,8,FALSE)</f>
        <v>37.299999999999997</v>
      </c>
      <c r="AU701" s="7" t="str">
        <f>IF(AY701="50I","I",VLOOKUP(E701,Hilfstabelle!$A$3:$B$6,2))</f>
        <v>I</v>
      </c>
      <c r="AV701" s="7" t="str">
        <f>IF(U701="I","I",VLOOKUP(E701,Hilfstabelle!$A$3:$B$6,2))</f>
        <v>I</v>
      </c>
      <c r="AW701" s="7" t="str">
        <f t="shared" si="324"/>
        <v>25I</v>
      </c>
      <c r="AX701" s="7" t="str">
        <f t="shared" si="352"/>
        <v>25I</v>
      </c>
      <c r="AY701" s="106" t="b">
        <f t="shared" si="338"/>
        <v>0</v>
      </c>
      <c r="AZ701" s="7">
        <f>VLOOKUP('Grundgerüst Konfigurator'!AW701,Hilfstabelle!$B$14:$M$25,12,FALSE)</f>
        <v>0.171486</v>
      </c>
      <c r="BA701" s="7">
        <f>VLOOKUP(AW701,Hilfstabelle!$B$14:$J$25,9,FALSE)</f>
        <v>15.25</v>
      </c>
      <c r="BB701" s="7">
        <f>VLOOKUP(AW701,Hilfstabelle!$B$14:$K$25,10,FALSE)</f>
        <v>40.5</v>
      </c>
      <c r="BC701" s="7">
        <f>VLOOKUP(AW701,Hilfstabelle!$B$14:$I$25,8,FALSE)</f>
        <v>19</v>
      </c>
      <c r="BD701" s="7" t="str">
        <f t="shared" si="353"/>
        <v>IV-III</v>
      </c>
      <c r="BE701" s="7" t="str">
        <f t="shared" si="325"/>
        <v>IV-III</v>
      </c>
      <c r="BF701" s="7">
        <f>IFERROR(VLOOKUP(BD701,Hilfstabelle!$B$26:$M$31,12,FALSE),0)</f>
        <v>1.783698</v>
      </c>
      <c r="BG701" s="7">
        <f>IFERROR(VLOOKUP(BD701,Hilfstabelle!$B$26:$H$31,7,FALSE),0)</f>
        <v>5</v>
      </c>
      <c r="BH701" s="7" t="str">
        <f t="shared" si="354"/>
        <v/>
      </c>
      <c r="BI701" s="7" t="str">
        <f t="shared" si="326"/>
        <v/>
      </c>
      <c r="BJ701" s="7">
        <f>IFERROR(VLOOKUP(BH701,Hilfstabelle!$B$26:$M$31,12,FALSE),0)</f>
        <v>0</v>
      </c>
      <c r="BK701" s="7">
        <f>IFERROR(VLOOKUP(BH701,Hilfstabelle!$B$26:$H$31,7,FALSE),0)</f>
        <v>0</v>
      </c>
      <c r="BL701" s="7" t="str">
        <f t="shared" si="355"/>
        <v>IV-I</v>
      </c>
      <c r="BM701" s="7" t="str">
        <f t="shared" si="327"/>
        <v>IV-I</v>
      </c>
      <c r="BN701" s="7">
        <f>IFERROR(VLOOKUP(BL701,Hilfstabelle!$B$26:$M$31,12,FALSE),0)</f>
        <v>2.205924</v>
      </c>
      <c r="BO701" s="7">
        <f>IFERROR(VLOOKUP(BL701,Hilfstabelle!$B$26:$H$31,7,FALSE),0)</f>
        <v>5</v>
      </c>
      <c r="BP701" s="162" t="s">
        <v>3902</v>
      </c>
    </row>
    <row r="702" spans="1:68" ht="15" thickBot="1" x14ac:dyDescent="0.25">
      <c r="A702" s="7">
        <v>16864441394</v>
      </c>
      <c r="B702" s="160" t="s">
        <v>98</v>
      </c>
      <c r="C702" s="8">
        <v>110</v>
      </c>
      <c r="D702" s="8">
        <v>125</v>
      </c>
      <c r="E702" s="8">
        <v>32</v>
      </c>
      <c r="F702" s="8" t="str">
        <f t="shared" si="342"/>
        <v>110 - 125 - 32</v>
      </c>
      <c r="G702" s="8" t="str">
        <f t="shared" si="343"/>
        <v>110-125-32</v>
      </c>
      <c r="H702" s="8">
        <f t="shared" si="344"/>
        <v>16864441394</v>
      </c>
      <c r="I702" s="6">
        <f t="shared" si="345"/>
        <v>20.534564400000004</v>
      </c>
      <c r="J702" s="6">
        <f>VLOOKUP(LEFT(A702,8)*1,Hilfstabelle!$A$35:$E$38,5,FALSE)</f>
        <v>0</v>
      </c>
      <c r="K702" s="6">
        <f t="shared" si="346"/>
        <v>350</v>
      </c>
      <c r="L702" s="6">
        <f t="shared" si="347"/>
        <v>277.8</v>
      </c>
      <c r="M702" s="6">
        <f t="shared" si="348"/>
        <v>160</v>
      </c>
      <c r="N702" s="19">
        <f t="shared" si="319"/>
        <v>137.5</v>
      </c>
      <c r="O702" s="19">
        <f t="shared" si="320"/>
        <v>147.80000000000001</v>
      </c>
      <c r="P702" s="19">
        <f t="shared" si="321"/>
        <v>135.5</v>
      </c>
      <c r="Q702" s="6" t="str">
        <f>VLOOKUP(LEFT(A702,8)*1,Hilfstabelle!$A$35:$E$38,2,FALSE)</f>
        <v>N.A.</v>
      </c>
      <c r="R702" s="6" t="str">
        <f>VLOOKUP(LEFT(A702,8)*1,Hilfstabelle!$A$35:$E$38,3,FALSE)</f>
        <v>N.A.</v>
      </c>
      <c r="S702" s="6" t="str">
        <f>VLOOKUP(LEFT(A702,8)*1,Hilfstabelle!$A$35:$E$38,4,FALSE)</f>
        <v>N.A.</v>
      </c>
      <c r="T702" s="94" t="e">
        <f>VLOOKUP(H702,Preise!A:E,4,FALSE)</f>
        <v>#N/A</v>
      </c>
      <c r="U702" s="7" t="str">
        <f>IF(V702=50,"I",VLOOKUP(V702,Hilfstabelle!$A$3:$B$6,2))</f>
        <v>IV</v>
      </c>
      <c r="V702" s="7">
        <f t="shared" si="349"/>
        <v>125</v>
      </c>
      <c r="W702" s="7" t="str">
        <f>IF(U702="I","I",VLOOKUP(V702,Hilfstabelle!$A$3:$B$6,2))</f>
        <v>IV</v>
      </c>
      <c r="X702" s="7">
        <f>VLOOKUP(W702,Hilfstabelle!$B$10:$M$13,12,FALSE)</f>
        <v>10.408540800000001</v>
      </c>
      <c r="Y702" s="7">
        <f>VLOOKUP(W702,Hilfstabelle!$B$10:$D$13,3,FALSE)</f>
        <v>80</v>
      </c>
      <c r="Z702" s="7">
        <f>VLOOKUP(W702,Hilfstabelle!$B$10:$E$13,4,FALSE)</f>
        <v>110.5</v>
      </c>
      <c r="AA702" s="7">
        <f>VLOOKUP(W702,Hilfstabelle!$B$10:$F$13,5,FALSE)</f>
        <v>110.5</v>
      </c>
      <c r="AB702" s="7">
        <f>VLOOKUP(W702,Hilfstabelle!$B$10:$G$13,6,FALSE)</f>
        <v>110.5</v>
      </c>
      <c r="AC702" s="7" t="str">
        <f>IF(AG702="50I","I",VLOOKUP(C702,Hilfstabelle!$A$3:$B$6,2))</f>
        <v>III</v>
      </c>
      <c r="AD702" s="7" t="str">
        <f>IF(U702="I","I",VLOOKUP(C702,Hilfstabelle!$A$3:$B$6,2))</f>
        <v>III</v>
      </c>
      <c r="AE702" s="7" t="str">
        <f t="shared" si="322"/>
        <v>110III</v>
      </c>
      <c r="AF702" s="7" t="str">
        <f t="shared" si="350"/>
        <v>110III</v>
      </c>
      <c r="AG702" s="106" t="b">
        <f t="shared" si="334"/>
        <v>0</v>
      </c>
      <c r="AH702" s="7">
        <f>VLOOKUP('Grundgerüst Konfigurator'!AE702,Hilfstabelle!$B$14:$M$25,12,FALSE)</f>
        <v>2.1127092000000003</v>
      </c>
      <c r="AI702" s="7">
        <f>VLOOKUP(AE702,Hilfstabelle!$B$14:$J$25,9,FALSE)</f>
        <v>65</v>
      </c>
      <c r="AJ702" s="7">
        <f>VLOOKUP(AE702,Hilfstabelle!$B$14:$K$25,10,FALSE)</f>
        <v>72</v>
      </c>
      <c r="AK702" s="7">
        <f>VLOOKUP(AE702,Hilfstabelle!$B$14:$I$25,8,FALSE)</f>
        <v>22</v>
      </c>
      <c r="AL702" s="7" t="str">
        <f>IF(AP702="50I","I",VLOOKUP(D702,Hilfstabelle!$A$3:$B$6,2))</f>
        <v>IV</v>
      </c>
      <c r="AM702" s="7" t="str">
        <f>IF(U702="I","I",VLOOKUP(D702,Hilfstabelle!$A$3:$B$6,2))</f>
        <v>IV</v>
      </c>
      <c r="AN702" s="7" t="str">
        <f t="shared" si="323"/>
        <v>125IV</v>
      </c>
      <c r="AO702" s="7" t="str">
        <f t="shared" si="351"/>
        <v>125IV</v>
      </c>
      <c r="AP702" s="106" t="b">
        <f t="shared" si="336"/>
        <v>0</v>
      </c>
      <c r="AQ702" s="7">
        <f>VLOOKUP('Grundgerüst Konfigurator'!AN702,Hilfstabelle!$B$14:$M$25,12,FALSE)</f>
        <v>3.7998072000000001</v>
      </c>
      <c r="AR702" s="7">
        <f>VLOOKUP(AN702,Hilfstabelle!$B$14:$J$25,9,FALSE)</f>
        <v>72.5</v>
      </c>
      <c r="AS702" s="7">
        <f>VLOOKUP(AN702,Hilfstabelle!$B$14:$K$25,10,FALSE)</f>
        <v>87.3</v>
      </c>
      <c r="AT702" s="7">
        <f>VLOOKUP(AN702,Hilfstabelle!$B$14:$I$25,8,FALSE)</f>
        <v>37.299999999999997</v>
      </c>
      <c r="AU702" s="7" t="str">
        <f>IF(AY702="50I","I",VLOOKUP(E702,Hilfstabelle!$A$3:$B$6,2))</f>
        <v>I</v>
      </c>
      <c r="AV702" s="7" t="str">
        <f>IF(U702="I","I",VLOOKUP(E702,Hilfstabelle!$A$3:$B$6,2))</f>
        <v>I</v>
      </c>
      <c r="AW702" s="7" t="str">
        <f t="shared" si="324"/>
        <v>32I</v>
      </c>
      <c r="AX702" s="7" t="str">
        <f t="shared" si="352"/>
        <v>32I</v>
      </c>
      <c r="AY702" s="106" t="b">
        <f t="shared" si="338"/>
        <v>0</v>
      </c>
      <c r="AZ702" s="7">
        <f>VLOOKUP('Grundgerüst Konfigurator'!AW702,Hilfstabelle!$B$14:$M$25,12,FALSE)</f>
        <v>0.22388520000000001</v>
      </c>
      <c r="BA702" s="7">
        <f>VLOOKUP(AW702,Hilfstabelle!$B$14:$J$25,9,FALSE)</f>
        <v>20</v>
      </c>
      <c r="BB702" s="7">
        <f>VLOOKUP(AW702,Hilfstabelle!$B$14:$K$25,10,FALSE)</f>
        <v>47</v>
      </c>
      <c r="BC702" s="7">
        <f>VLOOKUP(AW702,Hilfstabelle!$B$14:$I$25,8,FALSE)</f>
        <v>20</v>
      </c>
      <c r="BD702" s="7" t="str">
        <f t="shared" si="353"/>
        <v>IV-III</v>
      </c>
      <c r="BE702" s="7" t="str">
        <f t="shared" si="325"/>
        <v>IV-III</v>
      </c>
      <c r="BF702" s="7">
        <f>IFERROR(VLOOKUP(BD702,Hilfstabelle!$B$26:$M$31,12,FALSE),0)</f>
        <v>1.783698</v>
      </c>
      <c r="BG702" s="7">
        <f>IFERROR(VLOOKUP(BD702,Hilfstabelle!$B$26:$H$31,7,FALSE),0)</f>
        <v>5</v>
      </c>
      <c r="BH702" s="7" t="str">
        <f t="shared" si="354"/>
        <v/>
      </c>
      <c r="BI702" s="7" t="str">
        <f t="shared" si="326"/>
        <v/>
      </c>
      <c r="BJ702" s="7">
        <f>IFERROR(VLOOKUP(BH702,Hilfstabelle!$B$26:$M$31,12,FALSE),0)</f>
        <v>0</v>
      </c>
      <c r="BK702" s="7">
        <f>IFERROR(VLOOKUP(BH702,Hilfstabelle!$B$26:$H$31,7,FALSE),0)</f>
        <v>0</v>
      </c>
      <c r="BL702" s="7" t="str">
        <f t="shared" si="355"/>
        <v>IV-I</v>
      </c>
      <c r="BM702" s="7" t="str">
        <f t="shared" si="327"/>
        <v>IV-I</v>
      </c>
      <c r="BN702" s="7">
        <f>IFERROR(VLOOKUP(BL702,Hilfstabelle!$B$26:$M$31,12,FALSE),0)</f>
        <v>2.205924</v>
      </c>
      <c r="BO702" s="7">
        <f>IFERROR(VLOOKUP(BL702,Hilfstabelle!$B$26:$H$31,7,FALSE),0)</f>
        <v>5</v>
      </c>
      <c r="BP702" s="162" t="s">
        <v>3902</v>
      </c>
    </row>
    <row r="703" spans="1:68" ht="15" thickBot="1" x14ac:dyDescent="0.25">
      <c r="A703" s="7">
        <v>16864441395</v>
      </c>
      <c r="B703" s="160" t="s">
        <v>98</v>
      </c>
      <c r="C703" s="8">
        <v>110</v>
      </c>
      <c r="D703" s="8">
        <v>125</v>
      </c>
      <c r="E703" s="8">
        <v>40</v>
      </c>
      <c r="F703" s="8" t="str">
        <f t="shared" si="342"/>
        <v>110 - 125 - 40</v>
      </c>
      <c r="G703" s="8" t="str">
        <f t="shared" si="343"/>
        <v>110-125-40</v>
      </c>
      <c r="H703" s="8">
        <f t="shared" si="344"/>
        <v>16864441395</v>
      </c>
      <c r="I703" s="6">
        <f t="shared" si="345"/>
        <v>20.644167600000003</v>
      </c>
      <c r="J703" s="6">
        <f>VLOOKUP(LEFT(A703,8)*1,Hilfstabelle!$A$35:$E$38,5,FALSE)</f>
        <v>0</v>
      </c>
      <c r="K703" s="6">
        <f t="shared" si="346"/>
        <v>357</v>
      </c>
      <c r="L703" s="6">
        <f t="shared" si="347"/>
        <v>277.8</v>
      </c>
      <c r="M703" s="6">
        <f t="shared" si="348"/>
        <v>160</v>
      </c>
      <c r="N703" s="19">
        <f t="shared" si="319"/>
        <v>137.5</v>
      </c>
      <c r="O703" s="19">
        <f t="shared" si="320"/>
        <v>147.80000000000001</v>
      </c>
      <c r="P703" s="19">
        <f t="shared" si="321"/>
        <v>137.5</v>
      </c>
      <c r="Q703" s="6" t="str">
        <f>VLOOKUP(LEFT(A703,8)*1,Hilfstabelle!$A$35:$E$38,2,FALSE)</f>
        <v>N.A.</v>
      </c>
      <c r="R703" s="6" t="str">
        <f>VLOOKUP(LEFT(A703,8)*1,Hilfstabelle!$A$35:$E$38,3,FALSE)</f>
        <v>N.A.</v>
      </c>
      <c r="S703" s="6" t="str">
        <f>VLOOKUP(LEFT(A703,8)*1,Hilfstabelle!$A$35:$E$38,4,FALSE)</f>
        <v>N.A.</v>
      </c>
      <c r="T703" s="94" t="e">
        <f>VLOOKUP(H703,Preise!A:E,4,FALSE)</f>
        <v>#N/A</v>
      </c>
      <c r="U703" s="7" t="str">
        <f>IF(V703=50,"I",VLOOKUP(V703,Hilfstabelle!$A$3:$B$6,2))</f>
        <v>IV</v>
      </c>
      <c r="V703" s="7">
        <f t="shared" si="349"/>
        <v>125</v>
      </c>
      <c r="W703" s="7" t="str">
        <f>IF(U703="I","I",VLOOKUP(V703,Hilfstabelle!$A$3:$B$6,2))</f>
        <v>IV</v>
      </c>
      <c r="X703" s="7">
        <f>VLOOKUP(W703,Hilfstabelle!$B$10:$M$13,12,FALSE)</f>
        <v>10.408540800000001</v>
      </c>
      <c r="Y703" s="7">
        <f>VLOOKUP(W703,Hilfstabelle!$B$10:$D$13,3,FALSE)</f>
        <v>80</v>
      </c>
      <c r="Z703" s="7">
        <f>VLOOKUP(W703,Hilfstabelle!$B$10:$E$13,4,FALSE)</f>
        <v>110.5</v>
      </c>
      <c r="AA703" s="7">
        <f>VLOOKUP(W703,Hilfstabelle!$B$10:$F$13,5,FALSE)</f>
        <v>110.5</v>
      </c>
      <c r="AB703" s="7">
        <f>VLOOKUP(W703,Hilfstabelle!$B$10:$G$13,6,FALSE)</f>
        <v>110.5</v>
      </c>
      <c r="AC703" s="7" t="str">
        <f>IF(AG703="50I","I",VLOOKUP(C703,Hilfstabelle!$A$3:$B$6,2))</f>
        <v>III</v>
      </c>
      <c r="AD703" s="7" t="str">
        <f>IF(U703="I","I",VLOOKUP(C703,Hilfstabelle!$A$3:$B$6,2))</f>
        <v>III</v>
      </c>
      <c r="AE703" s="7" t="str">
        <f t="shared" si="322"/>
        <v>110III</v>
      </c>
      <c r="AF703" s="7" t="str">
        <f t="shared" si="350"/>
        <v>110III</v>
      </c>
      <c r="AG703" s="106" t="b">
        <f t="shared" si="334"/>
        <v>0</v>
      </c>
      <c r="AH703" s="7">
        <f>VLOOKUP('Grundgerüst Konfigurator'!AE703,Hilfstabelle!$B$14:$M$25,12,FALSE)</f>
        <v>2.1127092000000003</v>
      </c>
      <c r="AI703" s="7">
        <f>VLOOKUP(AE703,Hilfstabelle!$B$14:$J$25,9,FALSE)</f>
        <v>65</v>
      </c>
      <c r="AJ703" s="7">
        <f>VLOOKUP(AE703,Hilfstabelle!$B$14:$K$25,10,FALSE)</f>
        <v>72</v>
      </c>
      <c r="AK703" s="7">
        <f>VLOOKUP(AE703,Hilfstabelle!$B$14:$I$25,8,FALSE)</f>
        <v>22</v>
      </c>
      <c r="AL703" s="7" t="str">
        <f>IF(AP703="50I","I",VLOOKUP(D703,Hilfstabelle!$A$3:$B$6,2))</f>
        <v>IV</v>
      </c>
      <c r="AM703" s="7" t="str">
        <f>IF(U703="I","I",VLOOKUP(D703,Hilfstabelle!$A$3:$B$6,2))</f>
        <v>IV</v>
      </c>
      <c r="AN703" s="7" t="str">
        <f t="shared" si="323"/>
        <v>125IV</v>
      </c>
      <c r="AO703" s="7" t="str">
        <f t="shared" si="351"/>
        <v>125IV</v>
      </c>
      <c r="AP703" s="106" t="b">
        <f t="shared" si="336"/>
        <v>0</v>
      </c>
      <c r="AQ703" s="7">
        <f>VLOOKUP('Grundgerüst Konfigurator'!AN703,Hilfstabelle!$B$14:$M$25,12,FALSE)</f>
        <v>3.7998072000000001</v>
      </c>
      <c r="AR703" s="7">
        <f>VLOOKUP(AN703,Hilfstabelle!$B$14:$J$25,9,FALSE)</f>
        <v>72.5</v>
      </c>
      <c r="AS703" s="7">
        <f>VLOOKUP(AN703,Hilfstabelle!$B$14:$K$25,10,FALSE)</f>
        <v>87.3</v>
      </c>
      <c r="AT703" s="7">
        <f>VLOOKUP(AN703,Hilfstabelle!$B$14:$I$25,8,FALSE)</f>
        <v>37.299999999999997</v>
      </c>
      <c r="AU703" s="7" t="str">
        <f>IF(AY703="50I","I",VLOOKUP(E703,Hilfstabelle!$A$3:$B$6,2))</f>
        <v>I</v>
      </c>
      <c r="AV703" s="7" t="str">
        <f>IF(U703="I","I",VLOOKUP(E703,Hilfstabelle!$A$3:$B$6,2))</f>
        <v>I</v>
      </c>
      <c r="AW703" s="7" t="str">
        <f t="shared" si="324"/>
        <v>40I</v>
      </c>
      <c r="AX703" s="7" t="str">
        <f t="shared" si="352"/>
        <v>40I</v>
      </c>
      <c r="AY703" s="106" t="b">
        <f t="shared" si="338"/>
        <v>0</v>
      </c>
      <c r="AZ703" s="7">
        <f>VLOOKUP('Grundgerüst Konfigurator'!AW703,Hilfstabelle!$B$14:$M$25,12,FALSE)</f>
        <v>0.33348840000000002</v>
      </c>
      <c r="BA703" s="7">
        <f>VLOOKUP(AW703,Hilfstabelle!$B$14:$J$25,9,FALSE)</f>
        <v>24.5</v>
      </c>
      <c r="BB703" s="7">
        <f>VLOOKUP(AW703,Hilfstabelle!$B$14:$K$25,10,FALSE)</f>
        <v>54</v>
      </c>
      <c r="BC703" s="7">
        <f>VLOOKUP(AW703,Hilfstabelle!$B$14:$I$25,8,FALSE)</f>
        <v>22</v>
      </c>
      <c r="BD703" s="7" t="str">
        <f t="shared" si="353"/>
        <v>IV-III</v>
      </c>
      <c r="BE703" s="7" t="str">
        <f t="shared" si="325"/>
        <v>IV-III</v>
      </c>
      <c r="BF703" s="7">
        <f>IFERROR(VLOOKUP(BD703,Hilfstabelle!$B$26:$M$31,12,FALSE),0)</f>
        <v>1.783698</v>
      </c>
      <c r="BG703" s="7">
        <f>IFERROR(VLOOKUP(BD703,Hilfstabelle!$B$26:$H$31,7,FALSE),0)</f>
        <v>5</v>
      </c>
      <c r="BH703" s="7" t="str">
        <f t="shared" si="354"/>
        <v/>
      </c>
      <c r="BI703" s="7" t="str">
        <f t="shared" si="326"/>
        <v/>
      </c>
      <c r="BJ703" s="7">
        <f>IFERROR(VLOOKUP(BH703,Hilfstabelle!$B$26:$M$31,12,FALSE),0)</f>
        <v>0</v>
      </c>
      <c r="BK703" s="7">
        <f>IFERROR(VLOOKUP(BH703,Hilfstabelle!$B$26:$H$31,7,FALSE),0)</f>
        <v>0</v>
      </c>
      <c r="BL703" s="7" t="str">
        <f t="shared" si="355"/>
        <v>IV-I</v>
      </c>
      <c r="BM703" s="7" t="str">
        <f t="shared" si="327"/>
        <v>IV-I</v>
      </c>
      <c r="BN703" s="7">
        <f>IFERROR(VLOOKUP(BL703,Hilfstabelle!$B$26:$M$31,12,FALSE),0)</f>
        <v>2.205924</v>
      </c>
      <c r="BO703" s="7">
        <f>IFERROR(VLOOKUP(BL703,Hilfstabelle!$B$26:$H$31,7,FALSE),0)</f>
        <v>5</v>
      </c>
      <c r="BP703" s="162" t="s">
        <v>3902</v>
      </c>
    </row>
    <row r="704" spans="1:68" ht="15" thickBot="1" x14ac:dyDescent="0.25">
      <c r="A704" s="7">
        <v>16864441396</v>
      </c>
      <c r="B704" s="160" t="s">
        <v>98</v>
      </c>
      <c r="C704" s="8">
        <v>110</v>
      </c>
      <c r="D704" s="8">
        <v>125</v>
      </c>
      <c r="E704" s="8">
        <v>50</v>
      </c>
      <c r="F704" s="8" t="str">
        <f t="shared" si="342"/>
        <v>110 - 125 - 50</v>
      </c>
      <c r="G704" s="8" t="str">
        <f t="shared" si="343"/>
        <v>110-125-50</v>
      </c>
      <c r="H704" s="8">
        <f t="shared" si="344"/>
        <v>16864441396</v>
      </c>
      <c r="I704" s="6">
        <f t="shared" si="345"/>
        <v>20.761482000000004</v>
      </c>
      <c r="J704" s="6">
        <f>VLOOKUP(LEFT(A704,8)*1,Hilfstabelle!$A$35:$E$38,5,FALSE)</f>
        <v>0</v>
      </c>
      <c r="K704" s="6">
        <f t="shared" si="346"/>
        <v>364</v>
      </c>
      <c r="L704" s="6">
        <f t="shared" si="347"/>
        <v>277.8</v>
      </c>
      <c r="M704" s="6">
        <f t="shared" si="348"/>
        <v>160</v>
      </c>
      <c r="N704" s="19">
        <f t="shared" si="319"/>
        <v>137.5</v>
      </c>
      <c r="O704" s="19">
        <f t="shared" si="320"/>
        <v>147.80000000000001</v>
      </c>
      <c r="P704" s="19">
        <f t="shared" si="321"/>
        <v>137.5</v>
      </c>
      <c r="Q704" s="6" t="str">
        <f>VLOOKUP(LEFT(A704,8)*1,Hilfstabelle!$A$35:$E$38,2,FALSE)</f>
        <v>N.A.</v>
      </c>
      <c r="R704" s="6" t="str">
        <f>VLOOKUP(LEFT(A704,8)*1,Hilfstabelle!$A$35:$E$38,3,FALSE)</f>
        <v>N.A.</v>
      </c>
      <c r="S704" s="6" t="str">
        <f>VLOOKUP(LEFT(A704,8)*1,Hilfstabelle!$A$35:$E$38,4,FALSE)</f>
        <v>N.A.</v>
      </c>
      <c r="T704" s="94" t="e">
        <f>VLOOKUP(H704,Preise!A:E,4,FALSE)</f>
        <v>#N/A</v>
      </c>
      <c r="U704" s="7" t="str">
        <f>IF(V704=50,"I",VLOOKUP(V704,Hilfstabelle!$A$3:$B$6,2))</f>
        <v>IV</v>
      </c>
      <c r="V704" s="7">
        <f t="shared" si="349"/>
        <v>125</v>
      </c>
      <c r="W704" s="7" t="str">
        <f>IF(U704="I","I",VLOOKUP(V704,Hilfstabelle!$A$3:$B$6,2))</f>
        <v>IV</v>
      </c>
      <c r="X704" s="7">
        <f>VLOOKUP(W704,Hilfstabelle!$B$10:$M$13,12,FALSE)</f>
        <v>10.408540800000001</v>
      </c>
      <c r="Y704" s="7">
        <f>VLOOKUP(W704,Hilfstabelle!$B$10:$D$13,3,FALSE)</f>
        <v>80</v>
      </c>
      <c r="Z704" s="7">
        <f>VLOOKUP(W704,Hilfstabelle!$B$10:$E$13,4,FALSE)</f>
        <v>110.5</v>
      </c>
      <c r="AA704" s="7">
        <f>VLOOKUP(W704,Hilfstabelle!$B$10:$F$13,5,FALSE)</f>
        <v>110.5</v>
      </c>
      <c r="AB704" s="7">
        <f>VLOOKUP(W704,Hilfstabelle!$B$10:$G$13,6,FALSE)</f>
        <v>110.5</v>
      </c>
      <c r="AC704" s="7" t="str">
        <f>IF(AG704="50I","I",VLOOKUP(C704,Hilfstabelle!$A$3:$B$6,2))</f>
        <v>III</v>
      </c>
      <c r="AD704" s="7" t="str">
        <f>IF(U704="I","I",VLOOKUP(C704,Hilfstabelle!$A$3:$B$6,2))</f>
        <v>III</v>
      </c>
      <c r="AE704" s="7" t="str">
        <f t="shared" si="322"/>
        <v>110III</v>
      </c>
      <c r="AF704" s="7" t="str">
        <f t="shared" si="350"/>
        <v>110III</v>
      </c>
      <c r="AG704" s="106" t="b">
        <f t="shared" si="334"/>
        <v>0</v>
      </c>
      <c r="AH704" s="7">
        <f>VLOOKUP('Grundgerüst Konfigurator'!AE704,Hilfstabelle!$B$14:$M$25,12,FALSE)</f>
        <v>2.1127092000000003</v>
      </c>
      <c r="AI704" s="7">
        <f>VLOOKUP(AE704,Hilfstabelle!$B$14:$J$25,9,FALSE)</f>
        <v>65</v>
      </c>
      <c r="AJ704" s="7">
        <f>VLOOKUP(AE704,Hilfstabelle!$B$14:$K$25,10,FALSE)</f>
        <v>72</v>
      </c>
      <c r="AK704" s="7">
        <f>VLOOKUP(AE704,Hilfstabelle!$B$14:$I$25,8,FALSE)</f>
        <v>22</v>
      </c>
      <c r="AL704" s="7" t="str">
        <f>IF(AP704="50I","I",VLOOKUP(D704,Hilfstabelle!$A$3:$B$6,2))</f>
        <v>IV</v>
      </c>
      <c r="AM704" s="7" t="str">
        <f>IF(U704="I","I",VLOOKUP(D704,Hilfstabelle!$A$3:$B$6,2))</f>
        <v>IV</v>
      </c>
      <c r="AN704" s="7" t="str">
        <f t="shared" si="323"/>
        <v>125IV</v>
      </c>
      <c r="AO704" s="7" t="str">
        <f t="shared" si="351"/>
        <v>125IV</v>
      </c>
      <c r="AP704" s="106" t="b">
        <f t="shared" si="336"/>
        <v>0</v>
      </c>
      <c r="AQ704" s="7">
        <f>VLOOKUP('Grundgerüst Konfigurator'!AN704,Hilfstabelle!$B$14:$M$25,12,FALSE)</f>
        <v>3.7998072000000001</v>
      </c>
      <c r="AR704" s="7">
        <f>VLOOKUP(AN704,Hilfstabelle!$B$14:$J$25,9,FALSE)</f>
        <v>72.5</v>
      </c>
      <c r="AS704" s="7">
        <f>VLOOKUP(AN704,Hilfstabelle!$B$14:$K$25,10,FALSE)</f>
        <v>87.3</v>
      </c>
      <c r="AT704" s="7">
        <f>VLOOKUP(AN704,Hilfstabelle!$B$14:$I$25,8,FALSE)</f>
        <v>37.299999999999997</v>
      </c>
      <c r="AU704" s="7" t="str">
        <f>IF(AY704="50I","I",VLOOKUP(E704,Hilfstabelle!$A$3:$B$6,2))</f>
        <v>I</v>
      </c>
      <c r="AV704" s="7" t="str">
        <f>IF(U704="I","I",VLOOKUP(E704,Hilfstabelle!$A$3:$B$6,2))</f>
        <v>II</v>
      </c>
      <c r="AW704" s="7" t="str">
        <f t="shared" si="324"/>
        <v>50I</v>
      </c>
      <c r="AX704" s="7" t="str">
        <f t="shared" si="352"/>
        <v>50II</v>
      </c>
      <c r="AY704" s="106" t="str">
        <f t="shared" si="338"/>
        <v>50I</v>
      </c>
      <c r="AZ704" s="7">
        <f>VLOOKUP('Grundgerüst Konfigurator'!AW704,Hilfstabelle!$B$14:$M$25,12,FALSE)</f>
        <v>0.45080280000000006</v>
      </c>
      <c r="BA704" s="7">
        <f>VLOOKUP(AW704,Hilfstabelle!$B$14:$J$25,9,FALSE)</f>
        <v>30.5</v>
      </c>
      <c r="BB704" s="7">
        <f>VLOOKUP(AW704,Hilfstabelle!$B$14:$K$25,10,FALSE)</f>
        <v>61</v>
      </c>
      <c r="BC704" s="7">
        <f>VLOOKUP(AW704,Hilfstabelle!$B$14:$I$25,8,FALSE)</f>
        <v>22</v>
      </c>
      <c r="BD704" s="7" t="str">
        <f t="shared" si="353"/>
        <v>IV-III</v>
      </c>
      <c r="BE704" s="7" t="str">
        <f t="shared" si="325"/>
        <v>IV-III</v>
      </c>
      <c r="BF704" s="7">
        <f>IFERROR(VLOOKUP(BD704,Hilfstabelle!$B$26:$M$31,12,FALSE),0)</f>
        <v>1.783698</v>
      </c>
      <c r="BG704" s="7">
        <f>IFERROR(VLOOKUP(BD704,Hilfstabelle!$B$26:$H$31,7,FALSE),0)</f>
        <v>5</v>
      </c>
      <c r="BH704" s="7" t="str">
        <f t="shared" si="354"/>
        <v/>
      </c>
      <c r="BI704" s="7" t="str">
        <f t="shared" si="326"/>
        <v/>
      </c>
      <c r="BJ704" s="7">
        <f>IFERROR(VLOOKUP(BH704,Hilfstabelle!$B$26:$M$31,12,FALSE),0)</f>
        <v>0</v>
      </c>
      <c r="BK704" s="7">
        <f>IFERROR(VLOOKUP(BH704,Hilfstabelle!$B$26:$H$31,7,FALSE),0)</f>
        <v>0</v>
      </c>
      <c r="BL704" s="7" t="str">
        <f t="shared" si="355"/>
        <v>IV-I</v>
      </c>
      <c r="BM704" s="7" t="str">
        <f t="shared" si="327"/>
        <v>IV-I</v>
      </c>
      <c r="BN704" s="7">
        <f>IFERROR(VLOOKUP(BL704,Hilfstabelle!$B$26:$M$31,12,FALSE),0)</f>
        <v>2.205924</v>
      </c>
      <c r="BO704" s="7">
        <f>IFERROR(VLOOKUP(BL704,Hilfstabelle!$B$26:$H$31,7,FALSE),0)</f>
        <v>5</v>
      </c>
      <c r="BP704" s="162" t="s">
        <v>3902</v>
      </c>
    </row>
    <row r="705" spans="1:68" ht="15" thickBot="1" x14ac:dyDescent="0.25">
      <c r="A705" s="7">
        <v>16864441397</v>
      </c>
      <c r="B705" s="160" t="s">
        <v>98</v>
      </c>
      <c r="C705" s="8">
        <v>110</v>
      </c>
      <c r="D705" s="8">
        <v>125</v>
      </c>
      <c r="E705" s="8">
        <v>63</v>
      </c>
      <c r="F705" s="8" t="str">
        <f t="shared" si="342"/>
        <v>110 - 125 - 63</v>
      </c>
      <c r="G705" s="8" t="str">
        <f t="shared" si="343"/>
        <v>110-125-63</v>
      </c>
      <c r="H705" s="8">
        <f t="shared" si="344"/>
        <v>16864441397</v>
      </c>
      <c r="I705" s="6">
        <f t="shared" si="345"/>
        <v>21.342678000000003</v>
      </c>
      <c r="J705" s="6">
        <f>VLOOKUP(LEFT(A705,8)*1,Hilfstabelle!$A$35:$E$38,5,FALSE)</f>
        <v>0</v>
      </c>
      <c r="K705" s="6">
        <f t="shared" si="346"/>
        <v>396.5</v>
      </c>
      <c r="L705" s="6">
        <f t="shared" si="347"/>
        <v>277.8</v>
      </c>
      <c r="M705" s="6">
        <f t="shared" si="348"/>
        <v>160</v>
      </c>
      <c r="N705" s="19">
        <f t="shared" si="319"/>
        <v>137.5</v>
      </c>
      <c r="O705" s="19">
        <f t="shared" si="320"/>
        <v>147.80000000000001</v>
      </c>
      <c r="P705" s="19">
        <f t="shared" si="321"/>
        <v>163</v>
      </c>
      <c r="Q705" s="6" t="str">
        <f>VLOOKUP(LEFT(A705,8)*1,Hilfstabelle!$A$35:$E$38,2,FALSE)</f>
        <v>N.A.</v>
      </c>
      <c r="R705" s="6" t="str">
        <f>VLOOKUP(LEFT(A705,8)*1,Hilfstabelle!$A$35:$E$38,3,FALSE)</f>
        <v>N.A.</v>
      </c>
      <c r="S705" s="6" t="str">
        <f>VLOOKUP(LEFT(A705,8)*1,Hilfstabelle!$A$35:$E$38,4,FALSE)</f>
        <v>N.A.</v>
      </c>
      <c r="T705" s="94" t="e">
        <f>VLOOKUP(H705,Preise!A:E,4,FALSE)</f>
        <v>#N/A</v>
      </c>
      <c r="U705" s="7" t="str">
        <f>IF(V705=50,"I",VLOOKUP(V705,Hilfstabelle!$A$3:$B$6,2))</f>
        <v>IV</v>
      </c>
      <c r="V705" s="7">
        <f t="shared" si="349"/>
        <v>125</v>
      </c>
      <c r="W705" s="7" t="str">
        <f>IF(U705="I","I",VLOOKUP(V705,Hilfstabelle!$A$3:$B$6,2))</f>
        <v>IV</v>
      </c>
      <c r="X705" s="7">
        <f>VLOOKUP(W705,Hilfstabelle!$B$10:$M$13,12,FALSE)</f>
        <v>10.408540800000001</v>
      </c>
      <c r="Y705" s="7">
        <f>VLOOKUP(W705,Hilfstabelle!$B$10:$D$13,3,FALSE)</f>
        <v>80</v>
      </c>
      <c r="Z705" s="7">
        <f>VLOOKUP(W705,Hilfstabelle!$B$10:$E$13,4,FALSE)</f>
        <v>110.5</v>
      </c>
      <c r="AA705" s="7">
        <f>VLOOKUP(W705,Hilfstabelle!$B$10:$F$13,5,FALSE)</f>
        <v>110.5</v>
      </c>
      <c r="AB705" s="7">
        <f>VLOOKUP(W705,Hilfstabelle!$B$10:$G$13,6,FALSE)</f>
        <v>110.5</v>
      </c>
      <c r="AC705" s="7" t="str">
        <f>IF(AG705="50I","I",VLOOKUP(C705,Hilfstabelle!$A$3:$B$6,2))</f>
        <v>III</v>
      </c>
      <c r="AD705" s="7" t="str">
        <f>IF(U705="I","I",VLOOKUP(C705,Hilfstabelle!$A$3:$B$6,2))</f>
        <v>III</v>
      </c>
      <c r="AE705" s="7" t="str">
        <f t="shared" si="322"/>
        <v>110III</v>
      </c>
      <c r="AF705" s="7" t="str">
        <f t="shared" si="350"/>
        <v>110III</v>
      </c>
      <c r="AG705" s="106" t="b">
        <f t="shared" si="334"/>
        <v>0</v>
      </c>
      <c r="AH705" s="7">
        <f>VLOOKUP('Grundgerüst Konfigurator'!AE705,Hilfstabelle!$B$14:$M$25,12,FALSE)</f>
        <v>2.1127092000000003</v>
      </c>
      <c r="AI705" s="7">
        <f>VLOOKUP(AE705,Hilfstabelle!$B$14:$J$25,9,FALSE)</f>
        <v>65</v>
      </c>
      <c r="AJ705" s="7">
        <f>VLOOKUP(AE705,Hilfstabelle!$B$14:$K$25,10,FALSE)</f>
        <v>72</v>
      </c>
      <c r="AK705" s="7">
        <f>VLOOKUP(AE705,Hilfstabelle!$B$14:$I$25,8,FALSE)</f>
        <v>22</v>
      </c>
      <c r="AL705" s="7" t="str">
        <f>IF(AP705="50I","I",VLOOKUP(D705,Hilfstabelle!$A$3:$B$6,2))</f>
        <v>IV</v>
      </c>
      <c r="AM705" s="7" t="str">
        <f>IF(U705="I","I",VLOOKUP(D705,Hilfstabelle!$A$3:$B$6,2))</f>
        <v>IV</v>
      </c>
      <c r="AN705" s="7" t="str">
        <f t="shared" si="323"/>
        <v>125IV</v>
      </c>
      <c r="AO705" s="7" t="str">
        <f t="shared" si="351"/>
        <v>125IV</v>
      </c>
      <c r="AP705" s="106" t="b">
        <f t="shared" si="336"/>
        <v>0</v>
      </c>
      <c r="AQ705" s="7">
        <f>VLOOKUP('Grundgerüst Konfigurator'!AN705,Hilfstabelle!$B$14:$M$25,12,FALSE)</f>
        <v>3.7998072000000001</v>
      </c>
      <c r="AR705" s="7">
        <f>VLOOKUP(AN705,Hilfstabelle!$B$14:$J$25,9,FALSE)</f>
        <v>72.5</v>
      </c>
      <c r="AS705" s="7">
        <f>VLOOKUP(AN705,Hilfstabelle!$B$14:$K$25,10,FALSE)</f>
        <v>87.3</v>
      </c>
      <c r="AT705" s="7">
        <f>VLOOKUP(AN705,Hilfstabelle!$B$14:$I$25,8,FALSE)</f>
        <v>37.299999999999997</v>
      </c>
      <c r="AU705" s="7" t="str">
        <f>IF(AY705="50I","I",VLOOKUP(E705,Hilfstabelle!$A$3:$B$6,2))</f>
        <v>II</v>
      </c>
      <c r="AV705" s="7" t="str">
        <f>IF(U705="I","I",VLOOKUP(E705,Hilfstabelle!$A$3:$B$6,2))</f>
        <v>II</v>
      </c>
      <c r="AW705" s="7" t="str">
        <f t="shared" si="324"/>
        <v>63II</v>
      </c>
      <c r="AX705" s="7" t="str">
        <f t="shared" si="352"/>
        <v>63II</v>
      </c>
      <c r="AY705" s="106" t="b">
        <f t="shared" si="338"/>
        <v>0</v>
      </c>
      <c r="AZ705" s="7">
        <f>VLOOKUP('Grundgerüst Konfigurator'!AW705,Hilfstabelle!$B$14:$M$25,12,FALSE)</f>
        <v>0.84948360000000012</v>
      </c>
      <c r="BA705" s="7">
        <f>VLOOKUP(AW705,Hilfstabelle!$B$14:$J$25,9,FALSE)</f>
        <v>37</v>
      </c>
      <c r="BB705" s="7">
        <f>VLOOKUP(AW705,Hilfstabelle!$B$14:$K$25,10,FALSE)</f>
        <v>68.5</v>
      </c>
      <c r="BC705" s="7">
        <f>VLOOKUP(AW705,Hilfstabelle!$B$14:$I$25,8,FALSE)</f>
        <v>22.5</v>
      </c>
      <c r="BD705" s="7" t="str">
        <f t="shared" si="353"/>
        <v>IV-III</v>
      </c>
      <c r="BE705" s="7" t="str">
        <f t="shared" si="325"/>
        <v>IV-III</v>
      </c>
      <c r="BF705" s="7">
        <f>IFERROR(VLOOKUP(BD705,Hilfstabelle!$B$26:$M$31,12,FALSE),0)</f>
        <v>1.783698</v>
      </c>
      <c r="BG705" s="7">
        <f>IFERROR(VLOOKUP(BD705,Hilfstabelle!$B$26:$H$31,7,FALSE),0)</f>
        <v>5</v>
      </c>
      <c r="BH705" s="7" t="str">
        <f t="shared" si="354"/>
        <v/>
      </c>
      <c r="BI705" s="7" t="str">
        <f t="shared" si="326"/>
        <v/>
      </c>
      <c r="BJ705" s="7">
        <f>IFERROR(VLOOKUP(BH705,Hilfstabelle!$B$26:$M$31,12,FALSE),0)</f>
        <v>0</v>
      </c>
      <c r="BK705" s="7">
        <f>IFERROR(VLOOKUP(BH705,Hilfstabelle!$B$26:$H$31,7,FALSE),0)</f>
        <v>0</v>
      </c>
      <c r="BL705" s="7" t="str">
        <f t="shared" si="355"/>
        <v>IV-II</v>
      </c>
      <c r="BM705" s="7" t="str">
        <f t="shared" si="327"/>
        <v>IV-II</v>
      </c>
      <c r="BN705" s="7">
        <f>IFERROR(VLOOKUP(BL705,Hilfstabelle!$B$26:$M$31,12,FALSE),0)</f>
        <v>2.3884392000000001</v>
      </c>
      <c r="BO705" s="7">
        <f>IFERROR(VLOOKUP(BL705,Hilfstabelle!$B$26:$H$31,7,FALSE),0)</f>
        <v>30</v>
      </c>
      <c r="BP705" s="162" t="s">
        <v>3902</v>
      </c>
    </row>
    <row r="706" spans="1:68" ht="15" thickBot="1" x14ac:dyDescent="0.25">
      <c r="A706" s="7">
        <v>16864441398</v>
      </c>
      <c r="B706" s="160" t="s">
        <v>98</v>
      </c>
      <c r="C706" s="8">
        <v>110</v>
      </c>
      <c r="D706" s="8">
        <v>125</v>
      </c>
      <c r="E706" s="8">
        <v>75</v>
      </c>
      <c r="F706" s="8" t="str">
        <f t="shared" si="342"/>
        <v>110 - 125 - 75</v>
      </c>
      <c r="G706" s="8" t="str">
        <f t="shared" si="343"/>
        <v>110-125-75</v>
      </c>
      <c r="H706" s="8">
        <f t="shared" si="344"/>
        <v>16864441398</v>
      </c>
      <c r="I706" s="6">
        <f t="shared" si="345"/>
        <v>21.562060800000005</v>
      </c>
      <c r="J706" s="6">
        <f>VLOOKUP(LEFT(A706,8)*1,Hilfstabelle!$A$35:$E$38,5,FALSE)</f>
        <v>0</v>
      </c>
      <c r="K706" s="6">
        <f t="shared" si="346"/>
        <v>400</v>
      </c>
      <c r="L706" s="6">
        <f t="shared" si="347"/>
        <v>277.8</v>
      </c>
      <c r="M706" s="6">
        <f t="shared" si="348"/>
        <v>160</v>
      </c>
      <c r="N706" s="19">
        <f t="shared" si="319"/>
        <v>137.5</v>
      </c>
      <c r="O706" s="19">
        <f t="shared" si="320"/>
        <v>147.80000000000001</v>
      </c>
      <c r="P706" s="19">
        <f t="shared" si="321"/>
        <v>162.5</v>
      </c>
      <c r="Q706" s="6" t="str">
        <f>VLOOKUP(LEFT(A706,8)*1,Hilfstabelle!$A$35:$E$38,2,FALSE)</f>
        <v>N.A.</v>
      </c>
      <c r="R706" s="6" t="str">
        <f>VLOOKUP(LEFT(A706,8)*1,Hilfstabelle!$A$35:$E$38,3,FALSE)</f>
        <v>N.A.</v>
      </c>
      <c r="S706" s="6" t="str">
        <f>VLOOKUP(LEFT(A706,8)*1,Hilfstabelle!$A$35:$E$38,4,FALSE)</f>
        <v>N.A.</v>
      </c>
      <c r="T706" s="94" t="e">
        <f>VLOOKUP(H706,Preise!A:E,4,FALSE)</f>
        <v>#N/A</v>
      </c>
      <c r="U706" s="7" t="str">
        <f>IF(V706=50,"I",VLOOKUP(V706,Hilfstabelle!$A$3:$B$6,2))</f>
        <v>IV</v>
      </c>
      <c r="V706" s="7">
        <f t="shared" si="349"/>
        <v>125</v>
      </c>
      <c r="W706" s="7" t="str">
        <f>IF(U706="I","I",VLOOKUP(V706,Hilfstabelle!$A$3:$B$6,2))</f>
        <v>IV</v>
      </c>
      <c r="X706" s="7">
        <f>VLOOKUP(W706,Hilfstabelle!$B$10:$M$13,12,FALSE)</f>
        <v>10.408540800000001</v>
      </c>
      <c r="Y706" s="7">
        <f>VLOOKUP(W706,Hilfstabelle!$B$10:$D$13,3,FALSE)</f>
        <v>80</v>
      </c>
      <c r="Z706" s="7">
        <f>VLOOKUP(W706,Hilfstabelle!$B$10:$E$13,4,FALSE)</f>
        <v>110.5</v>
      </c>
      <c r="AA706" s="7">
        <f>VLOOKUP(W706,Hilfstabelle!$B$10:$F$13,5,FALSE)</f>
        <v>110.5</v>
      </c>
      <c r="AB706" s="7">
        <f>VLOOKUP(W706,Hilfstabelle!$B$10:$G$13,6,FALSE)</f>
        <v>110.5</v>
      </c>
      <c r="AC706" s="7" t="str">
        <f>IF(AG706="50I","I",VLOOKUP(C706,Hilfstabelle!$A$3:$B$6,2))</f>
        <v>III</v>
      </c>
      <c r="AD706" s="7" t="str">
        <f>IF(U706="I","I",VLOOKUP(C706,Hilfstabelle!$A$3:$B$6,2))</f>
        <v>III</v>
      </c>
      <c r="AE706" s="7" t="str">
        <f t="shared" si="322"/>
        <v>110III</v>
      </c>
      <c r="AF706" s="7" t="str">
        <f t="shared" si="350"/>
        <v>110III</v>
      </c>
      <c r="AG706" s="106" t="b">
        <f t="shared" si="334"/>
        <v>0</v>
      </c>
      <c r="AH706" s="7">
        <f>VLOOKUP('Grundgerüst Konfigurator'!AE706,Hilfstabelle!$B$14:$M$25,12,FALSE)</f>
        <v>2.1127092000000003</v>
      </c>
      <c r="AI706" s="7">
        <f>VLOOKUP(AE706,Hilfstabelle!$B$14:$J$25,9,FALSE)</f>
        <v>65</v>
      </c>
      <c r="AJ706" s="7">
        <f>VLOOKUP(AE706,Hilfstabelle!$B$14:$K$25,10,FALSE)</f>
        <v>72</v>
      </c>
      <c r="AK706" s="7">
        <f>VLOOKUP(AE706,Hilfstabelle!$B$14:$I$25,8,FALSE)</f>
        <v>22</v>
      </c>
      <c r="AL706" s="7" t="str">
        <f>IF(AP706="50I","I",VLOOKUP(D706,Hilfstabelle!$A$3:$B$6,2))</f>
        <v>IV</v>
      </c>
      <c r="AM706" s="7" t="str">
        <f>IF(U706="I","I",VLOOKUP(D706,Hilfstabelle!$A$3:$B$6,2))</f>
        <v>IV</v>
      </c>
      <c r="AN706" s="7" t="str">
        <f t="shared" si="323"/>
        <v>125IV</v>
      </c>
      <c r="AO706" s="7" t="str">
        <f t="shared" si="351"/>
        <v>125IV</v>
      </c>
      <c r="AP706" s="106" t="b">
        <f t="shared" si="336"/>
        <v>0</v>
      </c>
      <c r="AQ706" s="7">
        <f>VLOOKUP('Grundgerüst Konfigurator'!AN706,Hilfstabelle!$B$14:$M$25,12,FALSE)</f>
        <v>3.7998072000000001</v>
      </c>
      <c r="AR706" s="7">
        <f>VLOOKUP(AN706,Hilfstabelle!$B$14:$J$25,9,FALSE)</f>
        <v>72.5</v>
      </c>
      <c r="AS706" s="7">
        <f>VLOOKUP(AN706,Hilfstabelle!$B$14:$K$25,10,FALSE)</f>
        <v>87.3</v>
      </c>
      <c r="AT706" s="7">
        <f>VLOOKUP(AN706,Hilfstabelle!$B$14:$I$25,8,FALSE)</f>
        <v>37.299999999999997</v>
      </c>
      <c r="AU706" s="7" t="str">
        <f>IF(AY706="50I","I",VLOOKUP(E706,Hilfstabelle!$A$3:$B$6,2))</f>
        <v>II</v>
      </c>
      <c r="AV706" s="7" t="str">
        <f>IF(U706="I","I",VLOOKUP(E706,Hilfstabelle!$A$3:$B$6,2))</f>
        <v>II</v>
      </c>
      <c r="AW706" s="7" t="str">
        <f t="shared" si="324"/>
        <v>75II</v>
      </c>
      <c r="AX706" s="7" t="str">
        <f t="shared" si="352"/>
        <v>75II</v>
      </c>
      <c r="AY706" s="106" t="b">
        <f t="shared" si="338"/>
        <v>0</v>
      </c>
      <c r="AZ706" s="7">
        <f>VLOOKUP('Grundgerüst Konfigurator'!AW706,Hilfstabelle!$B$14:$M$25,12,FALSE)</f>
        <v>1.0688664000000001</v>
      </c>
      <c r="BA706" s="7">
        <f>VLOOKUP(AW706,Hilfstabelle!$B$14:$J$25,9,FALSE)</f>
        <v>45</v>
      </c>
      <c r="BB706" s="7">
        <f>VLOOKUP(AW706,Hilfstabelle!$B$14:$K$25,10,FALSE)</f>
        <v>72</v>
      </c>
      <c r="BC706" s="7">
        <f>VLOOKUP(AW706,Hilfstabelle!$B$14:$I$25,8,FALSE)</f>
        <v>22</v>
      </c>
      <c r="BD706" s="7" t="str">
        <f t="shared" si="353"/>
        <v>IV-III</v>
      </c>
      <c r="BE706" s="7" t="str">
        <f t="shared" si="325"/>
        <v>IV-III</v>
      </c>
      <c r="BF706" s="7">
        <f>IFERROR(VLOOKUP(BD706,Hilfstabelle!$B$26:$M$31,12,FALSE),0)</f>
        <v>1.783698</v>
      </c>
      <c r="BG706" s="7">
        <f>IFERROR(VLOOKUP(BD706,Hilfstabelle!$B$26:$H$31,7,FALSE),0)</f>
        <v>5</v>
      </c>
      <c r="BH706" s="7" t="str">
        <f t="shared" si="354"/>
        <v/>
      </c>
      <c r="BI706" s="7" t="str">
        <f t="shared" si="326"/>
        <v/>
      </c>
      <c r="BJ706" s="7">
        <f>IFERROR(VLOOKUP(BH706,Hilfstabelle!$B$26:$M$31,12,FALSE),0)</f>
        <v>0</v>
      </c>
      <c r="BK706" s="7">
        <f>IFERROR(VLOOKUP(BH706,Hilfstabelle!$B$26:$H$31,7,FALSE),0)</f>
        <v>0</v>
      </c>
      <c r="BL706" s="7" t="str">
        <f t="shared" si="355"/>
        <v>IV-II</v>
      </c>
      <c r="BM706" s="7" t="str">
        <f t="shared" si="327"/>
        <v>IV-II</v>
      </c>
      <c r="BN706" s="7">
        <f>IFERROR(VLOOKUP(BL706,Hilfstabelle!$B$26:$M$31,12,FALSE),0)</f>
        <v>2.3884392000000001</v>
      </c>
      <c r="BO706" s="7">
        <f>IFERROR(VLOOKUP(BL706,Hilfstabelle!$B$26:$H$31,7,FALSE),0)</f>
        <v>30</v>
      </c>
      <c r="BP706" s="162" t="s">
        <v>3902</v>
      </c>
    </row>
    <row r="707" spans="1:68" ht="15" thickBot="1" x14ac:dyDescent="0.25">
      <c r="A707" s="7">
        <v>16864441399</v>
      </c>
      <c r="B707" s="160" t="s">
        <v>98</v>
      </c>
      <c r="C707" s="8">
        <v>110</v>
      </c>
      <c r="D707" s="8">
        <v>125</v>
      </c>
      <c r="E707" s="8">
        <v>90</v>
      </c>
      <c r="F707" s="8" t="str">
        <f t="shared" si="342"/>
        <v>110 - 125 - 90</v>
      </c>
      <c r="G707" s="8" t="str">
        <f t="shared" si="343"/>
        <v>110-125-90</v>
      </c>
      <c r="H707" s="8">
        <f t="shared" si="344"/>
        <v>16864441399</v>
      </c>
      <c r="I707" s="6">
        <f t="shared" si="345"/>
        <v>21.488619600000003</v>
      </c>
      <c r="J707" s="6">
        <f>VLOOKUP(LEFT(A707,8)*1,Hilfstabelle!$A$35:$E$38,5,FALSE)</f>
        <v>0</v>
      </c>
      <c r="K707" s="6">
        <f t="shared" si="346"/>
        <v>375</v>
      </c>
      <c r="L707" s="6">
        <f t="shared" si="347"/>
        <v>277.8</v>
      </c>
      <c r="M707" s="6">
        <f t="shared" si="348"/>
        <v>160</v>
      </c>
      <c r="N707" s="19">
        <f t="shared" ref="N707:N746" si="356">SUM(Z707,AK707,BG707)</f>
        <v>137.5</v>
      </c>
      <c r="O707" s="19">
        <f t="shared" ref="O707:O746" si="357">SUM(AB707,AT707,BK707)</f>
        <v>147.80000000000001</v>
      </c>
      <c r="P707" s="19">
        <f t="shared" ref="P707:P746" si="358">SUM(AA707,BC707,BO707)</f>
        <v>137.5</v>
      </c>
      <c r="Q707" s="6" t="str">
        <f>VLOOKUP(LEFT(A707,8)*1,Hilfstabelle!$A$35:$E$38,2,FALSE)</f>
        <v>N.A.</v>
      </c>
      <c r="R707" s="6" t="str">
        <f>VLOOKUP(LEFT(A707,8)*1,Hilfstabelle!$A$35:$E$38,3,FALSE)</f>
        <v>N.A.</v>
      </c>
      <c r="S707" s="6" t="str">
        <f>VLOOKUP(LEFT(A707,8)*1,Hilfstabelle!$A$35:$E$38,4,FALSE)</f>
        <v>N.A.</v>
      </c>
      <c r="T707" s="94" t="e">
        <f>VLOOKUP(H707,Preise!A:E,4,FALSE)</f>
        <v>#N/A</v>
      </c>
      <c r="U707" s="7" t="str">
        <f>IF(V707=50,"I",VLOOKUP(V707,Hilfstabelle!$A$3:$B$6,2))</f>
        <v>IV</v>
      </c>
      <c r="V707" s="7">
        <f t="shared" si="349"/>
        <v>125</v>
      </c>
      <c r="W707" s="7" t="str">
        <f>IF(U707="I","I",VLOOKUP(V707,Hilfstabelle!$A$3:$B$6,2))</f>
        <v>IV</v>
      </c>
      <c r="X707" s="7">
        <f>VLOOKUP(W707,Hilfstabelle!$B$10:$M$13,12,FALSE)</f>
        <v>10.408540800000001</v>
      </c>
      <c r="Y707" s="7">
        <f>VLOOKUP(W707,Hilfstabelle!$B$10:$D$13,3,FALSE)</f>
        <v>80</v>
      </c>
      <c r="Z707" s="7">
        <f>VLOOKUP(W707,Hilfstabelle!$B$10:$E$13,4,FALSE)</f>
        <v>110.5</v>
      </c>
      <c r="AA707" s="7">
        <f>VLOOKUP(W707,Hilfstabelle!$B$10:$F$13,5,FALSE)</f>
        <v>110.5</v>
      </c>
      <c r="AB707" s="7">
        <f>VLOOKUP(W707,Hilfstabelle!$B$10:$G$13,6,FALSE)</f>
        <v>110.5</v>
      </c>
      <c r="AC707" s="7" t="str">
        <f>IF(AG707="50I","I",VLOOKUP(C707,Hilfstabelle!$A$3:$B$6,2))</f>
        <v>III</v>
      </c>
      <c r="AD707" s="7" t="str">
        <f>IF(U707="I","I",VLOOKUP(C707,Hilfstabelle!$A$3:$B$6,2))</f>
        <v>III</v>
      </c>
      <c r="AE707" s="7" t="str">
        <f t="shared" ref="AE707:AE746" si="359">IF(AG707="50I","50I",AF707)</f>
        <v>110III</v>
      </c>
      <c r="AF707" s="7" t="str">
        <f t="shared" si="350"/>
        <v>110III</v>
      </c>
      <c r="AG707" s="106" t="b">
        <f t="shared" si="334"/>
        <v>0</v>
      </c>
      <c r="AH707" s="7">
        <f>VLOOKUP('Grundgerüst Konfigurator'!AE707,Hilfstabelle!$B$14:$M$25,12,FALSE)</f>
        <v>2.1127092000000003</v>
      </c>
      <c r="AI707" s="7">
        <f>VLOOKUP(AE707,Hilfstabelle!$B$14:$J$25,9,FALSE)</f>
        <v>65</v>
      </c>
      <c r="AJ707" s="7">
        <f>VLOOKUP(AE707,Hilfstabelle!$B$14:$K$25,10,FALSE)</f>
        <v>72</v>
      </c>
      <c r="AK707" s="7">
        <f>VLOOKUP(AE707,Hilfstabelle!$B$14:$I$25,8,FALSE)</f>
        <v>22</v>
      </c>
      <c r="AL707" s="7" t="str">
        <f>IF(AP707="50I","I",VLOOKUP(D707,Hilfstabelle!$A$3:$B$6,2))</f>
        <v>IV</v>
      </c>
      <c r="AM707" s="7" t="str">
        <f>IF(U707="I","I",VLOOKUP(D707,Hilfstabelle!$A$3:$B$6,2))</f>
        <v>IV</v>
      </c>
      <c r="AN707" s="7" t="str">
        <f t="shared" ref="AN707:AN746" si="360">IF(AP707="50I","50I",AO707)</f>
        <v>125IV</v>
      </c>
      <c r="AO707" s="7" t="str">
        <f t="shared" si="351"/>
        <v>125IV</v>
      </c>
      <c r="AP707" s="106" t="b">
        <f t="shared" si="336"/>
        <v>0</v>
      </c>
      <c r="AQ707" s="7">
        <f>VLOOKUP('Grundgerüst Konfigurator'!AN707,Hilfstabelle!$B$14:$M$25,12,FALSE)</f>
        <v>3.7998072000000001</v>
      </c>
      <c r="AR707" s="7">
        <f>VLOOKUP(AN707,Hilfstabelle!$B$14:$J$25,9,FALSE)</f>
        <v>72.5</v>
      </c>
      <c r="AS707" s="7">
        <f>VLOOKUP(AN707,Hilfstabelle!$B$14:$K$25,10,FALSE)</f>
        <v>87.3</v>
      </c>
      <c r="AT707" s="7">
        <f>VLOOKUP(AN707,Hilfstabelle!$B$14:$I$25,8,FALSE)</f>
        <v>37.299999999999997</v>
      </c>
      <c r="AU707" s="7" t="str">
        <f>IF(AY707="50I","I",VLOOKUP(E707,Hilfstabelle!$A$3:$B$6,2))</f>
        <v>III</v>
      </c>
      <c r="AV707" s="7" t="str">
        <f>IF(U707="I","I",VLOOKUP(E707,Hilfstabelle!$A$3:$B$6,2))</f>
        <v>III</v>
      </c>
      <c r="AW707" s="7" t="str">
        <f t="shared" ref="AW707:AW746" si="361">IF(AY707="50I","50I",AX707)</f>
        <v>90III</v>
      </c>
      <c r="AX707" s="7" t="str">
        <f t="shared" si="352"/>
        <v>90III</v>
      </c>
      <c r="AY707" s="106" t="b">
        <f t="shared" si="338"/>
        <v>0</v>
      </c>
      <c r="AZ707" s="7">
        <f>VLOOKUP('Grundgerüst Konfigurator'!AW707,Hilfstabelle!$B$14:$M$25,12,FALSE)</f>
        <v>1.6001664000000002</v>
      </c>
      <c r="BA707" s="7">
        <f>VLOOKUP(AW707,Hilfstabelle!$B$14:$J$25,9,FALSE)</f>
        <v>54</v>
      </c>
      <c r="BB707" s="7">
        <f>VLOOKUP(AW707,Hilfstabelle!$B$14:$K$25,10,FALSE)</f>
        <v>72</v>
      </c>
      <c r="BC707" s="7">
        <f>VLOOKUP(AW707,Hilfstabelle!$B$14:$I$25,8,FALSE)</f>
        <v>22</v>
      </c>
      <c r="BD707" s="7" t="str">
        <f t="shared" si="353"/>
        <v>IV-III</v>
      </c>
      <c r="BE707" s="7" t="str">
        <f t="shared" ref="BE707:BE746" si="362">IF(BD707="I-II","",BD707)</f>
        <v>IV-III</v>
      </c>
      <c r="BF707" s="7">
        <f>IFERROR(VLOOKUP(BD707,Hilfstabelle!$B$26:$M$31,12,FALSE),0)</f>
        <v>1.783698</v>
      </c>
      <c r="BG707" s="7">
        <f>IFERROR(VLOOKUP(BD707,Hilfstabelle!$B$26:$H$31,7,FALSE),0)</f>
        <v>5</v>
      </c>
      <c r="BH707" s="7" t="str">
        <f t="shared" si="354"/>
        <v/>
      </c>
      <c r="BI707" s="7" t="str">
        <f t="shared" ref="BI707:BI746" si="363">IF(BH707="I-II","",BH707)</f>
        <v/>
      </c>
      <c r="BJ707" s="7">
        <f>IFERROR(VLOOKUP(BH707,Hilfstabelle!$B$26:$M$31,12,FALSE),0)</f>
        <v>0</v>
      </c>
      <c r="BK707" s="7">
        <f>IFERROR(VLOOKUP(BH707,Hilfstabelle!$B$26:$H$31,7,FALSE),0)</f>
        <v>0</v>
      </c>
      <c r="BL707" s="7" t="str">
        <f t="shared" si="355"/>
        <v>IV-III</v>
      </c>
      <c r="BM707" s="7" t="str">
        <f t="shared" ref="BM707:BM746" si="364">IF(BL707="I-II","",BL707)</f>
        <v>IV-III</v>
      </c>
      <c r="BN707" s="7">
        <f>IFERROR(VLOOKUP(BL707,Hilfstabelle!$B$26:$M$31,12,FALSE),0)</f>
        <v>1.783698</v>
      </c>
      <c r="BO707" s="7">
        <f>IFERROR(VLOOKUP(BL707,Hilfstabelle!$B$26:$H$31,7,FALSE),0)</f>
        <v>5</v>
      </c>
      <c r="BP707" s="162" t="s">
        <v>3902</v>
      </c>
    </row>
    <row r="708" spans="1:68" ht="15" thickBot="1" x14ac:dyDescent="0.25">
      <c r="A708" s="7">
        <v>16864441400</v>
      </c>
      <c r="B708" s="160" t="s">
        <v>98</v>
      </c>
      <c r="C708" s="8">
        <v>110</v>
      </c>
      <c r="D708" s="8">
        <v>140</v>
      </c>
      <c r="E708" s="8">
        <v>25</v>
      </c>
      <c r="F708" s="8" t="str">
        <f t="shared" si="342"/>
        <v>110 - 140 - 25</v>
      </c>
      <c r="G708" s="8" t="str">
        <f t="shared" si="343"/>
        <v>110-140-25</v>
      </c>
      <c r="H708" s="8">
        <f t="shared" si="344"/>
        <v>16864441400</v>
      </c>
      <c r="I708" s="6">
        <f t="shared" si="345"/>
        <v>21.129595200000004</v>
      </c>
      <c r="J708" s="6">
        <f>VLOOKUP(LEFT(A708,8)*1,Hilfstabelle!$A$35:$E$38,5,FALSE)</f>
        <v>0</v>
      </c>
      <c r="K708" s="6">
        <f t="shared" si="346"/>
        <v>343.5</v>
      </c>
      <c r="L708" s="6">
        <f t="shared" si="347"/>
        <v>266.10000000000002</v>
      </c>
      <c r="M708" s="6">
        <f t="shared" si="348"/>
        <v>163</v>
      </c>
      <c r="N708" s="19">
        <f t="shared" si="356"/>
        <v>137.5</v>
      </c>
      <c r="O708" s="19">
        <f t="shared" si="357"/>
        <v>136.1</v>
      </c>
      <c r="P708" s="19">
        <f t="shared" si="358"/>
        <v>134.5</v>
      </c>
      <c r="Q708" s="6" t="str">
        <f>VLOOKUP(LEFT(A708,8)*1,Hilfstabelle!$A$35:$E$38,2,FALSE)</f>
        <v>N.A.</v>
      </c>
      <c r="R708" s="6" t="str">
        <f>VLOOKUP(LEFT(A708,8)*1,Hilfstabelle!$A$35:$E$38,3,FALSE)</f>
        <v>N.A.</v>
      </c>
      <c r="S708" s="6" t="str">
        <f>VLOOKUP(LEFT(A708,8)*1,Hilfstabelle!$A$35:$E$38,4,FALSE)</f>
        <v>N.A.</v>
      </c>
      <c r="T708" s="94" t="e">
        <f>VLOOKUP(H708,Preise!A:E,4,FALSE)</f>
        <v>#N/A</v>
      </c>
      <c r="U708" s="7" t="str">
        <f>IF(V708=50,"I",VLOOKUP(V708,Hilfstabelle!$A$3:$B$6,2))</f>
        <v>IV</v>
      </c>
      <c r="V708" s="7">
        <f t="shared" si="349"/>
        <v>140</v>
      </c>
      <c r="W708" s="7" t="str">
        <f>IF(U708="I","I",VLOOKUP(V708,Hilfstabelle!$A$3:$B$6,2))</f>
        <v>IV</v>
      </c>
      <c r="X708" s="7">
        <f>VLOOKUP(W708,Hilfstabelle!$B$10:$M$13,12,FALSE)</f>
        <v>10.408540800000001</v>
      </c>
      <c r="Y708" s="7">
        <f>VLOOKUP(W708,Hilfstabelle!$B$10:$D$13,3,FALSE)</f>
        <v>80</v>
      </c>
      <c r="Z708" s="7">
        <f>VLOOKUP(W708,Hilfstabelle!$B$10:$E$13,4,FALSE)</f>
        <v>110.5</v>
      </c>
      <c r="AA708" s="7">
        <f>VLOOKUP(W708,Hilfstabelle!$B$10:$F$13,5,FALSE)</f>
        <v>110.5</v>
      </c>
      <c r="AB708" s="7">
        <f>VLOOKUP(W708,Hilfstabelle!$B$10:$G$13,6,FALSE)</f>
        <v>110.5</v>
      </c>
      <c r="AC708" s="7" t="str">
        <f>IF(AG708="50I","I",VLOOKUP(C708,Hilfstabelle!$A$3:$B$6,2))</f>
        <v>III</v>
      </c>
      <c r="AD708" s="7" t="str">
        <f>IF(U708="I","I",VLOOKUP(C708,Hilfstabelle!$A$3:$B$6,2))</f>
        <v>III</v>
      </c>
      <c r="AE708" s="7" t="str">
        <f t="shared" si="359"/>
        <v>110III</v>
      </c>
      <c r="AF708" s="7" t="str">
        <f t="shared" si="350"/>
        <v>110III</v>
      </c>
      <c r="AG708" s="106" t="b">
        <f t="shared" si="334"/>
        <v>0</v>
      </c>
      <c r="AH708" s="7">
        <f>VLOOKUP('Grundgerüst Konfigurator'!AE708,Hilfstabelle!$B$14:$M$25,12,FALSE)</f>
        <v>2.1127092000000003</v>
      </c>
      <c r="AI708" s="7">
        <f>VLOOKUP(AE708,Hilfstabelle!$B$14:$J$25,9,FALSE)</f>
        <v>65</v>
      </c>
      <c r="AJ708" s="7">
        <f>VLOOKUP(AE708,Hilfstabelle!$B$14:$K$25,10,FALSE)</f>
        <v>72</v>
      </c>
      <c r="AK708" s="7">
        <f>VLOOKUP(AE708,Hilfstabelle!$B$14:$I$25,8,FALSE)</f>
        <v>22</v>
      </c>
      <c r="AL708" s="7" t="str">
        <f>IF(AP708="50I","I",VLOOKUP(D708,Hilfstabelle!$A$3:$B$6,2))</f>
        <v>IV</v>
      </c>
      <c r="AM708" s="7" t="str">
        <f>IF(U708="I","I",VLOOKUP(D708,Hilfstabelle!$A$3:$B$6,2))</f>
        <v>IV</v>
      </c>
      <c r="AN708" s="7" t="str">
        <f t="shared" si="360"/>
        <v>140IV</v>
      </c>
      <c r="AO708" s="7" t="str">
        <f t="shared" si="351"/>
        <v>140IV</v>
      </c>
      <c r="AP708" s="106" t="b">
        <f t="shared" si="336"/>
        <v>0</v>
      </c>
      <c r="AQ708" s="7">
        <f>VLOOKUP('Grundgerüst Konfigurator'!AN708,Hilfstabelle!$B$14:$M$25,12,FALSE)</f>
        <v>4.4472372</v>
      </c>
      <c r="AR708" s="7">
        <f>VLOOKUP(AN708,Hilfstabelle!$B$14:$J$25,9,FALSE)</f>
        <v>81.5</v>
      </c>
      <c r="AS708" s="7">
        <f>VLOOKUP(AN708,Hilfstabelle!$B$14:$K$25,10,FALSE)</f>
        <v>75.599999999999994</v>
      </c>
      <c r="AT708" s="7">
        <f>VLOOKUP(AN708,Hilfstabelle!$B$14:$I$25,8,FALSE)</f>
        <v>25.6</v>
      </c>
      <c r="AU708" s="7" t="str">
        <f>IF(AY708="50I","I",VLOOKUP(E708,Hilfstabelle!$A$3:$B$6,2))</f>
        <v>I</v>
      </c>
      <c r="AV708" s="7" t="str">
        <f>IF(U708="I","I",VLOOKUP(E708,Hilfstabelle!$A$3:$B$6,2))</f>
        <v>I</v>
      </c>
      <c r="AW708" s="7" t="str">
        <f t="shared" si="361"/>
        <v>25I</v>
      </c>
      <c r="AX708" s="7" t="str">
        <f t="shared" si="352"/>
        <v>25I</v>
      </c>
      <c r="AY708" s="106" t="b">
        <f t="shared" si="338"/>
        <v>0</v>
      </c>
      <c r="AZ708" s="7">
        <f>VLOOKUP('Grundgerüst Konfigurator'!AW708,Hilfstabelle!$B$14:$M$25,12,FALSE)</f>
        <v>0.171486</v>
      </c>
      <c r="BA708" s="7">
        <f>VLOOKUP(AW708,Hilfstabelle!$B$14:$J$25,9,FALSE)</f>
        <v>15.25</v>
      </c>
      <c r="BB708" s="7">
        <f>VLOOKUP(AW708,Hilfstabelle!$B$14:$K$25,10,FALSE)</f>
        <v>40.5</v>
      </c>
      <c r="BC708" s="7">
        <f>VLOOKUP(AW708,Hilfstabelle!$B$14:$I$25,8,FALSE)</f>
        <v>19</v>
      </c>
      <c r="BD708" s="7" t="str">
        <f t="shared" si="353"/>
        <v>IV-III</v>
      </c>
      <c r="BE708" s="7" t="str">
        <f t="shared" si="362"/>
        <v>IV-III</v>
      </c>
      <c r="BF708" s="7">
        <f>IFERROR(VLOOKUP(BD708,Hilfstabelle!$B$26:$M$31,12,FALSE),0)</f>
        <v>1.783698</v>
      </c>
      <c r="BG708" s="7">
        <f>IFERROR(VLOOKUP(BD708,Hilfstabelle!$B$26:$H$31,7,FALSE),0)</f>
        <v>5</v>
      </c>
      <c r="BH708" s="7" t="str">
        <f t="shared" si="354"/>
        <v/>
      </c>
      <c r="BI708" s="7" t="str">
        <f t="shared" si="363"/>
        <v/>
      </c>
      <c r="BJ708" s="7">
        <f>IFERROR(VLOOKUP(BH708,Hilfstabelle!$B$26:$M$31,12,FALSE),0)</f>
        <v>0</v>
      </c>
      <c r="BK708" s="7">
        <f>IFERROR(VLOOKUP(BH708,Hilfstabelle!$B$26:$H$31,7,FALSE),0)</f>
        <v>0</v>
      </c>
      <c r="BL708" s="7" t="str">
        <f t="shared" si="355"/>
        <v>IV-I</v>
      </c>
      <c r="BM708" s="7" t="str">
        <f t="shared" si="364"/>
        <v>IV-I</v>
      </c>
      <c r="BN708" s="7">
        <f>IFERROR(VLOOKUP(BL708,Hilfstabelle!$B$26:$M$31,12,FALSE),0)</f>
        <v>2.205924</v>
      </c>
      <c r="BO708" s="7">
        <f>IFERROR(VLOOKUP(BL708,Hilfstabelle!$B$26:$H$31,7,FALSE),0)</f>
        <v>5</v>
      </c>
      <c r="BP708" s="162" t="s">
        <v>3902</v>
      </c>
    </row>
    <row r="709" spans="1:68" ht="15" thickBot="1" x14ac:dyDescent="0.25">
      <c r="A709" s="7">
        <v>16864441401</v>
      </c>
      <c r="B709" s="160" t="s">
        <v>98</v>
      </c>
      <c r="C709" s="8">
        <v>110</v>
      </c>
      <c r="D709" s="8">
        <v>140</v>
      </c>
      <c r="E709" s="8">
        <v>32</v>
      </c>
      <c r="F709" s="8" t="str">
        <f t="shared" si="342"/>
        <v>110 - 140 - 32</v>
      </c>
      <c r="G709" s="8" t="str">
        <f t="shared" si="343"/>
        <v>110-140-32</v>
      </c>
      <c r="H709" s="8">
        <f t="shared" si="344"/>
        <v>16864441401</v>
      </c>
      <c r="I709" s="6">
        <f t="shared" si="345"/>
        <v>21.181994400000004</v>
      </c>
      <c r="J709" s="6">
        <f>VLOOKUP(LEFT(A709,8)*1,Hilfstabelle!$A$35:$E$38,5,FALSE)</f>
        <v>0</v>
      </c>
      <c r="K709" s="6">
        <f t="shared" si="346"/>
        <v>350</v>
      </c>
      <c r="L709" s="6">
        <f t="shared" si="347"/>
        <v>266.10000000000002</v>
      </c>
      <c r="M709" s="6">
        <f t="shared" si="348"/>
        <v>163</v>
      </c>
      <c r="N709" s="19">
        <f t="shared" si="356"/>
        <v>137.5</v>
      </c>
      <c r="O709" s="19">
        <f t="shared" si="357"/>
        <v>136.1</v>
      </c>
      <c r="P709" s="19">
        <f t="shared" si="358"/>
        <v>135.5</v>
      </c>
      <c r="Q709" s="6" t="str">
        <f>VLOOKUP(LEFT(A709,8)*1,Hilfstabelle!$A$35:$E$38,2,FALSE)</f>
        <v>N.A.</v>
      </c>
      <c r="R709" s="6" t="str">
        <f>VLOOKUP(LEFT(A709,8)*1,Hilfstabelle!$A$35:$E$38,3,FALSE)</f>
        <v>N.A.</v>
      </c>
      <c r="S709" s="6" t="str">
        <f>VLOOKUP(LEFT(A709,8)*1,Hilfstabelle!$A$35:$E$38,4,FALSE)</f>
        <v>N.A.</v>
      </c>
      <c r="T709" s="94" t="e">
        <f>VLOOKUP(H709,Preise!A:E,4,FALSE)</f>
        <v>#N/A</v>
      </c>
      <c r="U709" s="7" t="str">
        <f>IF(V709=50,"I",VLOOKUP(V709,Hilfstabelle!$A$3:$B$6,2))</f>
        <v>IV</v>
      </c>
      <c r="V709" s="7">
        <f t="shared" si="349"/>
        <v>140</v>
      </c>
      <c r="W709" s="7" t="str">
        <f>IF(U709="I","I",VLOOKUP(V709,Hilfstabelle!$A$3:$B$6,2))</f>
        <v>IV</v>
      </c>
      <c r="X709" s="7">
        <f>VLOOKUP(W709,Hilfstabelle!$B$10:$M$13,12,FALSE)</f>
        <v>10.408540800000001</v>
      </c>
      <c r="Y709" s="7">
        <f>VLOOKUP(W709,Hilfstabelle!$B$10:$D$13,3,FALSE)</f>
        <v>80</v>
      </c>
      <c r="Z709" s="7">
        <f>VLOOKUP(W709,Hilfstabelle!$B$10:$E$13,4,FALSE)</f>
        <v>110.5</v>
      </c>
      <c r="AA709" s="7">
        <f>VLOOKUP(W709,Hilfstabelle!$B$10:$F$13,5,FALSE)</f>
        <v>110.5</v>
      </c>
      <c r="AB709" s="7">
        <f>VLOOKUP(W709,Hilfstabelle!$B$10:$G$13,6,FALSE)</f>
        <v>110.5</v>
      </c>
      <c r="AC709" s="7" t="str">
        <f>IF(AG709="50I","I",VLOOKUP(C709,Hilfstabelle!$A$3:$B$6,2))</f>
        <v>III</v>
      </c>
      <c r="AD709" s="7" t="str">
        <f>IF(U709="I","I",VLOOKUP(C709,Hilfstabelle!$A$3:$B$6,2))</f>
        <v>III</v>
      </c>
      <c r="AE709" s="7" t="str">
        <f t="shared" si="359"/>
        <v>110III</v>
      </c>
      <c r="AF709" s="7" t="str">
        <f t="shared" si="350"/>
        <v>110III</v>
      </c>
      <c r="AG709" s="106" t="b">
        <f t="shared" si="334"/>
        <v>0</v>
      </c>
      <c r="AH709" s="7">
        <f>VLOOKUP('Grundgerüst Konfigurator'!AE709,Hilfstabelle!$B$14:$M$25,12,FALSE)</f>
        <v>2.1127092000000003</v>
      </c>
      <c r="AI709" s="7">
        <f>VLOOKUP(AE709,Hilfstabelle!$B$14:$J$25,9,FALSE)</f>
        <v>65</v>
      </c>
      <c r="AJ709" s="7">
        <f>VLOOKUP(AE709,Hilfstabelle!$B$14:$K$25,10,FALSE)</f>
        <v>72</v>
      </c>
      <c r="AK709" s="7">
        <f>VLOOKUP(AE709,Hilfstabelle!$B$14:$I$25,8,FALSE)</f>
        <v>22</v>
      </c>
      <c r="AL709" s="7" t="str">
        <f>IF(AP709="50I","I",VLOOKUP(D709,Hilfstabelle!$A$3:$B$6,2))</f>
        <v>IV</v>
      </c>
      <c r="AM709" s="7" t="str">
        <f>IF(U709="I","I",VLOOKUP(D709,Hilfstabelle!$A$3:$B$6,2))</f>
        <v>IV</v>
      </c>
      <c r="AN709" s="7" t="str">
        <f t="shared" si="360"/>
        <v>140IV</v>
      </c>
      <c r="AO709" s="7" t="str">
        <f t="shared" si="351"/>
        <v>140IV</v>
      </c>
      <c r="AP709" s="106" t="b">
        <f t="shared" si="336"/>
        <v>0</v>
      </c>
      <c r="AQ709" s="7">
        <f>VLOOKUP('Grundgerüst Konfigurator'!AN709,Hilfstabelle!$B$14:$M$25,12,FALSE)</f>
        <v>4.4472372</v>
      </c>
      <c r="AR709" s="7">
        <f>VLOOKUP(AN709,Hilfstabelle!$B$14:$J$25,9,FALSE)</f>
        <v>81.5</v>
      </c>
      <c r="AS709" s="7">
        <f>VLOOKUP(AN709,Hilfstabelle!$B$14:$K$25,10,FALSE)</f>
        <v>75.599999999999994</v>
      </c>
      <c r="AT709" s="7">
        <f>VLOOKUP(AN709,Hilfstabelle!$B$14:$I$25,8,FALSE)</f>
        <v>25.6</v>
      </c>
      <c r="AU709" s="7" t="str">
        <f>IF(AY709="50I","I",VLOOKUP(E709,Hilfstabelle!$A$3:$B$6,2))</f>
        <v>I</v>
      </c>
      <c r="AV709" s="7" t="str">
        <f>IF(U709="I","I",VLOOKUP(E709,Hilfstabelle!$A$3:$B$6,2))</f>
        <v>I</v>
      </c>
      <c r="AW709" s="7" t="str">
        <f t="shared" si="361"/>
        <v>32I</v>
      </c>
      <c r="AX709" s="7" t="str">
        <f t="shared" si="352"/>
        <v>32I</v>
      </c>
      <c r="AY709" s="106" t="b">
        <f t="shared" si="338"/>
        <v>0</v>
      </c>
      <c r="AZ709" s="7">
        <f>VLOOKUP('Grundgerüst Konfigurator'!AW709,Hilfstabelle!$B$14:$M$25,12,FALSE)</f>
        <v>0.22388520000000001</v>
      </c>
      <c r="BA709" s="7">
        <f>VLOOKUP(AW709,Hilfstabelle!$B$14:$J$25,9,FALSE)</f>
        <v>20</v>
      </c>
      <c r="BB709" s="7">
        <f>VLOOKUP(AW709,Hilfstabelle!$B$14:$K$25,10,FALSE)</f>
        <v>47</v>
      </c>
      <c r="BC709" s="7">
        <f>VLOOKUP(AW709,Hilfstabelle!$B$14:$I$25,8,FALSE)</f>
        <v>20</v>
      </c>
      <c r="BD709" s="7" t="str">
        <f t="shared" si="353"/>
        <v>IV-III</v>
      </c>
      <c r="BE709" s="7" t="str">
        <f t="shared" si="362"/>
        <v>IV-III</v>
      </c>
      <c r="BF709" s="7">
        <f>IFERROR(VLOOKUP(BD709,Hilfstabelle!$B$26:$M$31,12,FALSE),0)</f>
        <v>1.783698</v>
      </c>
      <c r="BG709" s="7">
        <f>IFERROR(VLOOKUP(BD709,Hilfstabelle!$B$26:$H$31,7,FALSE),0)</f>
        <v>5</v>
      </c>
      <c r="BH709" s="7" t="str">
        <f t="shared" si="354"/>
        <v/>
      </c>
      <c r="BI709" s="7" t="str">
        <f t="shared" si="363"/>
        <v/>
      </c>
      <c r="BJ709" s="7">
        <f>IFERROR(VLOOKUP(BH709,Hilfstabelle!$B$26:$M$31,12,FALSE),0)</f>
        <v>0</v>
      </c>
      <c r="BK709" s="7">
        <f>IFERROR(VLOOKUP(BH709,Hilfstabelle!$B$26:$H$31,7,FALSE),0)</f>
        <v>0</v>
      </c>
      <c r="BL709" s="7" t="str">
        <f t="shared" si="355"/>
        <v>IV-I</v>
      </c>
      <c r="BM709" s="7" t="str">
        <f t="shared" si="364"/>
        <v>IV-I</v>
      </c>
      <c r="BN709" s="7">
        <f>IFERROR(VLOOKUP(BL709,Hilfstabelle!$B$26:$M$31,12,FALSE),0)</f>
        <v>2.205924</v>
      </c>
      <c r="BO709" s="7">
        <f>IFERROR(VLOOKUP(BL709,Hilfstabelle!$B$26:$H$31,7,FALSE),0)</f>
        <v>5</v>
      </c>
      <c r="BP709" s="162" t="s">
        <v>3902</v>
      </c>
    </row>
    <row r="710" spans="1:68" ht="15" thickBot="1" x14ac:dyDescent="0.25">
      <c r="A710" s="7">
        <v>16864441402</v>
      </c>
      <c r="B710" s="160" t="s">
        <v>98</v>
      </c>
      <c r="C710" s="8">
        <v>110</v>
      </c>
      <c r="D710" s="8">
        <v>140</v>
      </c>
      <c r="E710" s="8">
        <v>40</v>
      </c>
      <c r="F710" s="8" t="str">
        <f t="shared" si="342"/>
        <v>110 - 140 - 40</v>
      </c>
      <c r="G710" s="8" t="str">
        <f t="shared" si="343"/>
        <v>110-140-40</v>
      </c>
      <c r="H710" s="8">
        <f t="shared" si="344"/>
        <v>16864441402</v>
      </c>
      <c r="I710" s="6">
        <f t="shared" ref="I710:I746" si="365">SUM(X710,AH710,AQ710,AZ710,BF710,BJ710,BN710)</f>
        <v>21.291597600000003</v>
      </c>
      <c r="J710" s="6">
        <f>VLOOKUP(LEFT(A710,8)*1,Hilfstabelle!$A$35:$E$38,5,FALSE)</f>
        <v>0</v>
      </c>
      <c r="K710" s="6">
        <f t="shared" ref="K710:K746" si="366">SUM(Z710,AA710,AJ710,BB710,BG710,BO710)</f>
        <v>357</v>
      </c>
      <c r="L710" s="6">
        <f t="shared" ref="L710:L746" si="367">MAX(Y710,AI710,BA710)+SUM(AB710,AS710,BK710)</f>
        <v>266.10000000000002</v>
      </c>
      <c r="M710" s="6">
        <f t="shared" ref="M710:M746" si="368">MAX(Y710,AI710,AR710,BA710)*2</f>
        <v>163</v>
      </c>
      <c r="N710" s="19">
        <f t="shared" si="356"/>
        <v>137.5</v>
      </c>
      <c r="O710" s="19">
        <f t="shared" si="357"/>
        <v>136.1</v>
      </c>
      <c r="P710" s="19">
        <f t="shared" si="358"/>
        <v>137.5</v>
      </c>
      <c r="Q710" s="6" t="str">
        <f>VLOOKUP(LEFT(A710,8)*1,Hilfstabelle!$A$35:$E$38,2,FALSE)</f>
        <v>N.A.</v>
      </c>
      <c r="R710" s="6" t="str">
        <f>VLOOKUP(LEFT(A710,8)*1,Hilfstabelle!$A$35:$E$38,3,FALSE)</f>
        <v>N.A.</v>
      </c>
      <c r="S710" s="6" t="str">
        <f>VLOOKUP(LEFT(A710,8)*1,Hilfstabelle!$A$35:$E$38,4,FALSE)</f>
        <v>N.A.</v>
      </c>
      <c r="T710" s="94" t="e">
        <f>VLOOKUP(H710,Preise!A:E,4,FALSE)</f>
        <v>#N/A</v>
      </c>
      <c r="U710" s="7" t="str">
        <f>IF(V710=50,"I",VLOOKUP(V710,Hilfstabelle!$A$3:$B$6,2))</f>
        <v>IV</v>
      </c>
      <c r="V710" s="7">
        <f t="shared" ref="V710:V746" si="369">MAX(C710,D710,E710)</f>
        <v>140</v>
      </c>
      <c r="W710" s="7" t="str">
        <f>IF(U710="I","I",VLOOKUP(V710,Hilfstabelle!$A$3:$B$6,2))</f>
        <v>IV</v>
      </c>
      <c r="X710" s="7">
        <f>VLOOKUP(W710,Hilfstabelle!$B$10:$M$13,12,FALSE)</f>
        <v>10.408540800000001</v>
      </c>
      <c r="Y710" s="7">
        <f>VLOOKUP(W710,Hilfstabelle!$B$10:$D$13,3,FALSE)</f>
        <v>80</v>
      </c>
      <c r="Z710" s="7">
        <f>VLOOKUP(W710,Hilfstabelle!$B$10:$E$13,4,FALSE)</f>
        <v>110.5</v>
      </c>
      <c r="AA710" s="7">
        <f>VLOOKUP(W710,Hilfstabelle!$B$10:$F$13,5,FALSE)</f>
        <v>110.5</v>
      </c>
      <c r="AB710" s="7">
        <f>VLOOKUP(W710,Hilfstabelle!$B$10:$G$13,6,FALSE)</f>
        <v>110.5</v>
      </c>
      <c r="AC710" s="7" t="str">
        <f>IF(AG710="50I","I",VLOOKUP(C710,Hilfstabelle!$A$3:$B$6,2))</f>
        <v>III</v>
      </c>
      <c r="AD710" s="7" t="str">
        <f>IF(U710="I","I",VLOOKUP(C710,Hilfstabelle!$A$3:$B$6,2))</f>
        <v>III</v>
      </c>
      <c r="AE710" s="7" t="str">
        <f t="shared" si="359"/>
        <v>110III</v>
      </c>
      <c r="AF710" s="7" t="str">
        <f t="shared" ref="AF710:AF746" si="370">CONCATENATE(C710,AD710)</f>
        <v>110III</v>
      </c>
      <c r="AG710" s="106" t="b">
        <f t="shared" ref="AG710:AG746" si="371">IF(AF710="50II",IF(U710&lt;&gt;"II","50I","50II"))</f>
        <v>0</v>
      </c>
      <c r="AH710" s="7">
        <f>VLOOKUP('Grundgerüst Konfigurator'!AE710,Hilfstabelle!$B$14:$M$25,12,FALSE)</f>
        <v>2.1127092000000003</v>
      </c>
      <c r="AI710" s="7">
        <f>VLOOKUP(AE710,Hilfstabelle!$B$14:$J$25,9,FALSE)</f>
        <v>65</v>
      </c>
      <c r="AJ710" s="7">
        <f>VLOOKUP(AE710,Hilfstabelle!$B$14:$K$25,10,FALSE)</f>
        <v>72</v>
      </c>
      <c r="AK710" s="7">
        <f>VLOOKUP(AE710,Hilfstabelle!$B$14:$I$25,8,FALSE)</f>
        <v>22</v>
      </c>
      <c r="AL710" s="7" t="str">
        <f>IF(AP710="50I","I",VLOOKUP(D710,Hilfstabelle!$A$3:$B$6,2))</f>
        <v>IV</v>
      </c>
      <c r="AM710" s="7" t="str">
        <f>IF(U710="I","I",VLOOKUP(D710,Hilfstabelle!$A$3:$B$6,2))</f>
        <v>IV</v>
      </c>
      <c r="AN710" s="7" t="str">
        <f t="shared" si="360"/>
        <v>140IV</v>
      </c>
      <c r="AO710" s="7" t="str">
        <f t="shared" ref="AO710:AO746" si="372">CONCATENATE(D710,AM710)</f>
        <v>140IV</v>
      </c>
      <c r="AP710" s="106" t="b">
        <f t="shared" ref="AP710:AP746" si="373">IF(AO710="50II",IF(U710&lt;&gt;"II","50I","50II"))</f>
        <v>0</v>
      </c>
      <c r="AQ710" s="7">
        <f>VLOOKUP('Grundgerüst Konfigurator'!AN710,Hilfstabelle!$B$14:$M$25,12,FALSE)</f>
        <v>4.4472372</v>
      </c>
      <c r="AR710" s="7">
        <f>VLOOKUP(AN710,Hilfstabelle!$B$14:$J$25,9,FALSE)</f>
        <v>81.5</v>
      </c>
      <c r="AS710" s="7">
        <f>VLOOKUP(AN710,Hilfstabelle!$B$14:$K$25,10,FALSE)</f>
        <v>75.599999999999994</v>
      </c>
      <c r="AT710" s="7">
        <f>VLOOKUP(AN710,Hilfstabelle!$B$14:$I$25,8,FALSE)</f>
        <v>25.6</v>
      </c>
      <c r="AU710" s="7" t="str">
        <f>IF(AY710="50I","I",VLOOKUP(E710,Hilfstabelle!$A$3:$B$6,2))</f>
        <v>I</v>
      </c>
      <c r="AV710" s="7" t="str">
        <f>IF(U710="I","I",VLOOKUP(E710,Hilfstabelle!$A$3:$B$6,2))</f>
        <v>I</v>
      </c>
      <c r="AW710" s="7" t="str">
        <f t="shared" si="361"/>
        <v>40I</v>
      </c>
      <c r="AX710" s="7" t="str">
        <f t="shared" ref="AX710:AX746" si="374">CONCATENATE(E710,AV710)</f>
        <v>40I</v>
      </c>
      <c r="AY710" s="106" t="b">
        <f t="shared" ref="AY710:AY746" si="375">IF(AX710="50II",IF(U710&lt;&gt;"II","50I","50II"))</f>
        <v>0</v>
      </c>
      <c r="AZ710" s="7">
        <f>VLOOKUP('Grundgerüst Konfigurator'!AW710,Hilfstabelle!$B$14:$M$25,12,FALSE)</f>
        <v>0.33348840000000002</v>
      </c>
      <c r="BA710" s="7">
        <f>VLOOKUP(AW710,Hilfstabelle!$B$14:$J$25,9,FALSE)</f>
        <v>24.5</v>
      </c>
      <c r="BB710" s="7">
        <f>VLOOKUP(AW710,Hilfstabelle!$B$14:$K$25,10,FALSE)</f>
        <v>54</v>
      </c>
      <c r="BC710" s="7">
        <f>VLOOKUP(AW710,Hilfstabelle!$B$14:$I$25,8,FALSE)</f>
        <v>22</v>
      </c>
      <c r="BD710" s="7" t="str">
        <f t="shared" ref="BD710:BD746" si="376">IF(W710=AC710,"",CONCATENATE(W710,"-",AC710))</f>
        <v>IV-III</v>
      </c>
      <c r="BE710" s="7" t="str">
        <f t="shared" si="362"/>
        <v>IV-III</v>
      </c>
      <c r="BF710" s="7">
        <f>IFERROR(VLOOKUP(BD710,Hilfstabelle!$B$26:$M$31,12,FALSE),0)</f>
        <v>1.783698</v>
      </c>
      <c r="BG710" s="7">
        <f>IFERROR(VLOOKUP(BD710,Hilfstabelle!$B$26:$H$31,7,FALSE),0)</f>
        <v>5</v>
      </c>
      <c r="BH710" s="7" t="str">
        <f t="shared" ref="BH710:BH746" si="377">IF(W710=AL710,"",CONCATENATE(W710,"-",AL710))</f>
        <v/>
      </c>
      <c r="BI710" s="7" t="str">
        <f t="shared" si="363"/>
        <v/>
      </c>
      <c r="BJ710" s="7">
        <f>IFERROR(VLOOKUP(BH710,Hilfstabelle!$B$26:$M$31,12,FALSE),0)</f>
        <v>0</v>
      </c>
      <c r="BK710" s="7">
        <f>IFERROR(VLOOKUP(BH710,Hilfstabelle!$B$26:$H$31,7,FALSE),0)</f>
        <v>0</v>
      </c>
      <c r="BL710" s="7" t="str">
        <f t="shared" ref="BL710:BL746" si="378">IF(W710=AU710,"",CONCATENATE(W710,"-",AU710))</f>
        <v>IV-I</v>
      </c>
      <c r="BM710" s="7" t="str">
        <f t="shared" si="364"/>
        <v>IV-I</v>
      </c>
      <c r="BN710" s="7">
        <f>IFERROR(VLOOKUP(BL710,Hilfstabelle!$B$26:$M$31,12,FALSE),0)</f>
        <v>2.205924</v>
      </c>
      <c r="BO710" s="7">
        <f>IFERROR(VLOOKUP(BL710,Hilfstabelle!$B$26:$H$31,7,FALSE),0)</f>
        <v>5</v>
      </c>
      <c r="BP710" s="162" t="s">
        <v>3902</v>
      </c>
    </row>
    <row r="711" spans="1:68" ht="15" thickBot="1" x14ac:dyDescent="0.25">
      <c r="A711" s="7">
        <v>16864441403</v>
      </c>
      <c r="B711" s="160" t="s">
        <v>98</v>
      </c>
      <c r="C711" s="8">
        <v>110</v>
      </c>
      <c r="D711" s="8">
        <v>140</v>
      </c>
      <c r="E711" s="8">
        <v>50</v>
      </c>
      <c r="F711" s="8" t="str">
        <f t="shared" ref="F711:F746" si="379">CONCATENATE(C711," - ",D711," - ",E711)</f>
        <v>110 - 140 - 50</v>
      </c>
      <c r="G711" s="8" t="str">
        <f t="shared" ref="G711:G746" si="380">CONCATENATE(C711,"-",D711,"-",E711)</f>
        <v>110-140-50</v>
      </c>
      <c r="H711" s="8">
        <f t="shared" ref="H711:H746" si="381">A711</f>
        <v>16864441403</v>
      </c>
      <c r="I711" s="6">
        <f t="shared" si="365"/>
        <v>21.408912000000004</v>
      </c>
      <c r="J711" s="6">
        <f>VLOOKUP(LEFT(A711,8)*1,Hilfstabelle!$A$35:$E$38,5,FALSE)</f>
        <v>0</v>
      </c>
      <c r="K711" s="6">
        <f t="shared" si="366"/>
        <v>364</v>
      </c>
      <c r="L711" s="6">
        <f t="shared" si="367"/>
        <v>266.10000000000002</v>
      </c>
      <c r="M711" s="6">
        <f t="shared" si="368"/>
        <v>163</v>
      </c>
      <c r="N711" s="19">
        <f t="shared" si="356"/>
        <v>137.5</v>
      </c>
      <c r="O711" s="19">
        <f t="shared" si="357"/>
        <v>136.1</v>
      </c>
      <c r="P711" s="19">
        <f t="shared" si="358"/>
        <v>137.5</v>
      </c>
      <c r="Q711" s="6" t="str">
        <f>VLOOKUP(LEFT(A711,8)*1,Hilfstabelle!$A$35:$E$38,2,FALSE)</f>
        <v>N.A.</v>
      </c>
      <c r="R711" s="6" t="str">
        <f>VLOOKUP(LEFT(A711,8)*1,Hilfstabelle!$A$35:$E$38,3,FALSE)</f>
        <v>N.A.</v>
      </c>
      <c r="S711" s="6" t="str">
        <f>VLOOKUP(LEFT(A711,8)*1,Hilfstabelle!$A$35:$E$38,4,FALSE)</f>
        <v>N.A.</v>
      </c>
      <c r="T711" s="94" t="e">
        <f>VLOOKUP(H711,Preise!A:E,4,FALSE)</f>
        <v>#N/A</v>
      </c>
      <c r="U711" s="7" t="str">
        <f>IF(V711=50,"I",VLOOKUP(V711,Hilfstabelle!$A$3:$B$6,2))</f>
        <v>IV</v>
      </c>
      <c r="V711" s="7">
        <f t="shared" si="369"/>
        <v>140</v>
      </c>
      <c r="W711" s="7" t="str">
        <f>IF(U711="I","I",VLOOKUP(V711,Hilfstabelle!$A$3:$B$6,2))</f>
        <v>IV</v>
      </c>
      <c r="X711" s="7">
        <f>VLOOKUP(W711,Hilfstabelle!$B$10:$M$13,12,FALSE)</f>
        <v>10.408540800000001</v>
      </c>
      <c r="Y711" s="7">
        <f>VLOOKUP(W711,Hilfstabelle!$B$10:$D$13,3,FALSE)</f>
        <v>80</v>
      </c>
      <c r="Z711" s="7">
        <f>VLOOKUP(W711,Hilfstabelle!$B$10:$E$13,4,FALSE)</f>
        <v>110.5</v>
      </c>
      <c r="AA711" s="7">
        <f>VLOOKUP(W711,Hilfstabelle!$B$10:$F$13,5,FALSE)</f>
        <v>110.5</v>
      </c>
      <c r="AB711" s="7">
        <f>VLOOKUP(W711,Hilfstabelle!$B$10:$G$13,6,FALSE)</f>
        <v>110.5</v>
      </c>
      <c r="AC711" s="7" t="str">
        <f>IF(AG711="50I","I",VLOOKUP(C711,Hilfstabelle!$A$3:$B$6,2))</f>
        <v>III</v>
      </c>
      <c r="AD711" s="7" t="str">
        <f>IF(U711="I","I",VLOOKUP(C711,Hilfstabelle!$A$3:$B$6,2))</f>
        <v>III</v>
      </c>
      <c r="AE711" s="7" t="str">
        <f t="shared" si="359"/>
        <v>110III</v>
      </c>
      <c r="AF711" s="7" t="str">
        <f t="shared" si="370"/>
        <v>110III</v>
      </c>
      <c r="AG711" s="106" t="b">
        <f t="shared" si="371"/>
        <v>0</v>
      </c>
      <c r="AH711" s="7">
        <f>VLOOKUP('Grundgerüst Konfigurator'!AE711,Hilfstabelle!$B$14:$M$25,12,FALSE)</f>
        <v>2.1127092000000003</v>
      </c>
      <c r="AI711" s="7">
        <f>VLOOKUP(AE711,Hilfstabelle!$B$14:$J$25,9,FALSE)</f>
        <v>65</v>
      </c>
      <c r="AJ711" s="7">
        <f>VLOOKUP(AE711,Hilfstabelle!$B$14:$K$25,10,FALSE)</f>
        <v>72</v>
      </c>
      <c r="AK711" s="7">
        <f>VLOOKUP(AE711,Hilfstabelle!$B$14:$I$25,8,FALSE)</f>
        <v>22</v>
      </c>
      <c r="AL711" s="7" t="str">
        <f>IF(AP711="50I","I",VLOOKUP(D711,Hilfstabelle!$A$3:$B$6,2))</f>
        <v>IV</v>
      </c>
      <c r="AM711" s="7" t="str">
        <f>IF(U711="I","I",VLOOKUP(D711,Hilfstabelle!$A$3:$B$6,2))</f>
        <v>IV</v>
      </c>
      <c r="AN711" s="7" t="str">
        <f t="shared" si="360"/>
        <v>140IV</v>
      </c>
      <c r="AO711" s="7" t="str">
        <f t="shared" si="372"/>
        <v>140IV</v>
      </c>
      <c r="AP711" s="106" t="b">
        <f t="shared" si="373"/>
        <v>0</v>
      </c>
      <c r="AQ711" s="7">
        <f>VLOOKUP('Grundgerüst Konfigurator'!AN711,Hilfstabelle!$B$14:$M$25,12,FALSE)</f>
        <v>4.4472372</v>
      </c>
      <c r="AR711" s="7">
        <f>VLOOKUP(AN711,Hilfstabelle!$B$14:$J$25,9,FALSE)</f>
        <v>81.5</v>
      </c>
      <c r="AS711" s="7">
        <f>VLOOKUP(AN711,Hilfstabelle!$B$14:$K$25,10,FALSE)</f>
        <v>75.599999999999994</v>
      </c>
      <c r="AT711" s="7">
        <f>VLOOKUP(AN711,Hilfstabelle!$B$14:$I$25,8,FALSE)</f>
        <v>25.6</v>
      </c>
      <c r="AU711" s="7" t="str">
        <f>IF(AY711="50I","I",VLOOKUP(E711,Hilfstabelle!$A$3:$B$6,2))</f>
        <v>I</v>
      </c>
      <c r="AV711" s="7" t="str">
        <f>IF(U711="I","I",VLOOKUP(E711,Hilfstabelle!$A$3:$B$6,2))</f>
        <v>II</v>
      </c>
      <c r="AW711" s="7" t="str">
        <f t="shared" si="361"/>
        <v>50I</v>
      </c>
      <c r="AX711" s="7" t="str">
        <f t="shared" si="374"/>
        <v>50II</v>
      </c>
      <c r="AY711" s="106" t="str">
        <f t="shared" si="375"/>
        <v>50I</v>
      </c>
      <c r="AZ711" s="7">
        <f>VLOOKUP('Grundgerüst Konfigurator'!AW711,Hilfstabelle!$B$14:$M$25,12,FALSE)</f>
        <v>0.45080280000000006</v>
      </c>
      <c r="BA711" s="7">
        <f>VLOOKUP(AW711,Hilfstabelle!$B$14:$J$25,9,FALSE)</f>
        <v>30.5</v>
      </c>
      <c r="BB711" s="7">
        <f>VLOOKUP(AW711,Hilfstabelle!$B$14:$K$25,10,FALSE)</f>
        <v>61</v>
      </c>
      <c r="BC711" s="7">
        <f>VLOOKUP(AW711,Hilfstabelle!$B$14:$I$25,8,FALSE)</f>
        <v>22</v>
      </c>
      <c r="BD711" s="7" t="str">
        <f t="shared" si="376"/>
        <v>IV-III</v>
      </c>
      <c r="BE711" s="7" t="str">
        <f t="shared" si="362"/>
        <v>IV-III</v>
      </c>
      <c r="BF711" s="7">
        <f>IFERROR(VLOOKUP(BD711,Hilfstabelle!$B$26:$M$31,12,FALSE),0)</f>
        <v>1.783698</v>
      </c>
      <c r="BG711" s="7">
        <f>IFERROR(VLOOKUP(BD711,Hilfstabelle!$B$26:$H$31,7,FALSE),0)</f>
        <v>5</v>
      </c>
      <c r="BH711" s="7" t="str">
        <f t="shared" si="377"/>
        <v/>
      </c>
      <c r="BI711" s="7" t="str">
        <f t="shared" si="363"/>
        <v/>
      </c>
      <c r="BJ711" s="7">
        <f>IFERROR(VLOOKUP(BH711,Hilfstabelle!$B$26:$M$31,12,FALSE),0)</f>
        <v>0</v>
      </c>
      <c r="BK711" s="7">
        <f>IFERROR(VLOOKUP(BH711,Hilfstabelle!$B$26:$H$31,7,FALSE),0)</f>
        <v>0</v>
      </c>
      <c r="BL711" s="7" t="str">
        <f t="shared" si="378"/>
        <v>IV-I</v>
      </c>
      <c r="BM711" s="7" t="str">
        <f t="shared" si="364"/>
        <v>IV-I</v>
      </c>
      <c r="BN711" s="7">
        <f>IFERROR(VLOOKUP(BL711,Hilfstabelle!$B$26:$M$31,12,FALSE),0)</f>
        <v>2.205924</v>
      </c>
      <c r="BO711" s="7">
        <f>IFERROR(VLOOKUP(BL711,Hilfstabelle!$B$26:$H$31,7,FALSE),0)</f>
        <v>5</v>
      </c>
      <c r="BP711" s="162" t="s">
        <v>3902</v>
      </c>
    </row>
    <row r="712" spans="1:68" ht="15" thickBot="1" x14ac:dyDescent="0.25">
      <c r="A712" s="7">
        <v>16864441404</v>
      </c>
      <c r="B712" s="160" t="s">
        <v>98</v>
      </c>
      <c r="C712" s="8">
        <v>110</v>
      </c>
      <c r="D712" s="8">
        <v>140</v>
      </c>
      <c r="E712" s="8">
        <v>63</v>
      </c>
      <c r="F712" s="8" t="str">
        <f t="shared" si="379"/>
        <v>110 - 140 - 63</v>
      </c>
      <c r="G712" s="8" t="str">
        <f t="shared" si="380"/>
        <v>110-140-63</v>
      </c>
      <c r="H712" s="8">
        <f t="shared" si="381"/>
        <v>16864441404</v>
      </c>
      <c r="I712" s="6">
        <f t="shared" si="365"/>
        <v>21.990108000000003</v>
      </c>
      <c r="J712" s="6">
        <f>VLOOKUP(LEFT(A712,8)*1,Hilfstabelle!$A$35:$E$38,5,FALSE)</f>
        <v>0</v>
      </c>
      <c r="K712" s="6">
        <f t="shared" si="366"/>
        <v>396.5</v>
      </c>
      <c r="L712" s="6">
        <f t="shared" si="367"/>
        <v>266.10000000000002</v>
      </c>
      <c r="M712" s="6">
        <f t="shared" si="368"/>
        <v>163</v>
      </c>
      <c r="N712" s="19">
        <f t="shared" si="356"/>
        <v>137.5</v>
      </c>
      <c r="O712" s="19">
        <f t="shared" si="357"/>
        <v>136.1</v>
      </c>
      <c r="P712" s="19">
        <f t="shared" si="358"/>
        <v>163</v>
      </c>
      <c r="Q712" s="6" t="str">
        <f>VLOOKUP(LEFT(A712,8)*1,Hilfstabelle!$A$35:$E$38,2,FALSE)</f>
        <v>N.A.</v>
      </c>
      <c r="R712" s="6" t="str">
        <f>VLOOKUP(LEFT(A712,8)*1,Hilfstabelle!$A$35:$E$38,3,FALSE)</f>
        <v>N.A.</v>
      </c>
      <c r="S712" s="6" t="str">
        <f>VLOOKUP(LEFT(A712,8)*1,Hilfstabelle!$A$35:$E$38,4,FALSE)</f>
        <v>N.A.</v>
      </c>
      <c r="T712" s="94" t="e">
        <f>VLOOKUP(H712,Preise!A:E,4,FALSE)</f>
        <v>#N/A</v>
      </c>
      <c r="U712" s="7" t="str">
        <f>IF(V712=50,"I",VLOOKUP(V712,Hilfstabelle!$A$3:$B$6,2))</f>
        <v>IV</v>
      </c>
      <c r="V712" s="7">
        <f t="shared" si="369"/>
        <v>140</v>
      </c>
      <c r="W712" s="7" t="str">
        <f>IF(U712="I","I",VLOOKUP(V712,Hilfstabelle!$A$3:$B$6,2))</f>
        <v>IV</v>
      </c>
      <c r="X712" s="7">
        <f>VLOOKUP(W712,Hilfstabelle!$B$10:$M$13,12,FALSE)</f>
        <v>10.408540800000001</v>
      </c>
      <c r="Y712" s="7">
        <f>VLOOKUP(W712,Hilfstabelle!$B$10:$D$13,3,FALSE)</f>
        <v>80</v>
      </c>
      <c r="Z712" s="7">
        <f>VLOOKUP(W712,Hilfstabelle!$B$10:$E$13,4,FALSE)</f>
        <v>110.5</v>
      </c>
      <c r="AA712" s="7">
        <f>VLOOKUP(W712,Hilfstabelle!$B$10:$F$13,5,FALSE)</f>
        <v>110.5</v>
      </c>
      <c r="AB712" s="7">
        <f>VLOOKUP(W712,Hilfstabelle!$B$10:$G$13,6,FALSE)</f>
        <v>110.5</v>
      </c>
      <c r="AC712" s="7" t="str">
        <f>IF(AG712="50I","I",VLOOKUP(C712,Hilfstabelle!$A$3:$B$6,2))</f>
        <v>III</v>
      </c>
      <c r="AD712" s="7" t="str">
        <f>IF(U712="I","I",VLOOKUP(C712,Hilfstabelle!$A$3:$B$6,2))</f>
        <v>III</v>
      </c>
      <c r="AE712" s="7" t="str">
        <f t="shared" si="359"/>
        <v>110III</v>
      </c>
      <c r="AF712" s="7" t="str">
        <f t="shared" si="370"/>
        <v>110III</v>
      </c>
      <c r="AG712" s="106" t="b">
        <f t="shared" si="371"/>
        <v>0</v>
      </c>
      <c r="AH712" s="7">
        <f>VLOOKUP('Grundgerüst Konfigurator'!AE712,Hilfstabelle!$B$14:$M$25,12,FALSE)</f>
        <v>2.1127092000000003</v>
      </c>
      <c r="AI712" s="7">
        <f>VLOOKUP(AE712,Hilfstabelle!$B$14:$J$25,9,FALSE)</f>
        <v>65</v>
      </c>
      <c r="AJ712" s="7">
        <f>VLOOKUP(AE712,Hilfstabelle!$B$14:$K$25,10,FALSE)</f>
        <v>72</v>
      </c>
      <c r="AK712" s="7">
        <f>VLOOKUP(AE712,Hilfstabelle!$B$14:$I$25,8,FALSE)</f>
        <v>22</v>
      </c>
      <c r="AL712" s="7" t="str">
        <f>IF(AP712="50I","I",VLOOKUP(D712,Hilfstabelle!$A$3:$B$6,2))</f>
        <v>IV</v>
      </c>
      <c r="AM712" s="7" t="str">
        <f>IF(U712="I","I",VLOOKUP(D712,Hilfstabelle!$A$3:$B$6,2))</f>
        <v>IV</v>
      </c>
      <c r="AN712" s="7" t="str">
        <f t="shared" si="360"/>
        <v>140IV</v>
      </c>
      <c r="AO712" s="7" t="str">
        <f t="shared" si="372"/>
        <v>140IV</v>
      </c>
      <c r="AP712" s="106" t="b">
        <f t="shared" si="373"/>
        <v>0</v>
      </c>
      <c r="AQ712" s="7">
        <f>VLOOKUP('Grundgerüst Konfigurator'!AN712,Hilfstabelle!$B$14:$M$25,12,FALSE)</f>
        <v>4.4472372</v>
      </c>
      <c r="AR712" s="7">
        <f>VLOOKUP(AN712,Hilfstabelle!$B$14:$J$25,9,FALSE)</f>
        <v>81.5</v>
      </c>
      <c r="AS712" s="7">
        <f>VLOOKUP(AN712,Hilfstabelle!$B$14:$K$25,10,FALSE)</f>
        <v>75.599999999999994</v>
      </c>
      <c r="AT712" s="7">
        <f>VLOOKUP(AN712,Hilfstabelle!$B$14:$I$25,8,FALSE)</f>
        <v>25.6</v>
      </c>
      <c r="AU712" s="7" t="str">
        <f>IF(AY712="50I","I",VLOOKUP(E712,Hilfstabelle!$A$3:$B$6,2))</f>
        <v>II</v>
      </c>
      <c r="AV712" s="7" t="str">
        <f>IF(U712="I","I",VLOOKUP(E712,Hilfstabelle!$A$3:$B$6,2))</f>
        <v>II</v>
      </c>
      <c r="AW712" s="7" t="str">
        <f t="shared" si="361"/>
        <v>63II</v>
      </c>
      <c r="AX712" s="7" t="str">
        <f t="shared" si="374"/>
        <v>63II</v>
      </c>
      <c r="AY712" s="106" t="b">
        <f t="shared" si="375"/>
        <v>0</v>
      </c>
      <c r="AZ712" s="7">
        <f>VLOOKUP('Grundgerüst Konfigurator'!AW712,Hilfstabelle!$B$14:$M$25,12,FALSE)</f>
        <v>0.84948360000000012</v>
      </c>
      <c r="BA712" s="7">
        <f>VLOOKUP(AW712,Hilfstabelle!$B$14:$J$25,9,FALSE)</f>
        <v>37</v>
      </c>
      <c r="BB712" s="7">
        <f>VLOOKUP(AW712,Hilfstabelle!$B$14:$K$25,10,FALSE)</f>
        <v>68.5</v>
      </c>
      <c r="BC712" s="7">
        <f>VLOOKUP(AW712,Hilfstabelle!$B$14:$I$25,8,FALSE)</f>
        <v>22.5</v>
      </c>
      <c r="BD712" s="7" t="str">
        <f t="shared" si="376"/>
        <v>IV-III</v>
      </c>
      <c r="BE712" s="7" t="str">
        <f t="shared" si="362"/>
        <v>IV-III</v>
      </c>
      <c r="BF712" s="7">
        <f>IFERROR(VLOOKUP(BD712,Hilfstabelle!$B$26:$M$31,12,FALSE),0)</f>
        <v>1.783698</v>
      </c>
      <c r="BG712" s="7">
        <f>IFERROR(VLOOKUP(BD712,Hilfstabelle!$B$26:$H$31,7,FALSE),0)</f>
        <v>5</v>
      </c>
      <c r="BH712" s="7" t="str">
        <f t="shared" si="377"/>
        <v/>
      </c>
      <c r="BI712" s="7" t="str">
        <f t="shared" si="363"/>
        <v/>
      </c>
      <c r="BJ712" s="7">
        <f>IFERROR(VLOOKUP(BH712,Hilfstabelle!$B$26:$M$31,12,FALSE),0)</f>
        <v>0</v>
      </c>
      <c r="BK712" s="7">
        <f>IFERROR(VLOOKUP(BH712,Hilfstabelle!$B$26:$H$31,7,FALSE),0)</f>
        <v>0</v>
      </c>
      <c r="BL712" s="7" t="str">
        <f t="shared" si="378"/>
        <v>IV-II</v>
      </c>
      <c r="BM712" s="7" t="str">
        <f t="shared" si="364"/>
        <v>IV-II</v>
      </c>
      <c r="BN712" s="7">
        <f>IFERROR(VLOOKUP(BL712,Hilfstabelle!$B$26:$M$31,12,FALSE),0)</f>
        <v>2.3884392000000001</v>
      </c>
      <c r="BO712" s="7">
        <f>IFERROR(VLOOKUP(BL712,Hilfstabelle!$B$26:$H$31,7,FALSE),0)</f>
        <v>30</v>
      </c>
      <c r="BP712" s="162" t="s">
        <v>3902</v>
      </c>
    </row>
    <row r="713" spans="1:68" ht="15" thickBot="1" x14ac:dyDescent="0.25">
      <c r="A713" s="7">
        <v>16864441405</v>
      </c>
      <c r="B713" s="160" t="s">
        <v>98</v>
      </c>
      <c r="C713" s="8">
        <v>110</v>
      </c>
      <c r="D713" s="8">
        <v>140</v>
      </c>
      <c r="E713" s="8">
        <v>75</v>
      </c>
      <c r="F713" s="8" t="str">
        <f t="shared" si="379"/>
        <v>110 - 140 - 75</v>
      </c>
      <c r="G713" s="8" t="str">
        <f t="shared" si="380"/>
        <v>110-140-75</v>
      </c>
      <c r="H713" s="8">
        <f t="shared" si="381"/>
        <v>16864441405</v>
      </c>
      <c r="I713" s="6">
        <f t="shared" si="365"/>
        <v>22.209490800000005</v>
      </c>
      <c r="J713" s="6">
        <f>VLOOKUP(LEFT(A713,8)*1,Hilfstabelle!$A$35:$E$38,5,FALSE)</f>
        <v>0</v>
      </c>
      <c r="K713" s="6">
        <f t="shared" si="366"/>
        <v>400</v>
      </c>
      <c r="L713" s="6">
        <f t="shared" si="367"/>
        <v>266.10000000000002</v>
      </c>
      <c r="M713" s="6">
        <f t="shared" si="368"/>
        <v>163</v>
      </c>
      <c r="N713" s="19">
        <f t="shared" si="356"/>
        <v>137.5</v>
      </c>
      <c r="O713" s="19">
        <f t="shared" si="357"/>
        <v>136.1</v>
      </c>
      <c r="P713" s="19">
        <f t="shared" si="358"/>
        <v>162.5</v>
      </c>
      <c r="Q713" s="6" t="str">
        <f>VLOOKUP(LEFT(A713,8)*1,Hilfstabelle!$A$35:$E$38,2,FALSE)</f>
        <v>N.A.</v>
      </c>
      <c r="R713" s="6" t="str">
        <f>VLOOKUP(LEFT(A713,8)*1,Hilfstabelle!$A$35:$E$38,3,FALSE)</f>
        <v>N.A.</v>
      </c>
      <c r="S713" s="6" t="str">
        <f>VLOOKUP(LEFT(A713,8)*1,Hilfstabelle!$A$35:$E$38,4,FALSE)</f>
        <v>N.A.</v>
      </c>
      <c r="T713" s="94" t="e">
        <f>VLOOKUP(H713,Preise!A:E,4,FALSE)</f>
        <v>#N/A</v>
      </c>
      <c r="U713" s="7" t="str">
        <f>IF(V713=50,"I",VLOOKUP(V713,Hilfstabelle!$A$3:$B$6,2))</f>
        <v>IV</v>
      </c>
      <c r="V713" s="7">
        <f t="shared" si="369"/>
        <v>140</v>
      </c>
      <c r="W713" s="7" t="str">
        <f>IF(U713="I","I",VLOOKUP(V713,Hilfstabelle!$A$3:$B$6,2))</f>
        <v>IV</v>
      </c>
      <c r="X713" s="7">
        <f>VLOOKUP(W713,Hilfstabelle!$B$10:$M$13,12,FALSE)</f>
        <v>10.408540800000001</v>
      </c>
      <c r="Y713" s="7">
        <f>VLOOKUP(W713,Hilfstabelle!$B$10:$D$13,3,FALSE)</f>
        <v>80</v>
      </c>
      <c r="Z713" s="7">
        <f>VLOOKUP(W713,Hilfstabelle!$B$10:$E$13,4,FALSE)</f>
        <v>110.5</v>
      </c>
      <c r="AA713" s="7">
        <f>VLOOKUP(W713,Hilfstabelle!$B$10:$F$13,5,FALSE)</f>
        <v>110.5</v>
      </c>
      <c r="AB713" s="7">
        <f>VLOOKUP(W713,Hilfstabelle!$B$10:$G$13,6,FALSE)</f>
        <v>110.5</v>
      </c>
      <c r="AC713" s="7" t="str">
        <f>IF(AG713="50I","I",VLOOKUP(C713,Hilfstabelle!$A$3:$B$6,2))</f>
        <v>III</v>
      </c>
      <c r="AD713" s="7" t="str">
        <f>IF(U713="I","I",VLOOKUP(C713,Hilfstabelle!$A$3:$B$6,2))</f>
        <v>III</v>
      </c>
      <c r="AE713" s="7" t="str">
        <f t="shared" si="359"/>
        <v>110III</v>
      </c>
      <c r="AF713" s="7" t="str">
        <f t="shared" si="370"/>
        <v>110III</v>
      </c>
      <c r="AG713" s="106" t="b">
        <f t="shared" si="371"/>
        <v>0</v>
      </c>
      <c r="AH713" s="7">
        <f>VLOOKUP('Grundgerüst Konfigurator'!AE713,Hilfstabelle!$B$14:$M$25,12,FALSE)</f>
        <v>2.1127092000000003</v>
      </c>
      <c r="AI713" s="7">
        <f>VLOOKUP(AE713,Hilfstabelle!$B$14:$J$25,9,FALSE)</f>
        <v>65</v>
      </c>
      <c r="AJ713" s="7">
        <f>VLOOKUP(AE713,Hilfstabelle!$B$14:$K$25,10,FALSE)</f>
        <v>72</v>
      </c>
      <c r="AK713" s="7">
        <f>VLOOKUP(AE713,Hilfstabelle!$B$14:$I$25,8,FALSE)</f>
        <v>22</v>
      </c>
      <c r="AL713" s="7" t="str">
        <f>IF(AP713="50I","I",VLOOKUP(D713,Hilfstabelle!$A$3:$B$6,2))</f>
        <v>IV</v>
      </c>
      <c r="AM713" s="7" t="str">
        <f>IF(U713="I","I",VLOOKUP(D713,Hilfstabelle!$A$3:$B$6,2))</f>
        <v>IV</v>
      </c>
      <c r="AN713" s="7" t="str">
        <f t="shared" si="360"/>
        <v>140IV</v>
      </c>
      <c r="AO713" s="7" t="str">
        <f t="shared" si="372"/>
        <v>140IV</v>
      </c>
      <c r="AP713" s="106" t="b">
        <f t="shared" si="373"/>
        <v>0</v>
      </c>
      <c r="AQ713" s="7">
        <f>VLOOKUP('Grundgerüst Konfigurator'!AN713,Hilfstabelle!$B$14:$M$25,12,FALSE)</f>
        <v>4.4472372</v>
      </c>
      <c r="AR713" s="7">
        <f>VLOOKUP(AN713,Hilfstabelle!$B$14:$J$25,9,FALSE)</f>
        <v>81.5</v>
      </c>
      <c r="AS713" s="7">
        <f>VLOOKUP(AN713,Hilfstabelle!$B$14:$K$25,10,FALSE)</f>
        <v>75.599999999999994</v>
      </c>
      <c r="AT713" s="7">
        <f>VLOOKUP(AN713,Hilfstabelle!$B$14:$I$25,8,FALSE)</f>
        <v>25.6</v>
      </c>
      <c r="AU713" s="7" t="str">
        <f>IF(AY713="50I","I",VLOOKUP(E713,Hilfstabelle!$A$3:$B$6,2))</f>
        <v>II</v>
      </c>
      <c r="AV713" s="7" t="str">
        <f>IF(U713="I","I",VLOOKUP(E713,Hilfstabelle!$A$3:$B$6,2))</f>
        <v>II</v>
      </c>
      <c r="AW713" s="7" t="str">
        <f t="shared" si="361"/>
        <v>75II</v>
      </c>
      <c r="AX713" s="7" t="str">
        <f t="shared" si="374"/>
        <v>75II</v>
      </c>
      <c r="AY713" s="106" t="b">
        <f t="shared" si="375"/>
        <v>0</v>
      </c>
      <c r="AZ713" s="7">
        <f>VLOOKUP('Grundgerüst Konfigurator'!AW713,Hilfstabelle!$B$14:$M$25,12,FALSE)</f>
        <v>1.0688664000000001</v>
      </c>
      <c r="BA713" s="7">
        <f>VLOOKUP(AW713,Hilfstabelle!$B$14:$J$25,9,FALSE)</f>
        <v>45</v>
      </c>
      <c r="BB713" s="7">
        <f>VLOOKUP(AW713,Hilfstabelle!$B$14:$K$25,10,FALSE)</f>
        <v>72</v>
      </c>
      <c r="BC713" s="7">
        <f>VLOOKUP(AW713,Hilfstabelle!$B$14:$I$25,8,FALSE)</f>
        <v>22</v>
      </c>
      <c r="BD713" s="7" t="str">
        <f t="shared" si="376"/>
        <v>IV-III</v>
      </c>
      <c r="BE713" s="7" t="str">
        <f t="shared" si="362"/>
        <v>IV-III</v>
      </c>
      <c r="BF713" s="7">
        <f>IFERROR(VLOOKUP(BD713,Hilfstabelle!$B$26:$M$31,12,FALSE),0)</f>
        <v>1.783698</v>
      </c>
      <c r="BG713" s="7">
        <f>IFERROR(VLOOKUP(BD713,Hilfstabelle!$B$26:$H$31,7,FALSE),0)</f>
        <v>5</v>
      </c>
      <c r="BH713" s="7" t="str">
        <f t="shared" si="377"/>
        <v/>
      </c>
      <c r="BI713" s="7" t="str">
        <f t="shared" si="363"/>
        <v/>
      </c>
      <c r="BJ713" s="7">
        <f>IFERROR(VLOOKUP(BH713,Hilfstabelle!$B$26:$M$31,12,FALSE),0)</f>
        <v>0</v>
      </c>
      <c r="BK713" s="7">
        <f>IFERROR(VLOOKUP(BH713,Hilfstabelle!$B$26:$H$31,7,FALSE),0)</f>
        <v>0</v>
      </c>
      <c r="BL713" s="7" t="str">
        <f t="shared" si="378"/>
        <v>IV-II</v>
      </c>
      <c r="BM713" s="7" t="str">
        <f t="shared" si="364"/>
        <v>IV-II</v>
      </c>
      <c r="BN713" s="7">
        <f>IFERROR(VLOOKUP(BL713,Hilfstabelle!$B$26:$M$31,12,FALSE),0)</f>
        <v>2.3884392000000001</v>
      </c>
      <c r="BO713" s="7">
        <f>IFERROR(VLOOKUP(BL713,Hilfstabelle!$B$26:$H$31,7,FALSE),0)</f>
        <v>30</v>
      </c>
      <c r="BP713" s="162" t="s">
        <v>3902</v>
      </c>
    </row>
    <row r="714" spans="1:68" ht="15" thickBot="1" x14ac:dyDescent="0.25">
      <c r="A714" s="7">
        <v>16864441406</v>
      </c>
      <c r="B714" s="160" t="s">
        <v>98</v>
      </c>
      <c r="C714" s="8">
        <v>110</v>
      </c>
      <c r="D714" s="8">
        <v>140</v>
      </c>
      <c r="E714" s="8">
        <v>90</v>
      </c>
      <c r="F714" s="8" t="str">
        <f t="shared" si="379"/>
        <v>110 - 140 - 90</v>
      </c>
      <c r="G714" s="8" t="str">
        <f t="shared" si="380"/>
        <v>110-140-90</v>
      </c>
      <c r="H714" s="8">
        <f t="shared" si="381"/>
        <v>16864441406</v>
      </c>
      <c r="I714" s="6">
        <f t="shared" si="365"/>
        <v>22.136049600000003</v>
      </c>
      <c r="J714" s="6">
        <f>VLOOKUP(LEFT(A714,8)*1,Hilfstabelle!$A$35:$E$38,5,FALSE)</f>
        <v>0</v>
      </c>
      <c r="K714" s="6">
        <f t="shared" si="366"/>
        <v>375</v>
      </c>
      <c r="L714" s="6">
        <f t="shared" si="367"/>
        <v>266.10000000000002</v>
      </c>
      <c r="M714" s="6">
        <f t="shared" si="368"/>
        <v>163</v>
      </c>
      <c r="N714" s="19">
        <f t="shared" si="356"/>
        <v>137.5</v>
      </c>
      <c r="O714" s="19">
        <f t="shared" si="357"/>
        <v>136.1</v>
      </c>
      <c r="P714" s="19">
        <f t="shared" si="358"/>
        <v>137.5</v>
      </c>
      <c r="Q714" s="6" t="str">
        <f>VLOOKUP(LEFT(A714,8)*1,Hilfstabelle!$A$35:$E$38,2,FALSE)</f>
        <v>N.A.</v>
      </c>
      <c r="R714" s="6" t="str">
        <f>VLOOKUP(LEFT(A714,8)*1,Hilfstabelle!$A$35:$E$38,3,FALSE)</f>
        <v>N.A.</v>
      </c>
      <c r="S714" s="6" t="str">
        <f>VLOOKUP(LEFT(A714,8)*1,Hilfstabelle!$A$35:$E$38,4,FALSE)</f>
        <v>N.A.</v>
      </c>
      <c r="T714" s="94" t="e">
        <f>VLOOKUP(H714,Preise!A:E,4,FALSE)</f>
        <v>#N/A</v>
      </c>
      <c r="U714" s="7" t="str">
        <f>IF(V714=50,"I",VLOOKUP(V714,Hilfstabelle!$A$3:$B$6,2))</f>
        <v>IV</v>
      </c>
      <c r="V714" s="7">
        <f t="shared" si="369"/>
        <v>140</v>
      </c>
      <c r="W714" s="7" t="str">
        <f>IF(U714="I","I",VLOOKUP(V714,Hilfstabelle!$A$3:$B$6,2))</f>
        <v>IV</v>
      </c>
      <c r="X714" s="7">
        <f>VLOOKUP(W714,Hilfstabelle!$B$10:$M$13,12,FALSE)</f>
        <v>10.408540800000001</v>
      </c>
      <c r="Y714" s="7">
        <f>VLOOKUP(W714,Hilfstabelle!$B$10:$D$13,3,FALSE)</f>
        <v>80</v>
      </c>
      <c r="Z714" s="7">
        <f>VLOOKUP(W714,Hilfstabelle!$B$10:$E$13,4,FALSE)</f>
        <v>110.5</v>
      </c>
      <c r="AA714" s="7">
        <f>VLOOKUP(W714,Hilfstabelle!$B$10:$F$13,5,FALSE)</f>
        <v>110.5</v>
      </c>
      <c r="AB714" s="7">
        <f>VLOOKUP(W714,Hilfstabelle!$B$10:$G$13,6,FALSE)</f>
        <v>110.5</v>
      </c>
      <c r="AC714" s="7" t="str">
        <f>IF(AG714="50I","I",VLOOKUP(C714,Hilfstabelle!$A$3:$B$6,2))</f>
        <v>III</v>
      </c>
      <c r="AD714" s="7" t="str">
        <f>IF(U714="I","I",VLOOKUP(C714,Hilfstabelle!$A$3:$B$6,2))</f>
        <v>III</v>
      </c>
      <c r="AE714" s="7" t="str">
        <f t="shared" si="359"/>
        <v>110III</v>
      </c>
      <c r="AF714" s="7" t="str">
        <f t="shared" si="370"/>
        <v>110III</v>
      </c>
      <c r="AG714" s="106" t="b">
        <f t="shared" si="371"/>
        <v>0</v>
      </c>
      <c r="AH714" s="7">
        <f>VLOOKUP('Grundgerüst Konfigurator'!AE714,Hilfstabelle!$B$14:$M$25,12,FALSE)</f>
        <v>2.1127092000000003</v>
      </c>
      <c r="AI714" s="7">
        <f>VLOOKUP(AE714,Hilfstabelle!$B$14:$J$25,9,FALSE)</f>
        <v>65</v>
      </c>
      <c r="AJ714" s="7">
        <f>VLOOKUP(AE714,Hilfstabelle!$B$14:$K$25,10,FALSE)</f>
        <v>72</v>
      </c>
      <c r="AK714" s="7">
        <f>VLOOKUP(AE714,Hilfstabelle!$B$14:$I$25,8,FALSE)</f>
        <v>22</v>
      </c>
      <c r="AL714" s="7" t="str">
        <f>IF(AP714="50I","I",VLOOKUP(D714,Hilfstabelle!$A$3:$B$6,2))</f>
        <v>IV</v>
      </c>
      <c r="AM714" s="7" t="str">
        <f>IF(U714="I","I",VLOOKUP(D714,Hilfstabelle!$A$3:$B$6,2))</f>
        <v>IV</v>
      </c>
      <c r="AN714" s="7" t="str">
        <f t="shared" si="360"/>
        <v>140IV</v>
      </c>
      <c r="AO714" s="7" t="str">
        <f t="shared" si="372"/>
        <v>140IV</v>
      </c>
      <c r="AP714" s="106" t="b">
        <f t="shared" si="373"/>
        <v>0</v>
      </c>
      <c r="AQ714" s="7">
        <f>VLOOKUP('Grundgerüst Konfigurator'!AN714,Hilfstabelle!$B$14:$M$25,12,FALSE)</f>
        <v>4.4472372</v>
      </c>
      <c r="AR714" s="7">
        <f>VLOOKUP(AN714,Hilfstabelle!$B$14:$J$25,9,FALSE)</f>
        <v>81.5</v>
      </c>
      <c r="AS714" s="7">
        <f>VLOOKUP(AN714,Hilfstabelle!$B$14:$K$25,10,FALSE)</f>
        <v>75.599999999999994</v>
      </c>
      <c r="AT714" s="7">
        <f>VLOOKUP(AN714,Hilfstabelle!$B$14:$I$25,8,FALSE)</f>
        <v>25.6</v>
      </c>
      <c r="AU714" s="7" t="str">
        <f>IF(AY714="50I","I",VLOOKUP(E714,Hilfstabelle!$A$3:$B$6,2))</f>
        <v>III</v>
      </c>
      <c r="AV714" s="7" t="str">
        <f>IF(U714="I","I",VLOOKUP(E714,Hilfstabelle!$A$3:$B$6,2))</f>
        <v>III</v>
      </c>
      <c r="AW714" s="7" t="str">
        <f t="shared" si="361"/>
        <v>90III</v>
      </c>
      <c r="AX714" s="7" t="str">
        <f t="shared" si="374"/>
        <v>90III</v>
      </c>
      <c r="AY714" s="106" t="b">
        <f t="shared" si="375"/>
        <v>0</v>
      </c>
      <c r="AZ714" s="7">
        <f>VLOOKUP('Grundgerüst Konfigurator'!AW714,Hilfstabelle!$B$14:$M$25,12,FALSE)</f>
        <v>1.6001664000000002</v>
      </c>
      <c r="BA714" s="7">
        <f>VLOOKUP(AW714,Hilfstabelle!$B$14:$J$25,9,FALSE)</f>
        <v>54</v>
      </c>
      <c r="BB714" s="7">
        <f>VLOOKUP(AW714,Hilfstabelle!$B$14:$K$25,10,FALSE)</f>
        <v>72</v>
      </c>
      <c r="BC714" s="7">
        <f>VLOOKUP(AW714,Hilfstabelle!$B$14:$I$25,8,FALSE)</f>
        <v>22</v>
      </c>
      <c r="BD714" s="7" t="str">
        <f t="shared" si="376"/>
        <v>IV-III</v>
      </c>
      <c r="BE714" s="7" t="str">
        <f t="shared" si="362"/>
        <v>IV-III</v>
      </c>
      <c r="BF714" s="7">
        <f>IFERROR(VLOOKUP(BD714,Hilfstabelle!$B$26:$M$31,12,FALSE),0)</f>
        <v>1.783698</v>
      </c>
      <c r="BG714" s="7">
        <f>IFERROR(VLOOKUP(BD714,Hilfstabelle!$B$26:$H$31,7,FALSE),0)</f>
        <v>5</v>
      </c>
      <c r="BH714" s="7" t="str">
        <f t="shared" si="377"/>
        <v/>
      </c>
      <c r="BI714" s="7" t="str">
        <f t="shared" si="363"/>
        <v/>
      </c>
      <c r="BJ714" s="7">
        <f>IFERROR(VLOOKUP(BH714,Hilfstabelle!$B$26:$M$31,12,FALSE),0)</f>
        <v>0</v>
      </c>
      <c r="BK714" s="7">
        <f>IFERROR(VLOOKUP(BH714,Hilfstabelle!$B$26:$H$31,7,FALSE),0)</f>
        <v>0</v>
      </c>
      <c r="BL714" s="7" t="str">
        <f t="shared" si="378"/>
        <v>IV-III</v>
      </c>
      <c r="BM714" s="7" t="str">
        <f t="shared" si="364"/>
        <v>IV-III</v>
      </c>
      <c r="BN714" s="7">
        <f>IFERROR(VLOOKUP(BL714,Hilfstabelle!$B$26:$M$31,12,FALSE),0)</f>
        <v>1.783698</v>
      </c>
      <c r="BO714" s="7">
        <f>IFERROR(VLOOKUP(BL714,Hilfstabelle!$B$26:$H$31,7,FALSE),0)</f>
        <v>5</v>
      </c>
      <c r="BP714" s="162" t="s">
        <v>3902</v>
      </c>
    </row>
    <row r="715" spans="1:68" ht="15" thickBot="1" x14ac:dyDescent="0.25">
      <c r="A715" s="7">
        <v>16864441407</v>
      </c>
      <c r="B715" s="160" t="s">
        <v>98</v>
      </c>
      <c r="C715" s="8">
        <v>110</v>
      </c>
      <c r="D715" s="8">
        <v>160</v>
      </c>
      <c r="E715" s="8">
        <v>25</v>
      </c>
      <c r="F715" s="8" t="str">
        <f t="shared" si="379"/>
        <v>110 - 160 - 25</v>
      </c>
      <c r="G715" s="8" t="str">
        <f t="shared" si="380"/>
        <v>110-160-25</v>
      </c>
      <c r="H715" s="8">
        <f t="shared" si="381"/>
        <v>16864441407</v>
      </c>
      <c r="I715" s="6">
        <f t="shared" si="365"/>
        <v>21.645582000000005</v>
      </c>
      <c r="J715" s="6">
        <f>VLOOKUP(LEFT(A715,8)*1,Hilfstabelle!$A$35:$E$38,5,FALSE)</f>
        <v>0</v>
      </c>
      <c r="K715" s="6">
        <f t="shared" si="366"/>
        <v>343.5</v>
      </c>
      <c r="L715" s="6">
        <f t="shared" si="367"/>
        <v>254.5</v>
      </c>
      <c r="M715" s="6">
        <f t="shared" si="368"/>
        <v>185</v>
      </c>
      <c r="N715" s="19">
        <f t="shared" si="356"/>
        <v>137.5</v>
      </c>
      <c r="O715" s="19">
        <f t="shared" si="357"/>
        <v>124.5</v>
      </c>
      <c r="P715" s="19">
        <f t="shared" si="358"/>
        <v>134.5</v>
      </c>
      <c r="Q715" s="6" t="str">
        <f>VLOOKUP(LEFT(A715,8)*1,Hilfstabelle!$A$35:$E$38,2,FALSE)</f>
        <v>N.A.</v>
      </c>
      <c r="R715" s="6" t="str">
        <f>VLOOKUP(LEFT(A715,8)*1,Hilfstabelle!$A$35:$E$38,3,FALSE)</f>
        <v>N.A.</v>
      </c>
      <c r="S715" s="6" t="str">
        <f>VLOOKUP(LEFT(A715,8)*1,Hilfstabelle!$A$35:$E$38,4,FALSE)</f>
        <v>N.A.</v>
      </c>
      <c r="T715" s="94" t="e">
        <f>VLOOKUP(H715,Preise!A:E,4,FALSE)</f>
        <v>#N/A</v>
      </c>
      <c r="U715" s="7" t="str">
        <f>IF(V715=50,"I",VLOOKUP(V715,Hilfstabelle!$A$3:$B$6,2))</f>
        <v>IV</v>
      </c>
      <c r="V715" s="7">
        <f t="shared" si="369"/>
        <v>160</v>
      </c>
      <c r="W715" s="7" t="str">
        <f>IF(U715="I","I",VLOOKUP(V715,Hilfstabelle!$A$3:$B$6,2))</f>
        <v>IV</v>
      </c>
      <c r="X715" s="7">
        <f>VLOOKUP(W715,Hilfstabelle!$B$10:$M$13,12,FALSE)</f>
        <v>10.408540800000001</v>
      </c>
      <c r="Y715" s="7">
        <f>VLOOKUP(W715,Hilfstabelle!$B$10:$D$13,3,FALSE)</f>
        <v>80</v>
      </c>
      <c r="Z715" s="7">
        <f>VLOOKUP(W715,Hilfstabelle!$B$10:$E$13,4,FALSE)</f>
        <v>110.5</v>
      </c>
      <c r="AA715" s="7">
        <f>VLOOKUP(W715,Hilfstabelle!$B$10:$F$13,5,FALSE)</f>
        <v>110.5</v>
      </c>
      <c r="AB715" s="7">
        <f>VLOOKUP(W715,Hilfstabelle!$B$10:$G$13,6,FALSE)</f>
        <v>110.5</v>
      </c>
      <c r="AC715" s="7" t="str">
        <f>IF(AG715="50I","I",VLOOKUP(C715,Hilfstabelle!$A$3:$B$6,2))</f>
        <v>III</v>
      </c>
      <c r="AD715" s="7" t="str">
        <f>IF(U715="I","I",VLOOKUP(C715,Hilfstabelle!$A$3:$B$6,2))</f>
        <v>III</v>
      </c>
      <c r="AE715" s="7" t="str">
        <f t="shared" si="359"/>
        <v>110III</v>
      </c>
      <c r="AF715" s="7" t="str">
        <f t="shared" si="370"/>
        <v>110III</v>
      </c>
      <c r="AG715" s="106" t="b">
        <f t="shared" si="371"/>
        <v>0</v>
      </c>
      <c r="AH715" s="7">
        <f>VLOOKUP('Grundgerüst Konfigurator'!AE715,Hilfstabelle!$B$14:$M$25,12,FALSE)</f>
        <v>2.1127092000000003</v>
      </c>
      <c r="AI715" s="7">
        <f>VLOOKUP(AE715,Hilfstabelle!$B$14:$J$25,9,FALSE)</f>
        <v>65</v>
      </c>
      <c r="AJ715" s="7">
        <f>VLOOKUP(AE715,Hilfstabelle!$B$14:$K$25,10,FALSE)</f>
        <v>72</v>
      </c>
      <c r="AK715" s="7">
        <f>VLOOKUP(AE715,Hilfstabelle!$B$14:$I$25,8,FALSE)</f>
        <v>22</v>
      </c>
      <c r="AL715" s="7" t="str">
        <f>IF(AP715="50I","I",VLOOKUP(D715,Hilfstabelle!$A$3:$B$6,2))</f>
        <v>IV</v>
      </c>
      <c r="AM715" s="7" t="str">
        <f>IF(U715="I","I",VLOOKUP(D715,Hilfstabelle!$A$3:$B$6,2))</f>
        <v>IV</v>
      </c>
      <c r="AN715" s="7" t="str">
        <f t="shared" si="360"/>
        <v>160IV</v>
      </c>
      <c r="AO715" s="7" t="str">
        <f t="shared" si="372"/>
        <v>160IV</v>
      </c>
      <c r="AP715" s="106" t="b">
        <f t="shared" si="373"/>
        <v>0</v>
      </c>
      <c r="AQ715" s="7">
        <f>VLOOKUP('Grundgerüst Konfigurator'!AN715,Hilfstabelle!$B$14:$M$25,12,FALSE)</f>
        <v>4.9632240000000003</v>
      </c>
      <c r="AR715" s="7">
        <f>VLOOKUP(AN715,Hilfstabelle!$B$14:$J$25,9,FALSE)</f>
        <v>92.5</v>
      </c>
      <c r="AS715" s="7">
        <f>VLOOKUP(AN715,Hilfstabelle!$B$14:$K$25,10,FALSE)</f>
        <v>64</v>
      </c>
      <c r="AT715" s="7">
        <f>VLOOKUP(AN715,Hilfstabelle!$B$14:$I$25,8,FALSE)</f>
        <v>14</v>
      </c>
      <c r="AU715" s="7" t="str">
        <f>IF(AY715="50I","I",VLOOKUP(E715,Hilfstabelle!$A$3:$B$6,2))</f>
        <v>I</v>
      </c>
      <c r="AV715" s="7" t="str">
        <f>IF(U715="I","I",VLOOKUP(E715,Hilfstabelle!$A$3:$B$6,2))</f>
        <v>I</v>
      </c>
      <c r="AW715" s="7" t="str">
        <f t="shared" si="361"/>
        <v>25I</v>
      </c>
      <c r="AX715" s="7" t="str">
        <f t="shared" si="374"/>
        <v>25I</v>
      </c>
      <c r="AY715" s="106" t="b">
        <f t="shared" si="375"/>
        <v>0</v>
      </c>
      <c r="AZ715" s="7">
        <f>VLOOKUP('Grundgerüst Konfigurator'!AW715,Hilfstabelle!$B$14:$M$25,12,FALSE)</f>
        <v>0.171486</v>
      </c>
      <c r="BA715" s="7">
        <f>VLOOKUP(AW715,Hilfstabelle!$B$14:$J$25,9,FALSE)</f>
        <v>15.25</v>
      </c>
      <c r="BB715" s="7">
        <f>VLOOKUP(AW715,Hilfstabelle!$B$14:$K$25,10,FALSE)</f>
        <v>40.5</v>
      </c>
      <c r="BC715" s="7">
        <f>VLOOKUP(AW715,Hilfstabelle!$B$14:$I$25,8,FALSE)</f>
        <v>19</v>
      </c>
      <c r="BD715" s="7" t="str">
        <f t="shared" si="376"/>
        <v>IV-III</v>
      </c>
      <c r="BE715" s="7" t="str">
        <f t="shared" si="362"/>
        <v>IV-III</v>
      </c>
      <c r="BF715" s="7">
        <f>IFERROR(VLOOKUP(BD715,Hilfstabelle!$B$26:$M$31,12,FALSE),0)</f>
        <v>1.783698</v>
      </c>
      <c r="BG715" s="7">
        <f>IFERROR(VLOOKUP(BD715,Hilfstabelle!$B$26:$H$31,7,FALSE),0)</f>
        <v>5</v>
      </c>
      <c r="BH715" s="7" t="str">
        <f t="shared" si="377"/>
        <v/>
      </c>
      <c r="BI715" s="7" t="str">
        <f t="shared" si="363"/>
        <v/>
      </c>
      <c r="BJ715" s="7">
        <f>IFERROR(VLOOKUP(BH715,Hilfstabelle!$B$26:$M$31,12,FALSE),0)</f>
        <v>0</v>
      </c>
      <c r="BK715" s="7">
        <f>IFERROR(VLOOKUP(BH715,Hilfstabelle!$B$26:$H$31,7,FALSE),0)</f>
        <v>0</v>
      </c>
      <c r="BL715" s="7" t="str">
        <f t="shared" si="378"/>
        <v>IV-I</v>
      </c>
      <c r="BM715" s="7" t="str">
        <f t="shared" si="364"/>
        <v>IV-I</v>
      </c>
      <c r="BN715" s="7">
        <f>IFERROR(VLOOKUP(BL715,Hilfstabelle!$B$26:$M$31,12,FALSE),0)</f>
        <v>2.205924</v>
      </c>
      <c r="BO715" s="7">
        <f>IFERROR(VLOOKUP(BL715,Hilfstabelle!$B$26:$H$31,7,FALSE),0)</f>
        <v>5</v>
      </c>
      <c r="BP715" s="162" t="s">
        <v>3902</v>
      </c>
    </row>
    <row r="716" spans="1:68" ht="15" thickBot="1" x14ac:dyDescent="0.25">
      <c r="A716" s="7">
        <v>16864441408</v>
      </c>
      <c r="B716" s="160" t="s">
        <v>98</v>
      </c>
      <c r="C716" s="8">
        <v>110</v>
      </c>
      <c r="D716" s="8">
        <v>160</v>
      </c>
      <c r="E716" s="8">
        <v>32</v>
      </c>
      <c r="F716" s="8" t="str">
        <f t="shared" si="379"/>
        <v>110 - 160 - 32</v>
      </c>
      <c r="G716" s="8" t="str">
        <f t="shared" si="380"/>
        <v>110-160-32</v>
      </c>
      <c r="H716" s="8">
        <f t="shared" si="381"/>
        <v>16864441408</v>
      </c>
      <c r="I716" s="6">
        <f t="shared" si="365"/>
        <v>21.697981200000005</v>
      </c>
      <c r="J716" s="6">
        <f>VLOOKUP(LEFT(A716,8)*1,Hilfstabelle!$A$35:$E$38,5,FALSE)</f>
        <v>0</v>
      </c>
      <c r="K716" s="6">
        <f t="shared" si="366"/>
        <v>350</v>
      </c>
      <c r="L716" s="6">
        <f t="shared" si="367"/>
        <v>254.5</v>
      </c>
      <c r="M716" s="6">
        <f t="shared" si="368"/>
        <v>185</v>
      </c>
      <c r="N716" s="19">
        <f t="shared" si="356"/>
        <v>137.5</v>
      </c>
      <c r="O716" s="19">
        <f t="shared" si="357"/>
        <v>124.5</v>
      </c>
      <c r="P716" s="19">
        <f t="shared" si="358"/>
        <v>135.5</v>
      </c>
      <c r="Q716" s="6" t="str">
        <f>VLOOKUP(LEFT(A716,8)*1,Hilfstabelle!$A$35:$E$38,2,FALSE)</f>
        <v>N.A.</v>
      </c>
      <c r="R716" s="6" t="str">
        <f>VLOOKUP(LEFT(A716,8)*1,Hilfstabelle!$A$35:$E$38,3,FALSE)</f>
        <v>N.A.</v>
      </c>
      <c r="S716" s="6" t="str">
        <f>VLOOKUP(LEFT(A716,8)*1,Hilfstabelle!$A$35:$E$38,4,FALSE)</f>
        <v>N.A.</v>
      </c>
      <c r="T716" s="94" t="e">
        <f>VLOOKUP(H716,Preise!A:E,4,FALSE)</f>
        <v>#N/A</v>
      </c>
      <c r="U716" s="7" t="str">
        <f>IF(V716=50,"I",VLOOKUP(V716,Hilfstabelle!$A$3:$B$6,2))</f>
        <v>IV</v>
      </c>
      <c r="V716" s="7">
        <f t="shared" si="369"/>
        <v>160</v>
      </c>
      <c r="W716" s="7" t="str">
        <f>IF(U716="I","I",VLOOKUP(V716,Hilfstabelle!$A$3:$B$6,2))</f>
        <v>IV</v>
      </c>
      <c r="X716" s="7">
        <f>VLOOKUP(W716,Hilfstabelle!$B$10:$M$13,12,FALSE)</f>
        <v>10.408540800000001</v>
      </c>
      <c r="Y716" s="7">
        <f>VLOOKUP(W716,Hilfstabelle!$B$10:$D$13,3,FALSE)</f>
        <v>80</v>
      </c>
      <c r="Z716" s="7">
        <f>VLOOKUP(W716,Hilfstabelle!$B$10:$E$13,4,FALSE)</f>
        <v>110.5</v>
      </c>
      <c r="AA716" s="7">
        <f>VLOOKUP(W716,Hilfstabelle!$B$10:$F$13,5,FALSE)</f>
        <v>110.5</v>
      </c>
      <c r="AB716" s="7">
        <f>VLOOKUP(W716,Hilfstabelle!$B$10:$G$13,6,FALSE)</f>
        <v>110.5</v>
      </c>
      <c r="AC716" s="7" t="str">
        <f>IF(AG716="50I","I",VLOOKUP(C716,Hilfstabelle!$A$3:$B$6,2))</f>
        <v>III</v>
      </c>
      <c r="AD716" s="7" t="str">
        <f>IF(U716="I","I",VLOOKUP(C716,Hilfstabelle!$A$3:$B$6,2))</f>
        <v>III</v>
      </c>
      <c r="AE716" s="7" t="str">
        <f t="shared" si="359"/>
        <v>110III</v>
      </c>
      <c r="AF716" s="7" t="str">
        <f t="shared" si="370"/>
        <v>110III</v>
      </c>
      <c r="AG716" s="106" t="b">
        <f t="shared" si="371"/>
        <v>0</v>
      </c>
      <c r="AH716" s="7">
        <f>VLOOKUP('Grundgerüst Konfigurator'!AE716,Hilfstabelle!$B$14:$M$25,12,FALSE)</f>
        <v>2.1127092000000003</v>
      </c>
      <c r="AI716" s="7">
        <f>VLOOKUP(AE716,Hilfstabelle!$B$14:$J$25,9,FALSE)</f>
        <v>65</v>
      </c>
      <c r="AJ716" s="7">
        <f>VLOOKUP(AE716,Hilfstabelle!$B$14:$K$25,10,FALSE)</f>
        <v>72</v>
      </c>
      <c r="AK716" s="7">
        <f>VLOOKUP(AE716,Hilfstabelle!$B$14:$I$25,8,FALSE)</f>
        <v>22</v>
      </c>
      <c r="AL716" s="7" t="str">
        <f>IF(AP716="50I","I",VLOOKUP(D716,Hilfstabelle!$A$3:$B$6,2))</f>
        <v>IV</v>
      </c>
      <c r="AM716" s="7" t="str">
        <f>IF(U716="I","I",VLOOKUP(D716,Hilfstabelle!$A$3:$B$6,2))</f>
        <v>IV</v>
      </c>
      <c r="AN716" s="7" t="str">
        <f t="shared" si="360"/>
        <v>160IV</v>
      </c>
      <c r="AO716" s="7" t="str">
        <f t="shared" si="372"/>
        <v>160IV</v>
      </c>
      <c r="AP716" s="106" t="b">
        <f t="shared" si="373"/>
        <v>0</v>
      </c>
      <c r="AQ716" s="7">
        <f>VLOOKUP('Grundgerüst Konfigurator'!AN716,Hilfstabelle!$B$14:$M$25,12,FALSE)</f>
        <v>4.9632240000000003</v>
      </c>
      <c r="AR716" s="7">
        <f>VLOOKUP(AN716,Hilfstabelle!$B$14:$J$25,9,FALSE)</f>
        <v>92.5</v>
      </c>
      <c r="AS716" s="7">
        <f>VLOOKUP(AN716,Hilfstabelle!$B$14:$K$25,10,FALSE)</f>
        <v>64</v>
      </c>
      <c r="AT716" s="7">
        <f>VLOOKUP(AN716,Hilfstabelle!$B$14:$I$25,8,FALSE)</f>
        <v>14</v>
      </c>
      <c r="AU716" s="7" t="str">
        <f>IF(AY716="50I","I",VLOOKUP(E716,Hilfstabelle!$A$3:$B$6,2))</f>
        <v>I</v>
      </c>
      <c r="AV716" s="7" t="str">
        <f>IF(U716="I","I",VLOOKUP(E716,Hilfstabelle!$A$3:$B$6,2))</f>
        <v>I</v>
      </c>
      <c r="AW716" s="7" t="str">
        <f t="shared" si="361"/>
        <v>32I</v>
      </c>
      <c r="AX716" s="7" t="str">
        <f t="shared" si="374"/>
        <v>32I</v>
      </c>
      <c r="AY716" s="106" t="b">
        <f t="shared" si="375"/>
        <v>0</v>
      </c>
      <c r="AZ716" s="7">
        <f>VLOOKUP('Grundgerüst Konfigurator'!AW716,Hilfstabelle!$B$14:$M$25,12,FALSE)</f>
        <v>0.22388520000000001</v>
      </c>
      <c r="BA716" s="7">
        <f>VLOOKUP(AW716,Hilfstabelle!$B$14:$J$25,9,FALSE)</f>
        <v>20</v>
      </c>
      <c r="BB716" s="7">
        <f>VLOOKUP(AW716,Hilfstabelle!$B$14:$K$25,10,FALSE)</f>
        <v>47</v>
      </c>
      <c r="BC716" s="7">
        <f>VLOOKUP(AW716,Hilfstabelle!$B$14:$I$25,8,FALSE)</f>
        <v>20</v>
      </c>
      <c r="BD716" s="7" t="str">
        <f t="shared" si="376"/>
        <v>IV-III</v>
      </c>
      <c r="BE716" s="7" t="str">
        <f t="shared" si="362"/>
        <v>IV-III</v>
      </c>
      <c r="BF716" s="7">
        <f>IFERROR(VLOOKUP(BD716,Hilfstabelle!$B$26:$M$31,12,FALSE),0)</f>
        <v>1.783698</v>
      </c>
      <c r="BG716" s="7">
        <f>IFERROR(VLOOKUP(BD716,Hilfstabelle!$B$26:$H$31,7,FALSE),0)</f>
        <v>5</v>
      </c>
      <c r="BH716" s="7" t="str">
        <f t="shared" si="377"/>
        <v/>
      </c>
      <c r="BI716" s="7" t="str">
        <f t="shared" si="363"/>
        <v/>
      </c>
      <c r="BJ716" s="7">
        <f>IFERROR(VLOOKUP(BH716,Hilfstabelle!$B$26:$M$31,12,FALSE),0)</f>
        <v>0</v>
      </c>
      <c r="BK716" s="7">
        <f>IFERROR(VLOOKUP(BH716,Hilfstabelle!$B$26:$H$31,7,FALSE),0)</f>
        <v>0</v>
      </c>
      <c r="BL716" s="7" t="str">
        <f t="shared" si="378"/>
        <v>IV-I</v>
      </c>
      <c r="BM716" s="7" t="str">
        <f t="shared" si="364"/>
        <v>IV-I</v>
      </c>
      <c r="BN716" s="7">
        <f>IFERROR(VLOOKUP(BL716,Hilfstabelle!$B$26:$M$31,12,FALSE),0)</f>
        <v>2.205924</v>
      </c>
      <c r="BO716" s="7">
        <f>IFERROR(VLOOKUP(BL716,Hilfstabelle!$B$26:$H$31,7,FALSE),0)</f>
        <v>5</v>
      </c>
      <c r="BP716" s="162" t="s">
        <v>3902</v>
      </c>
    </row>
    <row r="717" spans="1:68" ht="15" thickBot="1" x14ac:dyDescent="0.25">
      <c r="A717" s="7">
        <v>16864441409</v>
      </c>
      <c r="B717" s="160" t="s">
        <v>98</v>
      </c>
      <c r="C717" s="8">
        <v>110</v>
      </c>
      <c r="D717" s="8">
        <v>160</v>
      </c>
      <c r="E717" s="8">
        <v>40</v>
      </c>
      <c r="F717" s="8" t="str">
        <f t="shared" si="379"/>
        <v>110 - 160 - 40</v>
      </c>
      <c r="G717" s="8" t="str">
        <f t="shared" si="380"/>
        <v>110-160-40</v>
      </c>
      <c r="H717" s="8">
        <f t="shared" si="381"/>
        <v>16864441409</v>
      </c>
      <c r="I717" s="6">
        <f t="shared" si="365"/>
        <v>21.807584400000003</v>
      </c>
      <c r="J717" s="6">
        <f>VLOOKUP(LEFT(A717,8)*1,Hilfstabelle!$A$35:$E$38,5,FALSE)</f>
        <v>0</v>
      </c>
      <c r="K717" s="6">
        <f t="shared" si="366"/>
        <v>357</v>
      </c>
      <c r="L717" s="6">
        <f t="shared" si="367"/>
        <v>254.5</v>
      </c>
      <c r="M717" s="6">
        <f t="shared" si="368"/>
        <v>185</v>
      </c>
      <c r="N717" s="19">
        <f t="shared" si="356"/>
        <v>137.5</v>
      </c>
      <c r="O717" s="19">
        <f t="shared" si="357"/>
        <v>124.5</v>
      </c>
      <c r="P717" s="19">
        <f t="shared" si="358"/>
        <v>137.5</v>
      </c>
      <c r="Q717" s="6" t="str">
        <f>VLOOKUP(LEFT(A717,8)*1,Hilfstabelle!$A$35:$E$38,2,FALSE)</f>
        <v>N.A.</v>
      </c>
      <c r="R717" s="6" t="str">
        <f>VLOOKUP(LEFT(A717,8)*1,Hilfstabelle!$A$35:$E$38,3,FALSE)</f>
        <v>N.A.</v>
      </c>
      <c r="S717" s="6" t="str">
        <f>VLOOKUP(LEFT(A717,8)*1,Hilfstabelle!$A$35:$E$38,4,FALSE)</f>
        <v>N.A.</v>
      </c>
      <c r="T717" s="94" t="e">
        <f>VLOOKUP(H717,Preise!A:E,4,FALSE)</f>
        <v>#N/A</v>
      </c>
      <c r="U717" s="7" t="str">
        <f>IF(V717=50,"I",VLOOKUP(V717,Hilfstabelle!$A$3:$B$6,2))</f>
        <v>IV</v>
      </c>
      <c r="V717" s="7">
        <f t="shared" si="369"/>
        <v>160</v>
      </c>
      <c r="W717" s="7" t="str">
        <f>IF(U717="I","I",VLOOKUP(V717,Hilfstabelle!$A$3:$B$6,2))</f>
        <v>IV</v>
      </c>
      <c r="X717" s="7">
        <f>VLOOKUP(W717,Hilfstabelle!$B$10:$M$13,12,FALSE)</f>
        <v>10.408540800000001</v>
      </c>
      <c r="Y717" s="7">
        <f>VLOOKUP(W717,Hilfstabelle!$B$10:$D$13,3,FALSE)</f>
        <v>80</v>
      </c>
      <c r="Z717" s="7">
        <f>VLOOKUP(W717,Hilfstabelle!$B$10:$E$13,4,FALSE)</f>
        <v>110.5</v>
      </c>
      <c r="AA717" s="7">
        <f>VLOOKUP(W717,Hilfstabelle!$B$10:$F$13,5,FALSE)</f>
        <v>110.5</v>
      </c>
      <c r="AB717" s="7">
        <f>VLOOKUP(W717,Hilfstabelle!$B$10:$G$13,6,FALSE)</f>
        <v>110.5</v>
      </c>
      <c r="AC717" s="7" t="str">
        <f>IF(AG717="50I","I",VLOOKUP(C717,Hilfstabelle!$A$3:$B$6,2))</f>
        <v>III</v>
      </c>
      <c r="AD717" s="7" t="str">
        <f>IF(U717="I","I",VLOOKUP(C717,Hilfstabelle!$A$3:$B$6,2))</f>
        <v>III</v>
      </c>
      <c r="AE717" s="7" t="str">
        <f t="shared" si="359"/>
        <v>110III</v>
      </c>
      <c r="AF717" s="7" t="str">
        <f t="shared" si="370"/>
        <v>110III</v>
      </c>
      <c r="AG717" s="106" t="b">
        <f t="shared" si="371"/>
        <v>0</v>
      </c>
      <c r="AH717" s="7">
        <f>VLOOKUP('Grundgerüst Konfigurator'!AE717,Hilfstabelle!$B$14:$M$25,12,FALSE)</f>
        <v>2.1127092000000003</v>
      </c>
      <c r="AI717" s="7">
        <f>VLOOKUP(AE717,Hilfstabelle!$B$14:$J$25,9,FALSE)</f>
        <v>65</v>
      </c>
      <c r="AJ717" s="7">
        <f>VLOOKUP(AE717,Hilfstabelle!$B$14:$K$25,10,FALSE)</f>
        <v>72</v>
      </c>
      <c r="AK717" s="7">
        <f>VLOOKUP(AE717,Hilfstabelle!$B$14:$I$25,8,FALSE)</f>
        <v>22</v>
      </c>
      <c r="AL717" s="7" t="str">
        <f>IF(AP717="50I","I",VLOOKUP(D717,Hilfstabelle!$A$3:$B$6,2))</f>
        <v>IV</v>
      </c>
      <c r="AM717" s="7" t="str">
        <f>IF(U717="I","I",VLOOKUP(D717,Hilfstabelle!$A$3:$B$6,2))</f>
        <v>IV</v>
      </c>
      <c r="AN717" s="7" t="str">
        <f t="shared" si="360"/>
        <v>160IV</v>
      </c>
      <c r="AO717" s="7" t="str">
        <f t="shared" si="372"/>
        <v>160IV</v>
      </c>
      <c r="AP717" s="106" t="b">
        <f t="shared" si="373"/>
        <v>0</v>
      </c>
      <c r="AQ717" s="7">
        <f>VLOOKUP('Grundgerüst Konfigurator'!AN717,Hilfstabelle!$B$14:$M$25,12,FALSE)</f>
        <v>4.9632240000000003</v>
      </c>
      <c r="AR717" s="7">
        <f>VLOOKUP(AN717,Hilfstabelle!$B$14:$J$25,9,FALSE)</f>
        <v>92.5</v>
      </c>
      <c r="AS717" s="7">
        <f>VLOOKUP(AN717,Hilfstabelle!$B$14:$K$25,10,FALSE)</f>
        <v>64</v>
      </c>
      <c r="AT717" s="7">
        <f>VLOOKUP(AN717,Hilfstabelle!$B$14:$I$25,8,FALSE)</f>
        <v>14</v>
      </c>
      <c r="AU717" s="7" t="str">
        <f>IF(AY717="50I","I",VLOOKUP(E717,Hilfstabelle!$A$3:$B$6,2))</f>
        <v>I</v>
      </c>
      <c r="AV717" s="7" t="str">
        <f>IF(U717="I","I",VLOOKUP(E717,Hilfstabelle!$A$3:$B$6,2))</f>
        <v>I</v>
      </c>
      <c r="AW717" s="7" t="str">
        <f t="shared" si="361"/>
        <v>40I</v>
      </c>
      <c r="AX717" s="7" t="str">
        <f t="shared" si="374"/>
        <v>40I</v>
      </c>
      <c r="AY717" s="106" t="b">
        <f t="shared" si="375"/>
        <v>0</v>
      </c>
      <c r="AZ717" s="7">
        <f>VLOOKUP('Grundgerüst Konfigurator'!AW717,Hilfstabelle!$B$14:$M$25,12,FALSE)</f>
        <v>0.33348840000000002</v>
      </c>
      <c r="BA717" s="7">
        <f>VLOOKUP(AW717,Hilfstabelle!$B$14:$J$25,9,FALSE)</f>
        <v>24.5</v>
      </c>
      <c r="BB717" s="7">
        <f>VLOOKUP(AW717,Hilfstabelle!$B$14:$K$25,10,FALSE)</f>
        <v>54</v>
      </c>
      <c r="BC717" s="7">
        <f>VLOOKUP(AW717,Hilfstabelle!$B$14:$I$25,8,FALSE)</f>
        <v>22</v>
      </c>
      <c r="BD717" s="7" t="str">
        <f t="shared" si="376"/>
        <v>IV-III</v>
      </c>
      <c r="BE717" s="7" t="str">
        <f t="shared" si="362"/>
        <v>IV-III</v>
      </c>
      <c r="BF717" s="7">
        <f>IFERROR(VLOOKUP(BD717,Hilfstabelle!$B$26:$M$31,12,FALSE),0)</f>
        <v>1.783698</v>
      </c>
      <c r="BG717" s="7">
        <f>IFERROR(VLOOKUP(BD717,Hilfstabelle!$B$26:$H$31,7,FALSE),0)</f>
        <v>5</v>
      </c>
      <c r="BH717" s="7" t="str">
        <f t="shared" si="377"/>
        <v/>
      </c>
      <c r="BI717" s="7" t="str">
        <f t="shared" si="363"/>
        <v/>
      </c>
      <c r="BJ717" s="7">
        <f>IFERROR(VLOOKUP(BH717,Hilfstabelle!$B$26:$M$31,12,FALSE),0)</f>
        <v>0</v>
      </c>
      <c r="BK717" s="7">
        <f>IFERROR(VLOOKUP(BH717,Hilfstabelle!$B$26:$H$31,7,FALSE),0)</f>
        <v>0</v>
      </c>
      <c r="BL717" s="7" t="str">
        <f t="shared" si="378"/>
        <v>IV-I</v>
      </c>
      <c r="BM717" s="7" t="str">
        <f t="shared" si="364"/>
        <v>IV-I</v>
      </c>
      <c r="BN717" s="7">
        <f>IFERROR(VLOOKUP(BL717,Hilfstabelle!$B$26:$M$31,12,FALSE),0)</f>
        <v>2.205924</v>
      </c>
      <c r="BO717" s="7">
        <f>IFERROR(VLOOKUP(BL717,Hilfstabelle!$B$26:$H$31,7,FALSE),0)</f>
        <v>5</v>
      </c>
      <c r="BP717" s="162" t="s">
        <v>3902</v>
      </c>
    </row>
    <row r="718" spans="1:68" ht="15" thickBot="1" x14ac:dyDescent="0.25">
      <c r="A718" s="7">
        <v>16864441410</v>
      </c>
      <c r="B718" s="160" t="s">
        <v>98</v>
      </c>
      <c r="C718" s="8">
        <v>110</v>
      </c>
      <c r="D718" s="8">
        <v>160</v>
      </c>
      <c r="E718" s="8">
        <v>50</v>
      </c>
      <c r="F718" s="8" t="str">
        <f t="shared" si="379"/>
        <v>110 - 160 - 50</v>
      </c>
      <c r="G718" s="8" t="str">
        <f t="shared" si="380"/>
        <v>110-160-50</v>
      </c>
      <c r="H718" s="8">
        <f t="shared" si="381"/>
        <v>16864441410</v>
      </c>
      <c r="I718" s="6">
        <f t="shared" si="365"/>
        <v>21.924898800000005</v>
      </c>
      <c r="J718" s="6">
        <f>VLOOKUP(LEFT(A718,8)*1,Hilfstabelle!$A$35:$E$38,5,FALSE)</f>
        <v>0</v>
      </c>
      <c r="K718" s="6">
        <f t="shared" si="366"/>
        <v>364</v>
      </c>
      <c r="L718" s="6">
        <f t="shared" si="367"/>
        <v>254.5</v>
      </c>
      <c r="M718" s="6">
        <f t="shared" si="368"/>
        <v>185</v>
      </c>
      <c r="N718" s="19">
        <f t="shared" si="356"/>
        <v>137.5</v>
      </c>
      <c r="O718" s="19">
        <f t="shared" si="357"/>
        <v>124.5</v>
      </c>
      <c r="P718" s="19">
        <f t="shared" si="358"/>
        <v>137.5</v>
      </c>
      <c r="Q718" s="6" t="str">
        <f>VLOOKUP(LEFT(A718,8)*1,Hilfstabelle!$A$35:$E$38,2,FALSE)</f>
        <v>N.A.</v>
      </c>
      <c r="R718" s="6" t="str">
        <f>VLOOKUP(LEFT(A718,8)*1,Hilfstabelle!$A$35:$E$38,3,FALSE)</f>
        <v>N.A.</v>
      </c>
      <c r="S718" s="6" t="str">
        <f>VLOOKUP(LEFT(A718,8)*1,Hilfstabelle!$A$35:$E$38,4,FALSE)</f>
        <v>N.A.</v>
      </c>
      <c r="T718" s="94" t="e">
        <f>VLOOKUP(H718,Preise!A:E,4,FALSE)</f>
        <v>#N/A</v>
      </c>
      <c r="U718" s="7" t="str">
        <f>IF(V718=50,"I",VLOOKUP(V718,Hilfstabelle!$A$3:$B$6,2))</f>
        <v>IV</v>
      </c>
      <c r="V718" s="7">
        <f t="shared" si="369"/>
        <v>160</v>
      </c>
      <c r="W718" s="7" t="str">
        <f>IF(U718="I","I",VLOOKUP(V718,Hilfstabelle!$A$3:$B$6,2))</f>
        <v>IV</v>
      </c>
      <c r="X718" s="7">
        <f>VLOOKUP(W718,Hilfstabelle!$B$10:$M$13,12,FALSE)</f>
        <v>10.408540800000001</v>
      </c>
      <c r="Y718" s="7">
        <f>VLOOKUP(W718,Hilfstabelle!$B$10:$D$13,3,FALSE)</f>
        <v>80</v>
      </c>
      <c r="Z718" s="7">
        <f>VLOOKUP(W718,Hilfstabelle!$B$10:$E$13,4,FALSE)</f>
        <v>110.5</v>
      </c>
      <c r="AA718" s="7">
        <f>VLOOKUP(W718,Hilfstabelle!$B$10:$F$13,5,FALSE)</f>
        <v>110.5</v>
      </c>
      <c r="AB718" s="7">
        <f>VLOOKUP(W718,Hilfstabelle!$B$10:$G$13,6,FALSE)</f>
        <v>110.5</v>
      </c>
      <c r="AC718" s="7" t="str">
        <f>IF(AG718="50I","I",VLOOKUP(C718,Hilfstabelle!$A$3:$B$6,2))</f>
        <v>III</v>
      </c>
      <c r="AD718" s="7" t="str">
        <f>IF(U718="I","I",VLOOKUP(C718,Hilfstabelle!$A$3:$B$6,2))</f>
        <v>III</v>
      </c>
      <c r="AE718" s="7" t="str">
        <f t="shared" si="359"/>
        <v>110III</v>
      </c>
      <c r="AF718" s="7" t="str">
        <f t="shared" si="370"/>
        <v>110III</v>
      </c>
      <c r="AG718" s="106" t="b">
        <f t="shared" si="371"/>
        <v>0</v>
      </c>
      <c r="AH718" s="7">
        <f>VLOOKUP('Grundgerüst Konfigurator'!AE718,Hilfstabelle!$B$14:$M$25,12,FALSE)</f>
        <v>2.1127092000000003</v>
      </c>
      <c r="AI718" s="7">
        <f>VLOOKUP(AE718,Hilfstabelle!$B$14:$J$25,9,FALSE)</f>
        <v>65</v>
      </c>
      <c r="AJ718" s="7">
        <f>VLOOKUP(AE718,Hilfstabelle!$B$14:$K$25,10,FALSE)</f>
        <v>72</v>
      </c>
      <c r="AK718" s="7">
        <f>VLOOKUP(AE718,Hilfstabelle!$B$14:$I$25,8,FALSE)</f>
        <v>22</v>
      </c>
      <c r="AL718" s="7" t="str">
        <f>IF(AP718="50I","I",VLOOKUP(D718,Hilfstabelle!$A$3:$B$6,2))</f>
        <v>IV</v>
      </c>
      <c r="AM718" s="7" t="str">
        <f>IF(U718="I","I",VLOOKUP(D718,Hilfstabelle!$A$3:$B$6,2))</f>
        <v>IV</v>
      </c>
      <c r="AN718" s="7" t="str">
        <f t="shared" si="360"/>
        <v>160IV</v>
      </c>
      <c r="AO718" s="7" t="str">
        <f t="shared" si="372"/>
        <v>160IV</v>
      </c>
      <c r="AP718" s="106" t="b">
        <f t="shared" si="373"/>
        <v>0</v>
      </c>
      <c r="AQ718" s="7">
        <f>VLOOKUP('Grundgerüst Konfigurator'!AN718,Hilfstabelle!$B$14:$M$25,12,FALSE)</f>
        <v>4.9632240000000003</v>
      </c>
      <c r="AR718" s="7">
        <f>VLOOKUP(AN718,Hilfstabelle!$B$14:$J$25,9,FALSE)</f>
        <v>92.5</v>
      </c>
      <c r="AS718" s="7">
        <f>VLOOKUP(AN718,Hilfstabelle!$B$14:$K$25,10,FALSE)</f>
        <v>64</v>
      </c>
      <c r="AT718" s="7">
        <f>VLOOKUP(AN718,Hilfstabelle!$B$14:$I$25,8,FALSE)</f>
        <v>14</v>
      </c>
      <c r="AU718" s="7" t="str">
        <f>IF(AY718="50I","I",VLOOKUP(E718,Hilfstabelle!$A$3:$B$6,2))</f>
        <v>I</v>
      </c>
      <c r="AV718" s="7" t="str">
        <f>IF(U718="I","I",VLOOKUP(E718,Hilfstabelle!$A$3:$B$6,2))</f>
        <v>II</v>
      </c>
      <c r="AW718" s="7" t="str">
        <f t="shared" si="361"/>
        <v>50I</v>
      </c>
      <c r="AX718" s="7" t="str">
        <f t="shared" si="374"/>
        <v>50II</v>
      </c>
      <c r="AY718" s="106" t="str">
        <f t="shared" si="375"/>
        <v>50I</v>
      </c>
      <c r="AZ718" s="7">
        <f>VLOOKUP('Grundgerüst Konfigurator'!AW718,Hilfstabelle!$B$14:$M$25,12,FALSE)</f>
        <v>0.45080280000000006</v>
      </c>
      <c r="BA718" s="7">
        <f>VLOOKUP(AW718,Hilfstabelle!$B$14:$J$25,9,FALSE)</f>
        <v>30.5</v>
      </c>
      <c r="BB718" s="7">
        <f>VLOOKUP(AW718,Hilfstabelle!$B$14:$K$25,10,FALSE)</f>
        <v>61</v>
      </c>
      <c r="BC718" s="7">
        <f>VLOOKUP(AW718,Hilfstabelle!$B$14:$I$25,8,FALSE)</f>
        <v>22</v>
      </c>
      <c r="BD718" s="7" t="str">
        <f t="shared" si="376"/>
        <v>IV-III</v>
      </c>
      <c r="BE718" s="7" t="str">
        <f t="shared" si="362"/>
        <v>IV-III</v>
      </c>
      <c r="BF718" s="7">
        <f>IFERROR(VLOOKUP(BD718,Hilfstabelle!$B$26:$M$31,12,FALSE),0)</f>
        <v>1.783698</v>
      </c>
      <c r="BG718" s="7">
        <f>IFERROR(VLOOKUP(BD718,Hilfstabelle!$B$26:$H$31,7,FALSE),0)</f>
        <v>5</v>
      </c>
      <c r="BH718" s="7" t="str">
        <f t="shared" si="377"/>
        <v/>
      </c>
      <c r="BI718" s="7" t="str">
        <f t="shared" si="363"/>
        <v/>
      </c>
      <c r="BJ718" s="7">
        <f>IFERROR(VLOOKUP(BH718,Hilfstabelle!$B$26:$M$31,12,FALSE),0)</f>
        <v>0</v>
      </c>
      <c r="BK718" s="7">
        <f>IFERROR(VLOOKUP(BH718,Hilfstabelle!$B$26:$H$31,7,FALSE),0)</f>
        <v>0</v>
      </c>
      <c r="BL718" s="7" t="str">
        <f t="shared" si="378"/>
        <v>IV-I</v>
      </c>
      <c r="BM718" s="7" t="str">
        <f t="shared" si="364"/>
        <v>IV-I</v>
      </c>
      <c r="BN718" s="7">
        <f>IFERROR(VLOOKUP(BL718,Hilfstabelle!$B$26:$M$31,12,FALSE),0)</f>
        <v>2.205924</v>
      </c>
      <c r="BO718" s="7">
        <f>IFERROR(VLOOKUP(BL718,Hilfstabelle!$B$26:$H$31,7,FALSE),0)</f>
        <v>5</v>
      </c>
      <c r="BP718" s="162" t="s">
        <v>3902</v>
      </c>
    </row>
    <row r="719" spans="1:68" ht="15" thickBot="1" x14ac:dyDescent="0.25">
      <c r="A719" s="7">
        <v>16864441411</v>
      </c>
      <c r="B719" s="160" t="s">
        <v>98</v>
      </c>
      <c r="C719" s="8">
        <v>110</v>
      </c>
      <c r="D719" s="8">
        <v>160</v>
      </c>
      <c r="E719" s="8">
        <v>63</v>
      </c>
      <c r="F719" s="8" t="str">
        <f t="shared" si="379"/>
        <v>110 - 160 - 63</v>
      </c>
      <c r="G719" s="8" t="str">
        <f t="shared" si="380"/>
        <v>110-160-63</v>
      </c>
      <c r="H719" s="8">
        <f t="shared" si="381"/>
        <v>16864441411</v>
      </c>
      <c r="I719" s="6">
        <f t="shared" si="365"/>
        <v>22.506094800000003</v>
      </c>
      <c r="J719" s="6">
        <f>VLOOKUP(LEFT(A719,8)*1,Hilfstabelle!$A$35:$E$38,5,FALSE)</f>
        <v>0</v>
      </c>
      <c r="K719" s="6">
        <f t="shared" si="366"/>
        <v>396.5</v>
      </c>
      <c r="L719" s="6">
        <f t="shared" si="367"/>
        <v>254.5</v>
      </c>
      <c r="M719" s="6">
        <f t="shared" si="368"/>
        <v>185</v>
      </c>
      <c r="N719" s="19">
        <f t="shared" si="356"/>
        <v>137.5</v>
      </c>
      <c r="O719" s="19">
        <f t="shared" si="357"/>
        <v>124.5</v>
      </c>
      <c r="P719" s="19">
        <f t="shared" si="358"/>
        <v>163</v>
      </c>
      <c r="Q719" s="6" t="str">
        <f>VLOOKUP(LEFT(A719,8)*1,Hilfstabelle!$A$35:$E$38,2,FALSE)</f>
        <v>N.A.</v>
      </c>
      <c r="R719" s="6" t="str">
        <f>VLOOKUP(LEFT(A719,8)*1,Hilfstabelle!$A$35:$E$38,3,FALSE)</f>
        <v>N.A.</v>
      </c>
      <c r="S719" s="6" t="str">
        <f>VLOOKUP(LEFT(A719,8)*1,Hilfstabelle!$A$35:$E$38,4,FALSE)</f>
        <v>N.A.</v>
      </c>
      <c r="T719" s="94" t="e">
        <f>VLOOKUP(H719,Preise!A:E,4,FALSE)</f>
        <v>#N/A</v>
      </c>
      <c r="U719" s="7" t="str">
        <f>IF(V719=50,"I",VLOOKUP(V719,Hilfstabelle!$A$3:$B$6,2))</f>
        <v>IV</v>
      </c>
      <c r="V719" s="7">
        <f t="shared" si="369"/>
        <v>160</v>
      </c>
      <c r="W719" s="7" t="str">
        <f>IF(U719="I","I",VLOOKUP(V719,Hilfstabelle!$A$3:$B$6,2))</f>
        <v>IV</v>
      </c>
      <c r="X719" s="7">
        <f>VLOOKUP(W719,Hilfstabelle!$B$10:$M$13,12,FALSE)</f>
        <v>10.408540800000001</v>
      </c>
      <c r="Y719" s="7">
        <f>VLOOKUP(W719,Hilfstabelle!$B$10:$D$13,3,FALSE)</f>
        <v>80</v>
      </c>
      <c r="Z719" s="7">
        <f>VLOOKUP(W719,Hilfstabelle!$B$10:$E$13,4,FALSE)</f>
        <v>110.5</v>
      </c>
      <c r="AA719" s="7">
        <f>VLOOKUP(W719,Hilfstabelle!$B$10:$F$13,5,FALSE)</f>
        <v>110.5</v>
      </c>
      <c r="AB719" s="7">
        <f>VLOOKUP(W719,Hilfstabelle!$B$10:$G$13,6,FALSE)</f>
        <v>110.5</v>
      </c>
      <c r="AC719" s="7" t="str">
        <f>IF(AG719="50I","I",VLOOKUP(C719,Hilfstabelle!$A$3:$B$6,2))</f>
        <v>III</v>
      </c>
      <c r="AD719" s="7" t="str">
        <f>IF(U719="I","I",VLOOKUP(C719,Hilfstabelle!$A$3:$B$6,2))</f>
        <v>III</v>
      </c>
      <c r="AE719" s="7" t="str">
        <f t="shared" si="359"/>
        <v>110III</v>
      </c>
      <c r="AF719" s="7" t="str">
        <f t="shared" si="370"/>
        <v>110III</v>
      </c>
      <c r="AG719" s="106" t="b">
        <f t="shared" si="371"/>
        <v>0</v>
      </c>
      <c r="AH719" s="7">
        <f>VLOOKUP('Grundgerüst Konfigurator'!AE719,Hilfstabelle!$B$14:$M$25,12,FALSE)</f>
        <v>2.1127092000000003</v>
      </c>
      <c r="AI719" s="7">
        <f>VLOOKUP(AE719,Hilfstabelle!$B$14:$J$25,9,FALSE)</f>
        <v>65</v>
      </c>
      <c r="AJ719" s="7">
        <f>VLOOKUP(AE719,Hilfstabelle!$B$14:$K$25,10,FALSE)</f>
        <v>72</v>
      </c>
      <c r="AK719" s="7">
        <f>VLOOKUP(AE719,Hilfstabelle!$B$14:$I$25,8,FALSE)</f>
        <v>22</v>
      </c>
      <c r="AL719" s="7" t="str">
        <f>IF(AP719="50I","I",VLOOKUP(D719,Hilfstabelle!$A$3:$B$6,2))</f>
        <v>IV</v>
      </c>
      <c r="AM719" s="7" t="str">
        <f>IF(U719="I","I",VLOOKUP(D719,Hilfstabelle!$A$3:$B$6,2))</f>
        <v>IV</v>
      </c>
      <c r="AN719" s="7" t="str">
        <f t="shared" si="360"/>
        <v>160IV</v>
      </c>
      <c r="AO719" s="7" t="str">
        <f t="shared" si="372"/>
        <v>160IV</v>
      </c>
      <c r="AP719" s="106" t="b">
        <f t="shared" si="373"/>
        <v>0</v>
      </c>
      <c r="AQ719" s="7">
        <f>VLOOKUP('Grundgerüst Konfigurator'!AN719,Hilfstabelle!$B$14:$M$25,12,FALSE)</f>
        <v>4.9632240000000003</v>
      </c>
      <c r="AR719" s="7">
        <f>VLOOKUP(AN719,Hilfstabelle!$B$14:$J$25,9,FALSE)</f>
        <v>92.5</v>
      </c>
      <c r="AS719" s="7">
        <f>VLOOKUP(AN719,Hilfstabelle!$B$14:$K$25,10,FALSE)</f>
        <v>64</v>
      </c>
      <c r="AT719" s="7">
        <f>VLOOKUP(AN719,Hilfstabelle!$B$14:$I$25,8,FALSE)</f>
        <v>14</v>
      </c>
      <c r="AU719" s="7" t="str">
        <f>IF(AY719="50I","I",VLOOKUP(E719,Hilfstabelle!$A$3:$B$6,2))</f>
        <v>II</v>
      </c>
      <c r="AV719" s="7" t="str">
        <f>IF(U719="I","I",VLOOKUP(E719,Hilfstabelle!$A$3:$B$6,2))</f>
        <v>II</v>
      </c>
      <c r="AW719" s="7" t="str">
        <f t="shared" si="361"/>
        <v>63II</v>
      </c>
      <c r="AX719" s="7" t="str">
        <f t="shared" si="374"/>
        <v>63II</v>
      </c>
      <c r="AY719" s="106" t="b">
        <f t="shared" si="375"/>
        <v>0</v>
      </c>
      <c r="AZ719" s="7">
        <f>VLOOKUP('Grundgerüst Konfigurator'!AW719,Hilfstabelle!$B$14:$M$25,12,FALSE)</f>
        <v>0.84948360000000012</v>
      </c>
      <c r="BA719" s="7">
        <f>VLOOKUP(AW719,Hilfstabelle!$B$14:$J$25,9,FALSE)</f>
        <v>37</v>
      </c>
      <c r="BB719" s="7">
        <f>VLOOKUP(AW719,Hilfstabelle!$B$14:$K$25,10,FALSE)</f>
        <v>68.5</v>
      </c>
      <c r="BC719" s="7">
        <f>VLOOKUP(AW719,Hilfstabelle!$B$14:$I$25,8,FALSE)</f>
        <v>22.5</v>
      </c>
      <c r="BD719" s="7" t="str">
        <f t="shared" si="376"/>
        <v>IV-III</v>
      </c>
      <c r="BE719" s="7" t="str">
        <f t="shared" si="362"/>
        <v>IV-III</v>
      </c>
      <c r="BF719" s="7">
        <f>IFERROR(VLOOKUP(BD719,Hilfstabelle!$B$26:$M$31,12,FALSE),0)</f>
        <v>1.783698</v>
      </c>
      <c r="BG719" s="7">
        <f>IFERROR(VLOOKUP(BD719,Hilfstabelle!$B$26:$H$31,7,FALSE),0)</f>
        <v>5</v>
      </c>
      <c r="BH719" s="7" t="str">
        <f t="shared" si="377"/>
        <v/>
      </c>
      <c r="BI719" s="7" t="str">
        <f t="shared" si="363"/>
        <v/>
      </c>
      <c r="BJ719" s="7">
        <f>IFERROR(VLOOKUP(BH719,Hilfstabelle!$B$26:$M$31,12,FALSE),0)</f>
        <v>0</v>
      </c>
      <c r="BK719" s="7">
        <f>IFERROR(VLOOKUP(BH719,Hilfstabelle!$B$26:$H$31,7,FALSE),0)</f>
        <v>0</v>
      </c>
      <c r="BL719" s="7" t="str">
        <f t="shared" si="378"/>
        <v>IV-II</v>
      </c>
      <c r="BM719" s="7" t="str">
        <f t="shared" si="364"/>
        <v>IV-II</v>
      </c>
      <c r="BN719" s="7">
        <f>IFERROR(VLOOKUP(BL719,Hilfstabelle!$B$26:$M$31,12,FALSE),0)</f>
        <v>2.3884392000000001</v>
      </c>
      <c r="BO719" s="7">
        <f>IFERROR(VLOOKUP(BL719,Hilfstabelle!$B$26:$H$31,7,FALSE),0)</f>
        <v>30</v>
      </c>
      <c r="BP719" s="162" t="s">
        <v>3902</v>
      </c>
    </row>
    <row r="720" spans="1:68" ht="15" thickBot="1" x14ac:dyDescent="0.25">
      <c r="A720" s="7">
        <v>16864441412</v>
      </c>
      <c r="B720" s="160" t="s">
        <v>98</v>
      </c>
      <c r="C720" s="8">
        <v>110</v>
      </c>
      <c r="D720" s="8">
        <v>160</v>
      </c>
      <c r="E720" s="8">
        <v>75</v>
      </c>
      <c r="F720" s="8" t="str">
        <f t="shared" si="379"/>
        <v>110 - 160 - 75</v>
      </c>
      <c r="G720" s="8" t="str">
        <f t="shared" si="380"/>
        <v>110-160-75</v>
      </c>
      <c r="H720" s="8">
        <f t="shared" si="381"/>
        <v>16864441412</v>
      </c>
      <c r="I720" s="6">
        <f t="shared" si="365"/>
        <v>22.725477600000005</v>
      </c>
      <c r="J720" s="6">
        <f>VLOOKUP(LEFT(A720,8)*1,Hilfstabelle!$A$35:$E$38,5,FALSE)</f>
        <v>0</v>
      </c>
      <c r="K720" s="6">
        <f t="shared" si="366"/>
        <v>400</v>
      </c>
      <c r="L720" s="6">
        <f t="shared" si="367"/>
        <v>254.5</v>
      </c>
      <c r="M720" s="6">
        <f t="shared" si="368"/>
        <v>185</v>
      </c>
      <c r="N720" s="19">
        <f t="shared" si="356"/>
        <v>137.5</v>
      </c>
      <c r="O720" s="19">
        <f t="shared" si="357"/>
        <v>124.5</v>
      </c>
      <c r="P720" s="19">
        <f t="shared" si="358"/>
        <v>162.5</v>
      </c>
      <c r="Q720" s="6" t="str">
        <f>VLOOKUP(LEFT(A720,8)*1,Hilfstabelle!$A$35:$E$38,2,FALSE)</f>
        <v>N.A.</v>
      </c>
      <c r="R720" s="6" t="str">
        <f>VLOOKUP(LEFT(A720,8)*1,Hilfstabelle!$A$35:$E$38,3,FALSE)</f>
        <v>N.A.</v>
      </c>
      <c r="S720" s="6" t="str">
        <f>VLOOKUP(LEFT(A720,8)*1,Hilfstabelle!$A$35:$E$38,4,FALSE)</f>
        <v>N.A.</v>
      </c>
      <c r="T720" s="94" t="e">
        <f>VLOOKUP(H720,Preise!A:E,4,FALSE)</f>
        <v>#N/A</v>
      </c>
      <c r="U720" s="7" t="str">
        <f>IF(V720=50,"I",VLOOKUP(V720,Hilfstabelle!$A$3:$B$6,2))</f>
        <v>IV</v>
      </c>
      <c r="V720" s="7">
        <f t="shared" si="369"/>
        <v>160</v>
      </c>
      <c r="W720" s="7" t="str">
        <f>IF(U720="I","I",VLOOKUP(V720,Hilfstabelle!$A$3:$B$6,2))</f>
        <v>IV</v>
      </c>
      <c r="X720" s="7">
        <f>VLOOKUP(W720,Hilfstabelle!$B$10:$M$13,12,FALSE)</f>
        <v>10.408540800000001</v>
      </c>
      <c r="Y720" s="7">
        <f>VLOOKUP(W720,Hilfstabelle!$B$10:$D$13,3,FALSE)</f>
        <v>80</v>
      </c>
      <c r="Z720" s="7">
        <f>VLOOKUP(W720,Hilfstabelle!$B$10:$E$13,4,FALSE)</f>
        <v>110.5</v>
      </c>
      <c r="AA720" s="7">
        <f>VLOOKUP(W720,Hilfstabelle!$B$10:$F$13,5,FALSE)</f>
        <v>110.5</v>
      </c>
      <c r="AB720" s="7">
        <f>VLOOKUP(W720,Hilfstabelle!$B$10:$G$13,6,FALSE)</f>
        <v>110.5</v>
      </c>
      <c r="AC720" s="7" t="str">
        <f>IF(AG720="50I","I",VLOOKUP(C720,Hilfstabelle!$A$3:$B$6,2))</f>
        <v>III</v>
      </c>
      <c r="AD720" s="7" t="str">
        <f>IF(U720="I","I",VLOOKUP(C720,Hilfstabelle!$A$3:$B$6,2))</f>
        <v>III</v>
      </c>
      <c r="AE720" s="7" t="str">
        <f t="shared" si="359"/>
        <v>110III</v>
      </c>
      <c r="AF720" s="7" t="str">
        <f t="shared" si="370"/>
        <v>110III</v>
      </c>
      <c r="AG720" s="106" t="b">
        <f t="shared" si="371"/>
        <v>0</v>
      </c>
      <c r="AH720" s="7">
        <f>VLOOKUP('Grundgerüst Konfigurator'!AE720,Hilfstabelle!$B$14:$M$25,12,FALSE)</f>
        <v>2.1127092000000003</v>
      </c>
      <c r="AI720" s="7">
        <f>VLOOKUP(AE720,Hilfstabelle!$B$14:$J$25,9,FALSE)</f>
        <v>65</v>
      </c>
      <c r="AJ720" s="7">
        <f>VLOOKUP(AE720,Hilfstabelle!$B$14:$K$25,10,FALSE)</f>
        <v>72</v>
      </c>
      <c r="AK720" s="7">
        <f>VLOOKUP(AE720,Hilfstabelle!$B$14:$I$25,8,FALSE)</f>
        <v>22</v>
      </c>
      <c r="AL720" s="7" t="str">
        <f>IF(AP720="50I","I",VLOOKUP(D720,Hilfstabelle!$A$3:$B$6,2))</f>
        <v>IV</v>
      </c>
      <c r="AM720" s="7" t="str">
        <f>IF(U720="I","I",VLOOKUP(D720,Hilfstabelle!$A$3:$B$6,2))</f>
        <v>IV</v>
      </c>
      <c r="AN720" s="7" t="str">
        <f t="shared" si="360"/>
        <v>160IV</v>
      </c>
      <c r="AO720" s="7" t="str">
        <f t="shared" si="372"/>
        <v>160IV</v>
      </c>
      <c r="AP720" s="106" t="b">
        <f t="shared" si="373"/>
        <v>0</v>
      </c>
      <c r="AQ720" s="7">
        <f>VLOOKUP('Grundgerüst Konfigurator'!AN720,Hilfstabelle!$B$14:$M$25,12,FALSE)</f>
        <v>4.9632240000000003</v>
      </c>
      <c r="AR720" s="7">
        <f>VLOOKUP(AN720,Hilfstabelle!$B$14:$J$25,9,FALSE)</f>
        <v>92.5</v>
      </c>
      <c r="AS720" s="7">
        <f>VLOOKUP(AN720,Hilfstabelle!$B$14:$K$25,10,FALSE)</f>
        <v>64</v>
      </c>
      <c r="AT720" s="7">
        <f>VLOOKUP(AN720,Hilfstabelle!$B$14:$I$25,8,FALSE)</f>
        <v>14</v>
      </c>
      <c r="AU720" s="7" t="str">
        <f>IF(AY720="50I","I",VLOOKUP(E720,Hilfstabelle!$A$3:$B$6,2))</f>
        <v>II</v>
      </c>
      <c r="AV720" s="7" t="str">
        <f>IF(U720="I","I",VLOOKUP(E720,Hilfstabelle!$A$3:$B$6,2))</f>
        <v>II</v>
      </c>
      <c r="AW720" s="7" t="str">
        <f t="shared" si="361"/>
        <v>75II</v>
      </c>
      <c r="AX720" s="7" t="str">
        <f t="shared" si="374"/>
        <v>75II</v>
      </c>
      <c r="AY720" s="106" t="b">
        <f t="shared" si="375"/>
        <v>0</v>
      </c>
      <c r="AZ720" s="7">
        <f>VLOOKUP('Grundgerüst Konfigurator'!AW720,Hilfstabelle!$B$14:$M$25,12,FALSE)</f>
        <v>1.0688664000000001</v>
      </c>
      <c r="BA720" s="7">
        <f>VLOOKUP(AW720,Hilfstabelle!$B$14:$J$25,9,FALSE)</f>
        <v>45</v>
      </c>
      <c r="BB720" s="7">
        <f>VLOOKUP(AW720,Hilfstabelle!$B$14:$K$25,10,FALSE)</f>
        <v>72</v>
      </c>
      <c r="BC720" s="7">
        <f>VLOOKUP(AW720,Hilfstabelle!$B$14:$I$25,8,FALSE)</f>
        <v>22</v>
      </c>
      <c r="BD720" s="7" t="str">
        <f t="shared" si="376"/>
        <v>IV-III</v>
      </c>
      <c r="BE720" s="7" t="str">
        <f t="shared" si="362"/>
        <v>IV-III</v>
      </c>
      <c r="BF720" s="7">
        <f>IFERROR(VLOOKUP(BD720,Hilfstabelle!$B$26:$M$31,12,FALSE),0)</f>
        <v>1.783698</v>
      </c>
      <c r="BG720" s="7">
        <f>IFERROR(VLOOKUP(BD720,Hilfstabelle!$B$26:$H$31,7,FALSE),0)</f>
        <v>5</v>
      </c>
      <c r="BH720" s="7" t="str">
        <f t="shared" si="377"/>
        <v/>
      </c>
      <c r="BI720" s="7" t="str">
        <f t="shared" si="363"/>
        <v/>
      </c>
      <c r="BJ720" s="7">
        <f>IFERROR(VLOOKUP(BH720,Hilfstabelle!$B$26:$M$31,12,FALSE),0)</f>
        <v>0</v>
      </c>
      <c r="BK720" s="7">
        <f>IFERROR(VLOOKUP(BH720,Hilfstabelle!$B$26:$H$31,7,FALSE),0)</f>
        <v>0</v>
      </c>
      <c r="BL720" s="7" t="str">
        <f t="shared" si="378"/>
        <v>IV-II</v>
      </c>
      <c r="BM720" s="7" t="str">
        <f t="shared" si="364"/>
        <v>IV-II</v>
      </c>
      <c r="BN720" s="7">
        <f>IFERROR(VLOOKUP(BL720,Hilfstabelle!$B$26:$M$31,12,FALSE),0)</f>
        <v>2.3884392000000001</v>
      </c>
      <c r="BO720" s="7">
        <f>IFERROR(VLOOKUP(BL720,Hilfstabelle!$B$26:$H$31,7,FALSE),0)</f>
        <v>30</v>
      </c>
      <c r="BP720" s="162" t="s">
        <v>3902</v>
      </c>
    </row>
    <row r="721" spans="1:68" ht="15" thickBot="1" x14ac:dyDescent="0.25">
      <c r="A721" s="7">
        <v>16864441413</v>
      </c>
      <c r="B721" s="160" t="s">
        <v>98</v>
      </c>
      <c r="C721" s="8">
        <v>110</v>
      </c>
      <c r="D721" s="8">
        <v>160</v>
      </c>
      <c r="E721" s="8">
        <v>90</v>
      </c>
      <c r="F721" s="8" t="str">
        <f t="shared" si="379"/>
        <v>110 - 160 - 90</v>
      </c>
      <c r="G721" s="8" t="str">
        <f t="shared" si="380"/>
        <v>110-160-90</v>
      </c>
      <c r="H721" s="8">
        <f t="shared" si="381"/>
        <v>16864441413</v>
      </c>
      <c r="I721" s="6">
        <f t="shared" si="365"/>
        <v>22.652036400000004</v>
      </c>
      <c r="J721" s="6">
        <f>VLOOKUP(LEFT(A721,8)*1,Hilfstabelle!$A$35:$E$38,5,FALSE)</f>
        <v>0</v>
      </c>
      <c r="K721" s="6">
        <f t="shared" si="366"/>
        <v>375</v>
      </c>
      <c r="L721" s="6">
        <f t="shared" si="367"/>
        <v>254.5</v>
      </c>
      <c r="M721" s="6">
        <f t="shared" si="368"/>
        <v>185</v>
      </c>
      <c r="N721" s="19">
        <f t="shared" si="356"/>
        <v>137.5</v>
      </c>
      <c r="O721" s="19">
        <f t="shared" si="357"/>
        <v>124.5</v>
      </c>
      <c r="P721" s="19">
        <f t="shared" si="358"/>
        <v>137.5</v>
      </c>
      <c r="Q721" s="6" t="str">
        <f>VLOOKUP(LEFT(A721,8)*1,Hilfstabelle!$A$35:$E$38,2,FALSE)</f>
        <v>N.A.</v>
      </c>
      <c r="R721" s="6" t="str">
        <f>VLOOKUP(LEFT(A721,8)*1,Hilfstabelle!$A$35:$E$38,3,FALSE)</f>
        <v>N.A.</v>
      </c>
      <c r="S721" s="6" t="str">
        <f>VLOOKUP(LEFT(A721,8)*1,Hilfstabelle!$A$35:$E$38,4,FALSE)</f>
        <v>N.A.</v>
      </c>
      <c r="T721" s="94" t="e">
        <f>VLOOKUP(H721,Preise!A:E,4,FALSE)</f>
        <v>#N/A</v>
      </c>
      <c r="U721" s="7" t="str">
        <f>IF(V721=50,"I",VLOOKUP(V721,Hilfstabelle!$A$3:$B$6,2))</f>
        <v>IV</v>
      </c>
      <c r="V721" s="7">
        <f t="shared" si="369"/>
        <v>160</v>
      </c>
      <c r="W721" s="7" t="str">
        <f>IF(U721="I","I",VLOOKUP(V721,Hilfstabelle!$A$3:$B$6,2))</f>
        <v>IV</v>
      </c>
      <c r="X721" s="7">
        <f>VLOOKUP(W721,Hilfstabelle!$B$10:$M$13,12,FALSE)</f>
        <v>10.408540800000001</v>
      </c>
      <c r="Y721" s="7">
        <f>VLOOKUP(W721,Hilfstabelle!$B$10:$D$13,3,FALSE)</f>
        <v>80</v>
      </c>
      <c r="Z721" s="7">
        <f>VLOOKUP(W721,Hilfstabelle!$B$10:$E$13,4,FALSE)</f>
        <v>110.5</v>
      </c>
      <c r="AA721" s="7">
        <f>VLOOKUP(W721,Hilfstabelle!$B$10:$F$13,5,FALSE)</f>
        <v>110.5</v>
      </c>
      <c r="AB721" s="7">
        <f>VLOOKUP(W721,Hilfstabelle!$B$10:$G$13,6,FALSE)</f>
        <v>110.5</v>
      </c>
      <c r="AC721" s="7" t="str">
        <f>IF(AG721="50I","I",VLOOKUP(C721,Hilfstabelle!$A$3:$B$6,2))</f>
        <v>III</v>
      </c>
      <c r="AD721" s="7" t="str">
        <f>IF(U721="I","I",VLOOKUP(C721,Hilfstabelle!$A$3:$B$6,2))</f>
        <v>III</v>
      </c>
      <c r="AE721" s="7" t="str">
        <f t="shared" si="359"/>
        <v>110III</v>
      </c>
      <c r="AF721" s="7" t="str">
        <f t="shared" si="370"/>
        <v>110III</v>
      </c>
      <c r="AG721" s="106" t="b">
        <f t="shared" si="371"/>
        <v>0</v>
      </c>
      <c r="AH721" s="7">
        <f>VLOOKUP('Grundgerüst Konfigurator'!AE721,Hilfstabelle!$B$14:$M$25,12,FALSE)</f>
        <v>2.1127092000000003</v>
      </c>
      <c r="AI721" s="7">
        <f>VLOOKUP(AE721,Hilfstabelle!$B$14:$J$25,9,FALSE)</f>
        <v>65</v>
      </c>
      <c r="AJ721" s="7">
        <f>VLOOKUP(AE721,Hilfstabelle!$B$14:$K$25,10,FALSE)</f>
        <v>72</v>
      </c>
      <c r="AK721" s="7">
        <f>VLOOKUP(AE721,Hilfstabelle!$B$14:$I$25,8,FALSE)</f>
        <v>22</v>
      </c>
      <c r="AL721" s="7" t="str">
        <f>IF(AP721="50I","I",VLOOKUP(D721,Hilfstabelle!$A$3:$B$6,2))</f>
        <v>IV</v>
      </c>
      <c r="AM721" s="7" t="str">
        <f>IF(U721="I","I",VLOOKUP(D721,Hilfstabelle!$A$3:$B$6,2))</f>
        <v>IV</v>
      </c>
      <c r="AN721" s="7" t="str">
        <f t="shared" si="360"/>
        <v>160IV</v>
      </c>
      <c r="AO721" s="7" t="str">
        <f t="shared" si="372"/>
        <v>160IV</v>
      </c>
      <c r="AP721" s="106" t="b">
        <f t="shared" si="373"/>
        <v>0</v>
      </c>
      <c r="AQ721" s="7">
        <f>VLOOKUP('Grundgerüst Konfigurator'!AN721,Hilfstabelle!$B$14:$M$25,12,FALSE)</f>
        <v>4.9632240000000003</v>
      </c>
      <c r="AR721" s="7">
        <f>VLOOKUP(AN721,Hilfstabelle!$B$14:$J$25,9,FALSE)</f>
        <v>92.5</v>
      </c>
      <c r="AS721" s="7">
        <f>VLOOKUP(AN721,Hilfstabelle!$B$14:$K$25,10,FALSE)</f>
        <v>64</v>
      </c>
      <c r="AT721" s="7">
        <f>VLOOKUP(AN721,Hilfstabelle!$B$14:$I$25,8,FALSE)</f>
        <v>14</v>
      </c>
      <c r="AU721" s="7" t="str">
        <f>IF(AY721="50I","I",VLOOKUP(E721,Hilfstabelle!$A$3:$B$6,2))</f>
        <v>III</v>
      </c>
      <c r="AV721" s="7" t="str">
        <f>IF(U721="I","I",VLOOKUP(E721,Hilfstabelle!$A$3:$B$6,2))</f>
        <v>III</v>
      </c>
      <c r="AW721" s="7" t="str">
        <f t="shared" si="361"/>
        <v>90III</v>
      </c>
      <c r="AX721" s="7" t="str">
        <f t="shared" si="374"/>
        <v>90III</v>
      </c>
      <c r="AY721" s="106" t="b">
        <f t="shared" si="375"/>
        <v>0</v>
      </c>
      <c r="AZ721" s="7">
        <f>VLOOKUP('Grundgerüst Konfigurator'!AW721,Hilfstabelle!$B$14:$M$25,12,FALSE)</f>
        <v>1.6001664000000002</v>
      </c>
      <c r="BA721" s="7">
        <f>VLOOKUP(AW721,Hilfstabelle!$B$14:$J$25,9,FALSE)</f>
        <v>54</v>
      </c>
      <c r="BB721" s="7">
        <f>VLOOKUP(AW721,Hilfstabelle!$B$14:$K$25,10,FALSE)</f>
        <v>72</v>
      </c>
      <c r="BC721" s="7">
        <f>VLOOKUP(AW721,Hilfstabelle!$B$14:$I$25,8,FALSE)</f>
        <v>22</v>
      </c>
      <c r="BD721" s="7" t="str">
        <f t="shared" si="376"/>
        <v>IV-III</v>
      </c>
      <c r="BE721" s="7" t="str">
        <f t="shared" si="362"/>
        <v>IV-III</v>
      </c>
      <c r="BF721" s="7">
        <f>IFERROR(VLOOKUP(BD721,Hilfstabelle!$B$26:$M$31,12,FALSE),0)</f>
        <v>1.783698</v>
      </c>
      <c r="BG721" s="7">
        <f>IFERROR(VLOOKUP(BD721,Hilfstabelle!$B$26:$H$31,7,FALSE),0)</f>
        <v>5</v>
      </c>
      <c r="BH721" s="7" t="str">
        <f t="shared" si="377"/>
        <v/>
      </c>
      <c r="BI721" s="7" t="str">
        <f t="shared" si="363"/>
        <v/>
      </c>
      <c r="BJ721" s="7">
        <f>IFERROR(VLOOKUP(BH721,Hilfstabelle!$B$26:$M$31,12,FALSE),0)</f>
        <v>0</v>
      </c>
      <c r="BK721" s="7">
        <f>IFERROR(VLOOKUP(BH721,Hilfstabelle!$B$26:$H$31,7,FALSE),0)</f>
        <v>0</v>
      </c>
      <c r="BL721" s="7" t="str">
        <f t="shared" si="378"/>
        <v>IV-III</v>
      </c>
      <c r="BM721" s="7" t="str">
        <f t="shared" si="364"/>
        <v>IV-III</v>
      </c>
      <c r="BN721" s="7">
        <f>IFERROR(VLOOKUP(BL721,Hilfstabelle!$B$26:$M$31,12,FALSE),0)</f>
        <v>1.783698</v>
      </c>
      <c r="BO721" s="7">
        <f>IFERROR(VLOOKUP(BL721,Hilfstabelle!$B$26:$H$31,7,FALSE),0)</f>
        <v>5</v>
      </c>
      <c r="BP721" s="162" t="s">
        <v>3902</v>
      </c>
    </row>
    <row r="722" spans="1:68" ht="15" thickBot="1" x14ac:dyDescent="0.25">
      <c r="A722" s="7">
        <v>16864441414</v>
      </c>
      <c r="B722" s="160" t="s">
        <v>98</v>
      </c>
      <c r="C722" s="8">
        <v>125</v>
      </c>
      <c r="D722" s="8">
        <v>140</v>
      </c>
      <c r="E722" s="8">
        <v>25</v>
      </c>
      <c r="F722" s="8" t="str">
        <f t="shared" si="379"/>
        <v>125 - 140 - 25</v>
      </c>
      <c r="G722" s="8" t="str">
        <f t="shared" si="380"/>
        <v>125-140-25</v>
      </c>
      <c r="H722" s="8">
        <f t="shared" si="381"/>
        <v>16864441414</v>
      </c>
      <c r="I722" s="6">
        <f t="shared" si="365"/>
        <v>21.032995200000002</v>
      </c>
      <c r="J722" s="6">
        <f>VLOOKUP(LEFT(A722,8)*1,Hilfstabelle!$A$35:$E$38,5,FALSE)</f>
        <v>0</v>
      </c>
      <c r="K722" s="6">
        <f t="shared" si="366"/>
        <v>353.8</v>
      </c>
      <c r="L722" s="6">
        <f t="shared" si="367"/>
        <v>266.10000000000002</v>
      </c>
      <c r="M722" s="6">
        <f t="shared" si="368"/>
        <v>163</v>
      </c>
      <c r="N722" s="19">
        <f t="shared" si="356"/>
        <v>147.80000000000001</v>
      </c>
      <c r="O722" s="19">
        <f t="shared" si="357"/>
        <v>136.1</v>
      </c>
      <c r="P722" s="19">
        <f t="shared" si="358"/>
        <v>134.5</v>
      </c>
      <c r="Q722" s="6" t="str">
        <f>VLOOKUP(LEFT(A722,8)*1,Hilfstabelle!$A$35:$E$38,2,FALSE)</f>
        <v>N.A.</v>
      </c>
      <c r="R722" s="6" t="str">
        <f>VLOOKUP(LEFT(A722,8)*1,Hilfstabelle!$A$35:$E$38,3,FALSE)</f>
        <v>N.A.</v>
      </c>
      <c r="S722" s="6" t="str">
        <f>VLOOKUP(LEFT(A722,8)*1,Hilfstabelle!$A$35:$E$38,4,FALSE)</f>
        <v>N.A.</v>
      </c>
      <c r="T722" s="94" t="e">
        <f>VLOOKUP(H722,Preise!A:E,4,FALSE)</f>
        <v>#N/A</v>
      </c>
      <c r="U722" s="7" t="str">
        <f>IF(V722=50,"I",VLOOKUP(V722,Hilfstabelle!$A$3:$B$6,2))</f>
        <v>IV</v>
      </c>
      <c r="V722" s="7">
        <f t="shared" si="369"/>
        <v>140</v>
      </c>
      <c r="W722" s="7" t="str">
        <f>IF(U722="I","I",VLOOKUP(V722,Hilfstabelle!$A$3:$B$6,2))</f>
        <v>IV</v>
      </c>
      <c r="X722" s="7">
        <f>VLOOKUP(W722,Hilfstabelle!$B$10:$M$13,12,FALSE)</f>
        <v>10.408540800000001</v>
      </c>
      <c r="Y722" s="7">
        <f>VLOOKUP(W722,Hilfstabelle!$B$10:$D$13,3,FALSE)</f>
        <v>80</v>
      </c>
      <c r="Z722" s="7">
        <f>VLOOKUP(W722,Hilfstabelle!$B$10:$E$13,4,FALSE)</f>
        <v>110.5</v>
      </c>
      <c r="AA722" s="7">
        <f>VLOOKUP(W722,Hilfstabelle!$B$10:$F$13,5,FALSE)</f>
        <v>110.5</v>
      </c>
      <c r="AB722" s="7">
        <f>VLOOKUP(W722,Hilfstabelle!$B$10:$G$13,6,FALSE)</f>
        <v>110.5</v>
      </c>
      <c r="AC722" s="7" t="str">
        <f>IF(AG722="50I","I",VLOOKUP(C722,Hilfstabelle!$A$3:$B$6,2))</f>
        <v>IV</v>
      </c>
      <c r="AD722" s="7" t="str">
        <f>IF(U722="I","I",VLOOKUP(C722,Hilfstabelle!$A$3:$B$6,2))</f>
        <v>IV</v>
      </c>
      <c r="AE722" s="7" t="str">
        <f t="shared" si="359"/>
        <v>125IV</v>
      </c>
      <c r="AF722" s="7" t="str">
        <f t="shared" si="370"/>
        <v>125IV</v>
      </c>
      <c r="AG722" s="106" t="b">
        <f t="shared" si="371"/>
        <v>0</v>
      </c>
      <c r="AH722" s="7">
        <f>VLOOKUP('Grundgerüst Konfigurator'!AE722,Hilfstabelle!$B$14:$M$25,12,FALSE)</f>
        <v>3.7998072000000001</v>
      </c>
      <c r="AI722" s="7">
        <f>VLOOKUP(AE722,Hilfstabelle!$B$14:$J$25,9,FALSE)</f>
        <v>72.5</v>
      </c>
      <c r="AJ722" s="7">
        <f>VLOOKUP(AE722,Hilfstabelle!$B$14:$K$25,10,FALSE)</f>
        <v>87.3</v>
      </c>
      <c r="AK722" s="7">
        <f>VLOOKUP(AE722,Hilfstabelle!$B$14:$I$25,8,FALSE)</f>
        <v>37.299999999999997</v>
      </c>
      <c r="AL722" s="7" t="str">
        <f>IF(AP722="50I","I",VLOOKUP(D722,Hilfstabelle!$A$3:$B$6,2))</f>
        <v>IV</v>
      </c>
      <c r="AM722" s="7" t="str">
        <f>IF(U722="I","I",VLOOKUP(D722,Hilfstabelle!$A$3:$B$6,2))</f>
        <v>IV</v>
      </c>
      <c r="AN722" s="7" t="str">
        <f t="shared" si="360"/>
        <v>140IV</v>
      </c>
      <c r="AO722" s="7" t="str">
        <f t="shared" si="372"/>
        <v>140IV</v>
      </c>
      <c r="AP722" s="106" t="b">
        <f t="shared" si="373"/>
        <v>0</v>
      </c>
      <c r="AQ722" s="7">
        <f>VLOOKUP('Grundgerüst Konfigurator'!AN722,Hilfstabelle!$B$14:$M$25,12,FALSE)</f>
        <v>4.4472372</v>
      </c>
      <c r="AR722" s="7">
        <f>VLOOKUP(AN722,Hilfstabelle!$B$14:$J$25,9,FALSE)</f>
        <v>81.5</v>
      </c>
      <c r="AS722" s="7">
        <f>VLOOKUP(AN722,Hilfstabelle!$B$14:$K$25,10,FALSE)</f>
        <v>75.599999999999994</v>
      </c>
      <c r="AT722" s="7">
        <f>VLOOKUP(AN722,Hilfstabelle!$B$14:$I$25,8,FALSE)</f>
        <v>25.6</v>
      </c>
      <c r="AU722" s="7" t="str">
        <f>IF(AY722="50I","I",VLOOKUP(E722,Hilfstabelle!$A$3:$B$6,2))</f>
        <v>I</v>
      </c>
      <c r="AV722" s="7" t="str">
        <f>IF(U722="I","I",VLOOKUP(E722,Hilfstabelle!$A$3:$B$6,2))</f>
        <v>I</v>
      </c>
      <c r="AW722" s="7" t="str">
        <f t="shared" si="361"/>
        <v>25I</v>
      </c>
      <c r="AX722" s="7" t="str">
        <f t="shared" si="374"/>
        <v>25I</v>
      </c>
      <c r="AY722" s="106" t="b">
        <f t="shared" si="375"/>
        <v>0</v>
      </c>
      <c r="AZ722" s="7">
        <f>VLOOKUP('Grundgerüst Konfigurator'!AW722,Hilfstabelle!$B$14:$M$25,12,FALSE)</f>
        <v>0.171486</v>
      </c>
      <c r="BA722" s="7">
        <f>VLOOKUP(AW722,Hilfstabelle!$B$14:$J$25,9,FALSE)</f>
        <v>15.25</v>
      </c>
      <c r="BB722" s="7">
        <f>VLOOKUP(AW722,Hilfstabelle!$B$14:$K$25,10,FALSE)</f>
        <v>40.5</v>
      </c>
      <c r="BC722" s="7">
        <f>VLOOKUP(AW722,Hilfstabelle!$B$14:$I$25,8,FALSE)</f>
        <v>19</v>
      </c>
      <c r="BD722" s="7" t="str">
        <f t="shared" si="376"/>
        <v/>
      </c>
      <c r="BE722" s="7" t="str">
        <f t="shared" si="362"/>
        <v/>
      </c>
      <c r="BF722" s="7">
        <f>IFERROR(VLOOKUP(BD722,Hilfstabelle!$B$26:$M$31,12,FALSE),0)</f>
        <v>0</v>
      </c>
      <c r="BG722" s="7">
        <f>IFERROR(VLOOKUP(BD722,Hilfstabelle!$B$26:$H$31,7,FALSE),0)</f>
        <v>0</v>
      </c>
      <c r="BH722" s="7" t="str">
        <f t="shared" si="377"/>
        <v/>
      </c>
      <c r="BI722" s="7" t="str">
        <f t="shared" si="363"/>
        <v/>
      </c>
      <c r="BJ722" s="7">
        <f>IFERROR(VLOOKUP(BH722,Hilfstabelle!$B$26:$M$31,12,FALSE),0)</f>
        <v>0</v>
      </c>
      <c r="BK722" s="7">
        <f>IFERROR(VLOOKUP(BH722,Hilfstabelle!$B$26:$H$31,7,FALSE),0)</f>
        <v>0</v>
      </c>
      <c r="BL722" s="7" t="str">
        <f t="shared" si="378"/>
        <v>IV-I</v>
      </c>
      <c r="BM722" s="7" t="str">
        <f t="shared" si="364"/>
        <v>IV-I</v>
      </c>
      <c r="BN722" s="7">
        <f>IFERROR(VLOOKUP(BL722,Hilfstabelle!$B$26:$M$31,12,FALSE),0)</f>
        <v>2.205924</v>
      </c>
      <c r="BO722" s="7">
        <f>IFERROR(VLOOKUP(BL722,Hilfstabelle!$B$26:$H$31,7,FALSE),0)</f>
        <v>5</v>
      </c>
      <c r="BP722" s="162" t="s">
        <v>3902</v>
      </c>
    </row>
    <row r="723" spans="1:68" ht="15" thickBot="1" x14ac:dyDescent="0.25">
      <c r="A723" s="7">
        <v>16864441415</v>
      </c>
      <c r="B723" s="160" t="s">
        <v>98</v>
      </c>
      <c r="C723" s="8">
        <v>125</v>
      </c>
      <c r="D723" s="8">
        <v>140</v>
      </c>
      <c r="E723" s="8">
        <v>32</v>
      </c>
      <c r="F723" s="8" t="str">
        <f t="shared" si="379"/>
        <v>125 - 140 - 32</v>
      </c>
      <c r="G723" s="8" t="str">
        <f t="shared" si="380"/>
        <v>125-140-32</v>
      </c>
      <c r="H723" s="8">
        <f t="shared" si="381"/>
        <v>16864441415</v>
      </c>
      <c r="I723" s="6">
        <f t="shared" si="365"/>
        <v>21.085394400000002</v>
      </c>
      <c r="J723" s="6">
        <f>VLOOKUP(LEFT(A723,8)*1,Hilfstabelle!$A$35:$E$38,5,FALSE)</f>
        <v>0</v>
      </c>
      <c r="K723" s="6">
        <f t="shared" si="366"/>
        <v>360.3</v>
      </c>
      <c r="L723" s="6">
        <f t="shared" si="367"/>
        <v>266.10000000000002</v>
      </c>
      <c r="M723" s="6">
        <f t="shared" si="368"/>
        <v>163</v>
      </c>
      <c r="N723" s="19">
        <f t="shared" si="356"/>
        <v>147.80000000000001</v>
      </c>
      <c r="O723" s="19">
        <f t="shared" si="357"/>
        <v>136.1</v>
      </c>
      <c r="P723" s="19">
        <f t="shared" si="358"/>
        <v>135.5</v>
      </c>
      <c r="Q723" s="6" t="str">
        <f>VLOOKUP(LEFT(A723,8)*1,Hilfstabelle!$A$35:$E$38,2,FALSE)</f>
        <v>N.A.</v>
      </c>
      <c r="R723" s="6" t="str">
        <f>VLOOKUP(LEFT(A723,8)*1,Hilfstabelle!$A$35:$E$38,3,FALSE)</f>
        <v>N.A.</v>
      </c>
      <c r="S723" s="6" t="str">
        <f>VLOOKUP(LEFT(A723,8)*1,Hilfstabelle!$A$35:$E$38,4,FALSE)</f>
        <v>N.A.</v>
      </c>
      <c r="T723" s="94" t="e">
        <f>VLOOKUP(H723,Preise!A:E,4,FALSE)</f>
        <v>#N/A</v>
      </c>
      <c r="U723" s="7" t="str">
        <f>IF(V723=50,"I",VLOOKUP(V723,Hilfstabelle!$A$3:$B$6,2))</f>
        <v>IV</v>
      </c>
      <c r="V723" s="7">
        <f t="shared" si="369"/>
        <v>140</v>
      </c>
      <c r="W723" s="7" t="str">
        <f>IF(U723="I","I",VLOOKUP(V723,Hilfstabelle!$A$3:$B$6,2))</f>
        <v>IV</v>
      </c>
      <c r="X723" s="7">
        <f>VLOOKUP(W723,Hilfstabelle!$B$10:$M$13,12,FALSE)</f>
        <v>10.408540800000001</v>
      </c>
      <c r="Y723" s="7">
        <f>VLOOKUP(W723,Hilfstabelle!$B$10:$D$13,3,FALSE)</f>
        <v>80</v>
      </c>
      <c r="Z723" s="7">
        <f>VLOOKUP(W723,Hilfstabelle!$B$10:$E$13,4,FALSE)</f>
        <v>110.5</v>
      </c>
      <c r="AA723" s="7">
        <f>VLOOKUP(W723,Hilfstabelle!$B$10:$F$13,5,FALSE)</f>
        <v>110.5</v>
      </c>
      <c r="AB723" s="7">
        <f>VLOOKUP(W723,Hilfstabelle!$B$10:$G$13,6,FALSE)</f>
        <v>110.5</v>
      </c>
      <c r="AC723" s="7" t="str">
        <f>IF(AG723="50I","I",VLOOKUP(C723,Hilfstabelle!$A$3:$B$6,2))</f>
        <v>IV</v>
      </c>
      <c r="AD723" s="7" t="str">
        <f>IF(U723="I","I",VLOOKUP(C723,Hilfstabelle!$A$3:$B$6,2))</f>
        <v>IV</v>
      </c>
      <c r="AE723" s="7" t="str">
        <f t="shared" si="359"/>
        <v>125IV</v>
      </c>
      <c r="AF723" s="7" t="str">
        <f t="shared" si="370"/>
        <v>125IV</v>
      </c>
      <c r="AG723" s="106" t="b">
        <f t="shared" si="371"/>
        <v>0</v>
      </c>
      <c r="AH723" s="7">
        <f>VLOOKUP('Grundgerüst Konfigurator'!AE723,Hilfstabelle!$B$14:$M$25,12,FALSE)</f>
        <v>3.7998072000000001</v>
      </c>
      <c r="AI723" s="7">
        <f>VLOOKUP(AE723,Hilfstabelle!$B$14:$J$25,9,FALSE)</f>
        <v>72.5</v>
      </c>
      <c r="AJ723" s="7">
        <f>VLOOKUP(AE723,Hilfstabelle!$B$14:$K$25,10,FALSE)</f>
        <v>87.3</v>
      </c>
      <c r="AK723" s="7">
        <f>VLOOKUP(AE723,Hilfstabelle!$B$14:$I$25,8,FALSE)</f>
        <v>37.299999999999997</v>
      </c>
      <c r="AL723" s="7" t="str">
        <f>IF(AP723="50I","I",VLOOKUP(D723,Hilfstabelle!$A$3:$B$6,2))</f>
        <v>IV</v>
      </c>
      <c r="AM723" s="7" t="str">
        <f>IF(U723="I","I",VLOOKUP(D723,Hilfstabelle!$A$3:$B$6,2))</f>
        <v>IV</v>
      </c>
      <c r="AN723" s="7" t="str">
        <f t="shared" si="360"/>
        <v>140IV</v>
      </c>
      <c r="AO723" s="7" t="str">
        <f t="shared" si="372"/>
        <v>140IV</v>
      </c>
      <c r="AP723" s="106" t="b">
        <f t="shared" si="373"/>
        <v>0</v>
      </c>
      <c r="AQ723" s="7">
        <f>VLOOKUP('Grundgerüst Konfigurator'!AN723,Hilfstabelle!$B$14:$M$25,12,FALSE)</f>
        <v>4.4472372</v>
      </c>
      <c r="AR723" s="7">
        <f>VLOOKUP(AN723,Hilfstabelle!$B$14:$J$25,9,FALSE)</f>
        <v>81.5</v>
      </c>
      <c r="AS723" s="7">
        <f>VLOOKUP(AN723,Hilfstabelle!$B$14:$K$25,10,FALSE)</f>
        <v>75.599999999999994</v>
      </c>
      <c r="AT723" s="7">
        <f>VLOOKUP(AN723,Hilfstabelle!$B$14:$I$25,8,FALSE)</f>
        <v>25.6</v>
      </c>
      <c r="AU723" s="7" t="str">
        <f>IF(AY723="50I","I",VLOOKUP(E723,Hilfstabelle!$A$3:$B$6,2))</f>
        <v>I</v>
      </c>
      <c r="AV723" s="7" t="str">
        <f>IF(U723="I","I",VLOOKUP(E723,Hilfstabelle!$A$3:$B$6,2))</f>
        <v>I</v>
      </c>
      <c r="AW723" s="7" t="str">
        <f t="shared" si="361"/>
        <v>32I</v>
      </c>
      <c r="AX723" s="7" t="str">
        <f t="shared" si="374"/>
        <v>32I</v>
      </c>
      <c r="AY723" s="106" t="b">
        <f t="shared" si="375"/>
        <v>0</v>
      </c>
      <c r="AZ723" s="7">
        <f>VLOOKUP('Grundgerüst Konfigurator'!AW723,Hilfstabelle!$B$14:$M$25,12,FALSE)</f>
        <v>0.22388520000000001</v>
      </c>
      <c r="BA723" s="7">
        <f>VLOOKUP(AW723,Hilfstabelle!$B$14:$J$25,9,FALSE)</f>
        <v>20</v>
      </c>
      <c r="BB723" s="7">
        <f>VLOOKUP(AW723,Hilfstabelle!$B$14:$K$25,10,FALSE)</f>
        <v>47</v>
      </c>
      <c r="BC723" s="7">
        <f>VLOOKUP(AW723,Hilfstabelle!$B$14:$I$25,8,FALSE)</f>
        <v>20</v>
      </c>
      <c r="BD723" s="7" t="str">
        <f t="shared" si="376"/>
        <v/>
      </c>
      <c r="BE723" s="7" t="str">
        <f t="shared" si="362"/>
        <v/>
      </c>
      <c r="BF723" s="7">
        <f>IFERROR(VLOOKUP(BD723,Hilfstabelle!$B$26:$M$31,12,FALSE),0)</f>
        <v>0</v>
      </c>
      <c r="BG723" s="7">
        <f>IFERROR(VLOOKUP(BD723,Hilfstabelle!$B$26:$H$31,7,FALSE),0)</f>
        <v>0</v>
      </c>
      <c r="BH723" s="7" t="str">
        <f t="shared" si="377"/>
        <v/>
      </c>
      <c r="BI723" s="7" t="str">
        <f t="shared" si="363"/>
        <v/>
      </c>
      <c r="BJ723" s="7">
        <f>IFERROR(VLOOKUP(BH723,Hilfstabelle!$B$26:$M$31,12,FALSE),0)</f>
        <v>0</v>
      </c>
      <c r="BK723" s="7">
        <f>IFERROR(VLOOKUP(BH723,Hilfstabelle!$B$26:$H$31,7,FALSE),0)</f>
        <v>0</v>
      </c>
      <c r="BL723" s="7" t="str">
        <f t="shared" si="378"/>
        <v>IV-I</v>
      </c>
      <c r="BM723" s="7" t="str">
        <f t="shared" si="364"/>
        <v>IV-I</v>
      </c>
      <c r="BN723" s="7">
        <f>IFERROR(VLOOKUP(BL723,Hilfstabelle!$B$26:$M$31,12,FALSE),0)</f>
        <v>2.205924</v>
      </c>
      <c r="BO723" s="7">
        <f>IFERROR(VLOOKUP(BL723,Hilfstabelle!$B$26:$H$31,7,FALSE),0)</f>
        <v>5</v>
      </c>
      <c r="BP723" s="162" t="s">
        <v>3902</v>
      </c>
    </row>
    <row r="724" spans="1:68" ht="15" thickBot="1" x14ac:dyDescent="0.25">
      <c r="A724" s="7">
        <v>16864441416</v>
      </c>
      <c r="B724" s="160" t="s">
        <v>98</v>
      </c>
      <c r="C724" s="8">
        <v>125</v>
      </c>
      <c r="D724" s="8">
        <v>140</v>
      </c>
      <c r="E724" s="8">
        <v>40</v>
      </c>
      <c r="F724" s="8" t="str">
        <f t="shared" si="379"/>
        <v>125 - 140 - 40</v>
      </c>
      <c r="G724" s="8" t="str">
        <f t="shared" si="380"/>
        <v>125-140-40</v>
      </c>
      <c r="H724" s="8">
        <f t="shared" si="381"/>
        <v>16864441416</v>
      </c>
      <c r="I724" s="6">
        <f t="shared" si="365"/>
        <v>21.194997600000001</v>
      </c>
      <c r="J724" s="6">
        <f>VLOOKUP(LEFT(A724,8)*1,Hilfstabelle!$A$35:$E$38,5,FALSE)</f>
        <v>0</v>
      </c>
      <c r="K724" s="6">
        <f t="shared" si="366"/>
        <v>367.3</v>
      </c>
      <c r="L724" s="6">
        <f t="shared" si="367"/>
        <v>266.10000000000002</v>
      </c>
      <c r="M724" s="6">
        <f t="shared" si="368"/>
        <v>163</v>
      </c>
      <c r="N724" s="19">
        <f t="shared" si="356"/>
        <v>147.80000000000001</v>
      </c>
      <c r="O724" s="19">
        <f t="shared" si="357"/>
        <v>136.1</v>
      </c>
      <c r="P724" s="19">
        <f t="shared" si="358"/>
        <v>137.5</v>
      </c>
      <c r="Q724" s="6" t="str">
        <f>VLOOKUP(LEFT(A724,8)*1,Hilfstabelle!$A$35:$E$38,2,FALSE)</f>
        <v>N.A.</v>
      </c>
      <c r="R724" s="6" t="str">
        <f>VLOOKUP(LEFT(A724,8)*1,Hilfstabelle!$A$35:$E$38,3,FALSE)</f>
        <v>N.A.</v>
      </c>
      <c r="S724" s="6" t="str">
        <f>VLOOKUP(LEFT(A724,8)*1,Hilfstabelle!$A$35:$E$38,4,FALSE)</f>
        <v>N.A.</v>
      </c>
      <c r="T724" s="94" t="e">
        <f>VLOOKUP(H724,Preise!A:E,4,FALSE)</f>
        <v>#N/A</v>
      </c>
      <c r="U724" s="7" t="str">
        <f>IF(V724=50,"I",VLOOKUP(V724,Hilfstabelle!$A$3:$B$6,2))</f>
        <v>IV</v>
      </c>
      <c r="V724" s="7">
        <f t="shared" si="369"/>
        <v>140</v>
      </c>
      <c r="W724" s="7" t="str">
        <f>IF(U724="I","I",VLOOKUP(V724,Hilfstabelle!$A$3:$B$6,2))</f>
        <v>IV</v>
      </c>
      <c r="X724" s="7">
        <f>VLOOKUP(W724,Hilfstabelle!$B$10:$M$13,12,FALSE)</f>
        <v>10.408540800000001</v>
      </c>
      <c r="Y724" s="7">
        <f>VLOOKUP(W724,Hilfstabelle!$B$10:$D$13,3,FALSE)</f>
        <v>80</v>
      </c>
      <c r="Z724" s="7">
        <f>VLOOKUP(W724,Hilfstabelle!$B$10:$E$13,4,FALSE)</f>
        <v>110.5</v>
      </c>
      <c r="AA724" s="7">
        <f>VLOOKUP(W724,Hilfstabelle!$B$10:$F$13,5,FALSE)</f>
        <v>110.5</v>
      </c>
      <c r="AB724" s="7">
        <f>VLOOKUP(W724,Hilfstabelle!$B$10:$G$13,6,FALSE)</f>
        <v>110.5</v>
      </c>
      <c r="AC724" s="7" t="str">
        <f>IF(AG724="50I","I",VLOOKUP(C724,Hilfstabelle!$A$3:$B$6,2))</f>
        <v>IV</v>
      </c>
      <c r="AD724" s="7" t="str">
        <f>IF(U724="I","I",VLOOKUP(C724,Hilfstabelle!$A$3:$B$6,2))</f>
        <v>IV</v>
      </c>
      <c r="AE724" s="7" t="str">
        <f t="shared" si="359"/>
        <v>125IV</v>
      </c>
      <c r="AF724" s="7" t="str">
        <f t="shared" si="370"/>
        <v>125IV</v>
      </c>
      <c r="AG724" s="106" t="b">
        <f t="shared" si="371"/>
        <v>0</v>
      </c>
      <c r="AH724" s="7">
        <f>VLOOKUP('Grundgerüst Konfigurator'!AE724,Hilfstabelle!$B$14:$M$25,12,FALSE)</f>
        <v>3.7998072000000001</v>
      </c>
      <c r="AI724" s="7">
        <f>VLOOKUP(AE724,Hilfstabelle!$B$14:$J$25,9,FALSE)</f>
        <v>72.5</v>
      </c>
      <c r="AJ724" s="7">
        <f>VLOOKUP(AE724,Hilfstabelle!$B$14:$K$25,10,FALSE)</f>
        <v>87.3</v>
      </c>
      <c r="AK724" s="7">
        <f>VLOOKUP(AE724,Hilfstabelle!$B$14:$I$25,8,FALSE)</f>
        <v>37.299999999999997</v>
      </c>
      <c r="AL724" s="7" t="str">
        <f>IF(AP724="50I","I",VLOOKUP(D724,Hilfstabelle!$A$3:$B$6,2))</f>
        <v>IV</v>
      </c>
      <c r="AM724" s="7" t="str">
        <f>IF(U724="I","I",VLOOKUP(D724,Hilfstabelle!$A$3:$B$6,2))</f>
        <v>IV</v>
      </c>
      <c r="AN724" s="7" t="str">
        <f t="shared" si="360"/>
        <v>140IV</v>
      </c>
      <c r="AO724" s="7" t="str">
        <f t="shared" si="372"/>
        <v>140IV</v>
      </c>
      <c r="AP724" s="106" t="b">
        <f t="shared" si="373"/>
        <v>0</v>
      </c>
      <c r="AQ724" s="7">
        <f>VLOOKUP('Grundgerüst Konfigurator'!AN724,Hilfstabelle!$B$14:$M$25,12,FALSE)</f>
        <v>4.4472372</v>
      </c>
      <c r="AR724" s="7">
        <f>VLOOKUP(AN724,Hilfstabelle!$B$14:$J$25,9,FALSE)</f>
        <v>81.5</v>
      </c>
      <c r="AS724" s="7">
        <f>VLOOKUP(AN724,Hilfstabelle!$B$14:$K$25,10,FALSE)</f>
        <v>75.599999999999994</v>
      </c>
      <c r="AT724" s="7">
        <f>VLOOKUP(AN724,Hilfstabelle!$B$14:$I$25,8,FALSE)</f>
        <v>25.6</v>
      </c>
      <c r="AU724" s="7" t="str">
        <f>IF(AY724="50I","I",VLOOKUP(E724,Hilfstabelle!$A$3:$B$6,2))</f>
        <v>I</v>
      </c>
      <c r="AV724" s="7" t="str">
        <f>IF(U724="I","I",VLOOKUP(E724,Hilfstabelle!$A$3:$B$6,2))</f>
        <v>I</v>
      </c>
      <c r="AW724" s="7" t="str">
        <f t="shared" si="361"/>
        <v>40I</v>
      </c>
      <c r="AX724" s="7" t="str">
        <f t="shared" si="374"/>
        <v>40I</v>
      </c>
      <c r="AY724" s="106" t="b">
        <f t="shared" si="375"/>
        <v>0</v>
      </c>
      <c r="AZ724" s="7">
        <f>VLOOKUP('Grundgerüst Konfigurator'!AW724,Hilfstabelle!$B$14:$M$25,12,FALSE)</f>
        <v>0.33348840000000002</v>
      </c>
      <c r="BA724" s="7">
        <f>VLOOKUP(AW724,Hilfstabelle!$B$14:$J$25,9,FALSE)</f>
        <v>24.5</v>
      </c>
      <c r="BB724" s="7">
        <f>VLOOKUP(AW724,Hilfstabelle!$B$14:$K$25,10,FALSE)</f>
        <v>54</v>
      </c>
      <c r="BC724" s="7">
        <f>VLOOKUP(AW724,Hilfstabelle!$B$14:$I$25,8,FALSE)</f>
        <v>22</v>
      </c>
      <c r="BD724" s="7" t="str">
        <f t="shared" si="376"/>
        <v/>
      </c>
      <c r="BE724" s="7" t="str">
        <f t="shared" si="362"/>
        <v/>
      </c>
      <c r="BF724" s="7">
        <f>IFERROR(VLOOKUP(BD724,Hilfstabelle!$B$26:$M$31,12,FALSE),0)</f>
        <v>0</v>
      </c>
      <c r="BG724" s="7">
        <f>IFERROR(VLOOKUP(BD724,Hilfstabelle!$B$26:$H$31,7,FALSE),0)</f>
        <v>0</v>
      </c>
      <c r="BH724" s="7" t="str">
        <f t="shared" si="377"/>
        <v/>
      </c>
      <c r="BI724" s="7" t="str">
        <f t="shared" si="363"/>
        <v/>
      </c>
      <c r="BJ724" s="7">
        <f>IFERROR(VLOOKUP(BH724,Hilfstabelle!$B$26:$M$31,12,FALSE),0)</f>
        <v>0</v>
      </c>
      <c r="BK724" s="7">
        <f>IFERROR(VLOOKUP(BH724,Hilfstabelle!$B$26:$H$31,7,FALSE),0)</f>
        <v>0</v>
      </c>
      <c r="BL724" s="7" t="str">
        <f t="shared" si="378"/>
        <v>IV-I</v>
      </c>
      <c r="BM724" s="7" t="str">
        <f t="shared" si="364"/>
        <v>IV-I</v>
      </c>
      <c r="BN724" s="7">
        <f>IFERROR(VLOOKUP(BL724,Hilfstabelle!$B$26:$M$31,12,FALSE),0)</f>
        <v>2.205924</v>
      </c>
      <c r="BO724" s="7">
        <f>IFERROR(VLOOKUP(BL724,Hilfstabelle!$B$26:$H$31,7,FALSE),0)</f>
        <v>5</v>
      </c>
      <c r="BP724" s="162" t="s">
        <v>3902</v>
      </c>
    </row>
    <row r="725" spans="1:68" ht="15" thickBot="1" x14ac:dyDescent="0.25">
      <c r="A725" s="7">
        <v>16864441417</v>
      </c>
      <c r="B725" s="160" t="s">
        <v>98</v>
      </c>
      <c r="C725" s="8">
        <v>125</v>
      </c>
      <c r="D725" s="8">
        <v>140</v>
      </c>
      <c r="E725" s="8">
        <v>50</v>
      </c>
      <c r="F725" s="8" t="str">
        <f t="shared" si="379"/>
        <v>125 - 140 - 50</v>
      </c>
      <c r="G725" s="8" t="str">
        <f t="shared" si="380"/>
        <v>125-140-50</v>
      </c>
      <c r="H725" s="8">
        <f t="shared" si="381"/>
        <v>16864441417</v>
      </c>
      <c r="I725" s="6">
        <f t="shared" si="365"/>
        <v>21.312312000000002</v>
      </c>
      <c r="J725" s="6">
        <f>VLOOKUP(LEFT(A725,8)*1,Hilfstabelle!$A$35:$E$38,5,FALSE)</f>
        <v>0</v>
      </c>
      <c r="K725" s="6">
        <f t="shared" si="366"/>
        <v>374.3</v>
      </c>
      <c r="L725" s="6">
        <f t="shared" si="367"/>
        <v>266.10000000000002</v>
      </c>
      <c r="M725" s="6">
        <f t="shared" si="368"/>
        <v>163</v>
      </c>
      <c r="N725" s="19">
        <f t="shared" si="356"/>
        <v>147.80000000000001</v>
      </c>
      <c r="O725" s="19">
        <f t="shared" si="357"/>
        <v>136.1</v>
      </c>
      <c r="P725" s="19">
        <f t="shared" si="358"/>
        <v>137.5</v>
      </c>
      <c r="Q725" s="6" t="str">
        <f>VLOOKUP(LEFT(A725,8)*1,Hilfstabelle!$A$35:$E$38,2,FALSE)</f>
        <v>N.A.</v>
      </c>
      <c r="R725" s="6" t="str">
        <f>VLOOKUP(LEFT(A725,8)*1,Hilfstabelle!$A$35:$E$38,3,FALSE)</f>
        <v>N.A.</v>
      </c>
      <c r="S725" s="6" t="str">
        <f>VLOOKUP(LEFT(A725,8)*1,Hilfstabelle!$A$35:$E$38,4,FALSE)</f>
        <v>N.A.</v>
      </c>
      <c r="T725" s="94" t="e">
        <f>VLOOKUP(H725,Preise!A:E,4,FALSE)</f>
        <v>#N/A</v>
      </c>
      <c r="U725" s="7" t="str">
        <f>IF(V725=50,"I",VLOOKUP(V725,Hilfstabelle!$A$3:$B$6,2))</f>
        <v>IV</v>
      </c>
      <c r="V725" s="7">
        <f t="shared" si="369"/>
        <v>140</v>
      </c>
      <c r="W725" s="7" t="str">
        <f>IF(U725="I","I",VLOOKUP(V725,Hilfstabelle!$A$3:$B$6,2))</f>
        <v>IV</v>
      </c>
      <c r="X725" s="7">
        <f>VLOOKUP(W725,Hilfstabelle!$B$10:$M$13,12,FALSE)</f>
        <v>10.408540800000001</v>
      </c>
      <c r="Y725" s="7">
        <f>VLOOKUP(W725,Hilfstabelle!$B$10:$D$13,3,FALSE)</f>
        <v>80</v>
      </c>
      <c r="Z725" s="7">
        <f>VLOOKUP(W725,Hilfstabelle!$B$10:$E$13,4,FALSE)</f>
        <v>110.5</v>
      </c>
      <c r="AA725" s="7">
        <f>VLOOKUP(W725,Hilfstabelle!$B$10:$F$13,5,FALSE)</f>
        <v>110.5</v>
      </c>
      <c r="AB725" s="7">
        <f>VLOOKUP(W725,Hilfstabelle!$B$10:$G$13,6,FALSE)</f>
        <v>110.5</v>
      </c>
      <c r="AC725" s="7" t="str">
        <f>IF(AG725="50I","I",VLOOKUP(C725,Hilfstabelle!$A$3:$B$6,2))</f>
        <v>IV</v>
      </c>
      <c r="AD725" s="7" t="str">
        <f>IF(U725="I","I",VLOOKUP(C725,Hilfstabelle!$A$3:$B$6,2))</f>
        <v>IV</v>
      </c>
      <c r="AE725" s="7" t="str">
        <f t="shared" si="359"/>
        <v>125IV</v>
      </c>
      <c r="AF725" s="7" t="str">
        <f t="shared" si="370"/>
        <v>125IV</v>
      </c>
      <c r="AG725" s="106" t="b">
        <f t="shared" si="371"/>
        <v>0</v>
      </c>
      <c r="AH725" s="7">
        <f>VLOOKUP('Grundgerüst Konfigurator'!AE725,Hilfstabelle!$B$14:$M$25,12,FALSE)</f>
        <v>3.7998072000000001</v>
      </c>
      <c r="AI725" s="7">
        <f>VLOOKUP(AE725,Hilfstabelle!$B$14:$J$25,9,FALSE)</f>
        <v>72.5</v>
      </c>
      <c r="AJ725" s="7">
        <f>VLOOKUP(AE725,Hilfstabelle!$B$14:$K$25,10,FALSE)</f>
        <v>87.3</v>
      </c>
      <c r="AK725" s="7">
        <f>VLOOKUP(AE725,Hilfstabelle!$B$14:$I$25,8,FALSE)</f>
        <v>37.299999999999997</v>
      </c>
      <c r="AL725" s="7" t="str">
        <f>IF(AP725="50I","I",VLOOKUP(D725,Hilfstabelle!$A$3:$B$6,2))</f>
        <v>IV</v>
      </c>
      <c r="AM725" s="7" t="str">
        <f>IF(U725="I","I",VLOOKUP(D725,Hilfstabelle!$A$3:$B$6,2))</f>
        <v>IV</v>
      </c>
      <c r="AN725" s="7" t="str">
        <f t="shared" si="360"/>
        <v>140IV</v>
      </c>
      <c r="AO725" s="7" t="str">
        <f t="shared" si="372"/>
        <v>140IV</v>
      </c>
      <c r="AP725" s="106" t="b">
        <f t="shared" si="373"/>
        <v>0</v>
      </c>
      <c r="AQ725" s="7">
        <f>VLOOKUP('Grundgerüst Konfigurator'!AN725,Hilfstabelle!$B$14:$M$25,12,FALSE)</f>
        <v>4.4472372</v>
      </c>
      <c r="AR725" s="7">
        <f>VLOOKUP(AN725,Hilfstabelle!$B$14:$J$25,9,FALSE)</f>
        <v>81.5</v>
      </c>
      <c r="AS725" s="7">
        <f>VLOOKUP(AN725,Hilfstabelle!$B$14:$K$25,10,FALSE)</f>
        <v>75.599999999999994</v>
      </c>
      <c r="AT725" s="7">
        <f>VLOOKUP(AN725,Hilfstabelle!$B$14:$I$25,8,FALSE)</f>
        <v>25.6</v>
      </c>
      <c r="AU725" s="7" t="str">
        <f>IF(AY725="50I","I",VLOOKUP(E725,Hilfstabelle!$A$3:$B$6,2))</f>
        <v>I</v>
      </c>
      <c r="AV725" s="7" t="str">
        <f>IF(U725="I","I",VLOOKUP(E725,Hilfstabelle!$A$3:$B$6,2))</f>
        <v>II</v>
      </c>
      <c r="AW725" s="7" t="str">
        <f t="shared" si="361"/>
        <v>50I</v>
      </c>
      <c r="AX725" s="7" t="str">
        <f t="shared" si="374"/>
        <v>50II</v>
      </c>
      <c r="AY725" s="106" t="str">
        <f t="shared" si="375"/>
        <v>50I</v>
      </c>
      <c r="AZ725" s="7">
        <f>VLOOKUP('Grundgerüst Konfigurator'!AW725,Hilfstabelle!$B$14:$M$25,12,FALSE)</f>
        <v>0.45080280000000006</v>
      </c>
      <c r="BA725" s="7">
        <f>VLOOKUP(AW725,Hilfstabelle!$B$14:$J$25,9,FALSE)</f>
        <v>30.5</v>
      </c>
      <c r="BB725" s="7">
        <f>VLOOKUP(AW725,Hilfstabelle!$B$14:$K$25,10,FALSE)</f>
        <v>61</v>
      </c>
      <c r="BC725" s="7">
        <f>VLOOKUP(AW725,Hilfstabelle!$B$14:$I$25,8,FALSE)</f>
        <v>22</v>
      </c>
      <c r="BD725" s="7" t="str">
        <f t="shared" si="376"/>
        <v/>
      </c>
      <c r="BE725" s="7" t="str">
        <f t="shared" si="362"/>
        <v/>
      </c>
      <c r="BF725" s="7">
        <f>IFERROR(VLOOKUP(BD725,Hilfstabelle!$B$26:$M$31,12,FALSE),0)</f>
        <v>0</v>
      </c>
      <c r="BG725" s="7">
        <f>IFERROR(VLOOKUP(BD725,Hilfstabelle!$B$26:$H$31,7,FALSE),0)</f>
        <v>0</v>
      </c>
      <c r="BH725" s="7" t="str">
        <f t="shared" si="377"/>
        <v/>
      </c>
      <c r="BI725" s="7" t="str">
        <f t="shared" si="363"/>
        <v/>
      </c>
      <c r="BJ725" s="7">
        <f>IFERROR(VLOOKUP(BH725,Hilfstabelle!$B$26:$M$31,12,FALSE),0)</f>
        <v>0</v>
      </c>
      <c r="BK725" s="7">
        <f>IFERROR(VLOOKUP(BH725,Hilfstabelle!$B$26:$H$31,7,FALSE),0)</f>
        <v>0</v>
      </c>
      <c r="BL725" s="7" t="str">
        <f t="shared" si="378"/>
        <v>IV-I</v>
      </c>
      <c r="BM725" s="7" t="str">
        <f t="shared" si="364"/>
        <v>IV-I</v>
      </c>
      <c r="BN725" s="7">
        <f>IFERROR(VLOOKUP(BL725,Hilfstabelle!$B$26:$M$31,12,FALSE),0)</f>
        <v>2.205924</v>
      </c>
      <c r="BO725" s="7">
        <f>IFERROR(VLOOKUP(BL725,Hilfstabelle!$B$26:$H$31,7,FALSE),0)</f>
        <v>5</v>
      </c>
      <c r="BP725" s="162" t="s">
        <v>3902</v>
      </c>
    </row>
    <row r="726" spans="1:68" ht="15" thickBot="1" x14ac:dyDescent="0.25">
      <c r="A726" s="7">
        <v>16864441418</v>
      </c>
      <c r="B726" s="160" t="s">
        <v>98</v>
      </c>
      <c r="C726" s="8">
        <v>125</v>
      </c>
      <c r="D726" s="8">
        <v>140</v>
      </c>
      <c r="E726" s="8">
        <v>63</v>
      </c>
      <c r="F726" s="8" t="str">
        <f t="shared" si="379"/>
        <v>125 - 140 - 63</v>
      </c>
      <c r="G726" s="8" t="str">
        <f t="shared" si="380"/>
        <v>125-140-63</v>
      </c>
      <c r="H726" s="8">
        <f t="shared" si="381"/>
        <v>16864441418</v>
      </c>
      <c r="I726" s="6">
        <f t="shared" si="365"/>
        <v>21.893508000000001</v>
      </c>
      <c r="J726" s="6">
        <f>VLOOKUP(LEFT(A726,8)*1,Hilfstabelle!$A$35:$E$38,5,FALSE)</f>
        <v>0</v>
      </c>
      <c r="K726" s="6">
        <f t="shared" si="366"/>
        <v>406.8</v>
      </c>
      <c r="L726" s="6">
        <f t="shared" si="367"/>
        <v>266.10000000000002</v>
      </c>
      <c r="M726" s="6">
        <f t="shared" si="368"/>
        <v>163</v>
      </c>
      <c r="N726" s="19">
        <f t="shared" si="356"/>
        <v>147.80000000000001</v>
      </c>
      <c r="O726" s="19">
        <f t="shared" si="357"/>
        <v>136.1</v>
      </c>
      <c r="P726" s="19">
        <f t="shared" si="358"/>
        <v>163</v>
      </c>
      <c r="Q726" s="6" t="str">
        <f>VLOOKUP(LEFT(A726,8)*1,Hilfstabelle!$A$35:$E$38,2,FALSE)</f>
        <v>N.A.</v>
      </c>
      <c r="R726" s="6" t="str">
        <f>VLOOKUP(LEFT(A726,8)*1,Hilfstabelle!$A$35:$E$38,3,FALSE)</f>
        <v>N.A.</v>
      </c>
      <c r="S726" s="6" t="str">
        <f>VLOOKUP(LEFT(A726,8)*1,Hilfstabelle!$A$35:$E$38,4,FALSE)</f>
        <v>N.A.</v>
      </c>
      <c r="T726" s="94" t="e">
        <f>VLOOKUP(H726,Preise!A:E,4,FALSE)</f>
        <v>#N/A</v>
      </c>
      <c r="U726" s="7" t="str">
        <f>IF(V726=50,"I",VLOOKUP(V726,Hilfstabelle!$A$3:$B$6,2))</f>
        <v>IV</v>
      </c>
      <c r="V726" s="7">
        <f t="shared" si="369"/>
        <v>140</v>
      </c>
      <c r="W726" s="7" t="str">
        <f>IF(U726="I","I",VLOOKUP(V726,Hilfstabelle!$A$3:$B$6,2))</f>
        <v>IV</v>
      </c>
      <c r="X726" s="7">
        <f>VLOOKUP(W726,Hilfstabelle!$B$10:$M$13,12,FALSE)</f>
        <v>10.408540800000001</v>
      </c>
      <c r="Y726" s="7">
        <f>VLOOKUP(W726,Hilfstabelle!$B$10:$D$13,3,FALSE)</f>
        <v>80</v>
      </c>
      <c r="Z726" s="7">
        <f>VLOOKUP(W726,Hilfstabelle!$B$10:$E$13,4,FALSE)</f>
        <v>110.5</v>
      </c>
      <c r="AA726" s="7">
        <f>VLOOKUP(W726,Hilfstabelle!$B$10:$F$13,5,FALSE)</f>
        <v>110.5</v>
      </c>
      <c r="AB726" s="7">
        <f>VLOOKUP(W726,Hilfstabelle!$B$10:$G$13,6,FALSE)</f>
        <v>110.5</v>
      </c>
      <c r="AC726" s="7" t="str">
        <f>IF(AG726="50I","I",VLOOKUP(C726,Hilfstabelle!$A$3:$B$6,2))</f>
        <v>IV</v>
      </c>
      <c r="AD726" s="7" t="str">
        <f>IF(U726="I","I",VLOOKUP(C726,Hilfstabelle!$A$3:$B$6,2))</f>
        <v>IV</v>
      </c>
      <c r="AE726" s="7" t="str">
        <f t="shared" si="359"/>
        <v>125IV</v>
      </c>
      <c r="AF726" s="7" t="str">
        <f t="shared" si="370"/>
        <v>125IV</v>
      </c>
      <c r="AG726" s="106" t="b">
        <f t="shared" si="371"/>
        <v>0</v>
      </c>
      <c r="AH726" s="7">
        <f>VLOOKUP('Grundgerüst Konfigurator'!AE726,Hilfstabelle!$B$14:$M$25,12,FALSE)</f>
        <v>3.7998072000000001</v>
      </c>
      <c r="AI726" s="7">
        <f>VLOOKUP(AE726,Hilfstabelle!$B$14:$J$25,9,FALSE)</f>
        <v>72.5</v>
      </c>
      <c r="AJ726" s="7">
        <f>VLOOKUP(AE726,Hilfstabelle!$B$14:$K$25,10,FALSE)</f>
        <v>87.3</v>
      </c>
      <c r="AK726" s="7">
        <f>VLOOKUP(AE726,Hilfstabelle!$B$14:$I$25,8,FALSE)</f>
        <v>37.299999999999997</v>
      </c>
      <c r="AL726" s="7" t="str">
        <f>IF(AP726="50I","I",VLOOKUP(D726,Hilfstabelle!$A$3:$B$6,2))</f>
        <v>IV</v>
      </c>
      <c r="AM726" s="7" t="str">
        <f>IF(U726="I","I",VLOOKUP(D726,Hilfstabelle!$A$3:$B$6,2))</f>
        <v>IV</v>
      </c>
      <c r="AN726" s="7" t="str">
        <f t="shared" si="360"/>
        <v>140IV</v>
      </c>
      <c r="AO726" s="7" t="str">
        <f t="shared" si="372"/>
        <v>140IV</v>
      </c>
      <c r="AP726" s="106" t="b">
        <f t="shared" si="373"/>
        <v>0</v>
      </c>
      <c r="AQ726" s="7">
        <f>VLOOKUP('Grundgerüst Konfigurator'!AN726,Hilfstabelle!$B$14:$M$25,12,FALSE)</f>
        <v>4.4472372</v>
      </c>
      <c r="AR726" s="7">
        <f>VLOOKUP(AN726,Hilfstabelle!$B$14:$J$25,9,FALSE)</f>
        <v>81.5</v>
      </c>
      <c r="AS726" s="7">
        <f>VLOOKUP(AN726,Hilfstabelle!$B$14:$K$25,10,FALSE)</f>
        <v>75.599999999999994</v>
      </c>
      <c r="AT726" s="7">
        <f>VLOOKUP(AN726,Hilfstabelle!$B$14:$I$25,8,FALSE)</f>
        <v>25.6</v>
      </c>
      <c r="AU726" s="7" t="str">
        <f>IF(AY726="50I","I",VLOOKUP(E726,Hilfstabelle!$A$3:$B$6,2))</f>
        <v>II</v>
      </c>
      <c r="AV726" s="7" t="str">
        <f>IF(U726="I","I",VLOOKUP(E726,Hilfstabelle!$A$3:$B$6,2))</f>
        <v>II</v>
      </c>
      <c r="AW726" s="7" t="str">
        <f t="shared" si="361"/>
        <v>63II</v>
      </c>
      <c r="AX726" s="7" t="str">
        <f t="shared" si="374"/>
        <v>63II</v>
      </c>
      <c r="AY726" s="106" t="b">
        <f t="shared" si="375"/>
        <v>0</v>
      </c>
      <c r="AZ726" s="7">
        <f>VLOOKUP('Grundgerüst Konfigurator'!AW726,Hilfstabelle!$B$14:$M$25,12,FALSE)</f>
        <v>0.84948360000000012</v>
      </c>
      <c r="BA726" s="7">
        <f>VLOOKUP(AW726,Hilfstabelle!$B$14:$J$25,9,FALSE)</f>
        <v>37</v>
      </c>
      <c r="BB726" s="7">
        <f>VLOOKUP(AW726,Hilfstabelle!$B$14:$K$25,10,FALSE)</f>
        <v>68.5</v>
      </c>
      <c r="BC726" s="7">
        <f>VLOOKUP(AW726,Hilfstabelle!$B$14:$I$25,8,FALSE)</f>
        <v>22.5</v>
      </c>
      <c r="BD726" s="7" t="str">
        <f t="shared" si="376"/>
        <v/>
      </c>
      <c r="BE726" s="7" t="str">
        <f t="shared" si="362"/>
        <v/>
      </c>
      <c r="BF726" s="7">
        <f>IFERROR(VLOOKUP(BD726,Hilfstabelle!$B$26:$M$31,12,FALSE),0)</f>
        <v>0</v>
      </c>
      <c r="BG726" s="7">
        <f>IFERROR(VLOOKUP(BD726,Hilfstabelle!$B$26:$H$31,7,FALSE),0)</f>
        <v>0</v>
      </c>
      <c r="BH726" s="7" t="str">
        <f t="shared" si="377"/>
        <v/>
      </c>
      <c r="BI726" s="7" t="str">
        <f t="shared" si="363"/>
        <v/>
      </c>
      <c r="BJ726" s="7">
        <f>IFERROR(VLOOKUP(BH726,Hilfstabelle!$B$26:$M$31,12,FALSE),0)</f>
        <v>0</v>
      </c>
      <c r="BK726" s="7">
        <f>IFERROR(VLOOKUP(BH726,Hilfstabelle!$B$26:$H$31,7,FALSE),0)</f>
        <v>0</v>
      </c>
      <c r="BL726" s="7" t="str">
        <f t="shared" si="378"/>
        <v>IV-II</v>
      </c>
      <c r="BM726" s="7" t="str">
        <f t="shared" si="364"/>
        <v>IV-II</v>
      </c>
      <c r="BN726" s="7">
        <f>IFERROR(VLOOKUP(BL726,Hilfstabelle!$B$26:$M$31,12,FALSE),0)</f>
        <v>2.3884392000000001</v>
      </c>
      <c r="BO726" s="7">
        <f>IFERROR(VLOOKUP(BL726,Hilfstabelle!$B$26:$H$31,7,FALSE),0)</f>
        <v>30</v>
      </c>
      <c r="BP726" s="162" t="s">
        <v>3902</v>
      </c>
    </row>
    <row r="727" spans="1:68" ht="15" thickBot="1" x14ac:dyDescent="0.25">
      <c r="A727" s="7">
        <v>16864441419</v>
      </c>
      <c r="B727" s="160" t="s">
        <v>98</v>
      </c>
      <c r="C727" s="8">
        <v>125</v>
      </c>
      <c r="D727" s="8">
        <v>140</v>
      </c>
      <c r="E727" s="8">
        <v>75</v>
      </c>
      <c r="F727" s="8" t="str">
        <f t="shared" si="379"/>
        <v>125 - 140 - 75</v>
      </c>
      <c r="G727" s="8" t="str">
        <f t="shared" si="380"/>
        <v>125-140-75</v>
      </c>
      <c r="H727" s="8">
        <f t="shared" si="381"/>
        <v>16864441419</v>
      </c>
      <c r="I727" s="6">
        <f t="shared" si="365"/>
        <v>22.112890800000002</v>
      </c>
      <c r="J727" s="6">
        <f>VLOOKUP(LEFT(A727,8)*1,Hilfstabelle!$A$35:$E$38,5,FALSE)</f>
        <v>0</v>
      </c>
      <c r="K727" s="6">
        <f t="shared" si="366"/>
        <v>410.3</v>
      </c>
      <c r="L727" s="6">
        <f t="shared" si="367"/>
        <v>266.10000000000002</v>
      </c>
      <c r="M727" s="6">
        <f t="shared" si="368"/>
        <v>163</v>
      </c>
      <c r="N727" s="19">
        <f t="shared" si="356"/>
        <v>147.80000000000001</v>
      </c>
      <c r="O727" s="19">
        <f t="shared" si="357"/>
        <v>136.1</v>
      </c>
      <c r="P727" s="19">
        <f t="shared" si="358"/>
        <v>162.5</v>
      </c>
      <c r="Q727" s="6" t="str">
        <f>VLOOKUP(LEFT(A727,8)*1,Hilfstabelle!$A$35:$E$38,2,FALSE)</f>
        <v>N.A.</v>
      </c>
      <c r="R727" s="6" t="str">
        <f>VLOOKUP(LEFT(A727,8)*1,Hilfstabelle!$A$35:$E$38,3,FALSE)</f>
        <v>N.A.</v>
      </c>
      <c r="S727" s="6" t="str">
        <f>VLOOKUP(LEFT(A727,8)*1,Hilfstabelle!$A$35:$E$38,4,FALSE)</f>
        <v>N.A.</v>
      </c>
      <c r="T727" s="94" t="e">
        <f>VLOOKUP(H727,Preise!A:E,4,FALSE)</f>
        <v>#N/A</v>
      </c>
      <c r="U727" s="7" t="str">
        <f>IF(V727=50,"I",VLOOKUP(V727,Hilfstabelle!$A$3:$B$6,2))</f>
        <v>IV</v>
      </c>
      <c r="V727" s="7">
        <f t="shared" si="369"/>
        <v>140</v>
      </c>
      <c r="W727" s="7" t="str">
        <f>IF(U727="I","I",VLOOKUP(V727,Hilfstabelle!$A$3:$B$6,2))</f>
        <v>IV</v>
      </c>
      <c r="X727" s="7">
        <f>VLOOKUP(W727,Hilfstabelle!$B$10:$M$13,12,FALSE)</f>
        <v>10.408540800000001</v>
      </c>
      <c r="Y727" s="7">
        <f>VLOOKUP(W727,Hilfstabelle!$B$10:$D$13,3,FALSE)</f>
        <v>80</v>
      </c>
      <c r="Z727" s="7">
        <f>VLOOKUP(W727,Hilfstabelle!$B$10:$E$13,4,FALSE)</f>
        <v>110.5</v>
      </c>
      <c r="AA727" s="7">
        <f>VLOOKUP(W727,Hilfstabelle!$B$10:$F$13,5,FALSE)</f>
        <v>110.5</v>
      </c>
      <c r="AB727" s="7">
        <f>VLOOKUP(W727,Hilfstabelle!$B$10:$G$13,6,FALSE)</f>
        <v>110.5</v>
      </c>
      <c r="AC727" s="7" t="str">
        <f>IF(AG727="50I","I",VLOOKUP(C727,Hilfstabelle!$A$3:$B$6,2))</f>
        <v>IV</v>
      </c>
      <c r="AD727" s="7" t="str">
        <f>IF(U727="I","I",VLOOKUP(C727,Hilfstabelle!$A$3:$B$6,2))</f>
        <v>IV</v>
      </c>
      <c r="AE727" s="7" t="str">
        <f t="shared" si="359"/>
        <v>125IV</v>
      </c>
      <c r="AF727" s="7" t="str">
        <f t="shared" si="370"/>
        <v>125IV</v>
      </c>
      <c r="AG727" s="106" t="b">
        <f t="shared" si="371"/>
        <v>0</v>
      </c>
      <c r="AH727" s="7">
        <f>VLOOKUP('Grundgerüst Konfigurator'!AE727,Hilfstabelle!$B$14:$M$25,12,FALSE)</f>
        <v>3.7998072000000001</v>
      </c>
      <c r="AI727" s="7">
        <f>VLOOKUP(AE727,Hilfstabelle!$B$14:$J$25,9,FALSE)</f>
        <v>72.5</v>
      </c>
      <c r="AJ727" s="7">
        <f>VLOOKUP(AE727,Hilfstabelle!$B$14:$K$25,10,FALSE)</f>
        <v>87.3</v>
      </c>
      <c r="AK727" s="7">
        <f>VLOOKUP(AE727,Hilfstabelle!$B$14:$I$25,8,FALSE)</f>
        <v>37.299999999999997</v>
      </c>
      <c r="AL727" s="7" t="str">
        <f>IF(AP727="50I","I",VLOOKUP(D727,Hilfstabelle!$A$3:$B$6,2))</f>
        <v>IV</v>
      </c>
      <c r="AM727" s="7" t="str">
        <f>IF(U727="I","I",VLOOKUP(D727,Hilfstabelle!$A$3:$B$6,2))</f>
        <v>IV</v>
      </c>
      <c r="AN727" s="7" t="str">
        <f t="shared" si="360"/>
        <v>140IV</v>
      </c>
      <c r="AO727" s="7" t="str">
        <f t="shared" si="372"/>
        <v>140IV</v>
      </c>
      <c r="AP727" s="106" t="b">
        <f t="shared" si="373"/>
        <v>0</v>
      </c>
      <c r="AQ727" s="7">
        <f>VLOOKUP('Grundgerüst Konfigurator'!AN727,Hilfstabelle!$B$14:$M$25,12,FALSE)</f>
        <v>4.4472372</v>
      </c>
      <c r="AR727" s="7">
        <f>VLOOKUP(AN727,Hilfstabelle!$B$14:$J$25,9,FALSE)</f>
        <v>81.5</v>
      </c>
      <c r="AS727" s="7">
        <f>VLOOKUP(AN727,Hilfstabelle!$B$14:$K$25,10,FALSE)</f>
        <v>75.599999999999994</v>
      </c>
      <c r="AT727" s="7">
        <f>VLOOKUP(AN727,Hilfstabelle!$B$14:$I$25,8,FALSE)</f>
        <v>25.6</v>
      </c>
      <c r="AU727" s="7" t="str">
        <f>IF(AY727="50I","I",VLOOKUP(E727,Hilfstabelle!$A$3:$B$6,2))</f>
        <v>II</v>
      </c>
      <c r="AV727" s="7" t="str">
        <f>IF(U727="I","I",VLOOKUP(E727,Hilfstabelle!$A$3:$B$6,2))</f>
        <v>II</v>
      </c>
      <c r="AW727" s="7" t="str">
        <f t="shared" si="361"/>
        <v>75II</v>
      </c>
      <c r="AX727" s="7" t="str">
        <f t="shared" si="374"/>
        <v>75II</v>
      </c>
      <c r="AY727" s="106" t="b">
        <f t="shared" si="375"/>
        <v>0</v>
      </c>
      <c r="AZ727" s="7">
        <f>VLOOKUP('Grundgerüst Konfigurator'!AW727,Hilfstabelle!$B$14:$M$25,12,FALSE)</f>
        <v>1.0688664000000001</v>
      </c>
      <c r="BA727" s="7">
        <f>VLOOKUP(AW727,Hilfstabelle!$B$14:$J$25,9,FALSE)</f>
        <v>45</v>
      </c>
      <c r="BB727" s="7">
        <f>VLOOKUP(AW727,Hilfstabelle!$B$14:$K$25,10,FALSE)</f>
        <v>72</v>
      </c>
      <c r="BC727" s="7">
        <f>VLOOKUP(AW727,Hilfstabelle!$B$14:$I$25,8,FALSE)</f>
        <v>22</v>
      </c>
      <c r="BD727" s="7" t="str">
        <f t="shared" si="376"/>
        <v/>
      </c>
      <c r="BE727" s="7" t="str">
        <f t="shared" si="362"/>
        <v/>
      </c>
      <c r="BF727" s="7">
        <f>IFERROR(VLOOKUP(BD727,Hilfstabelle!$B$26:$M$31,12,FALSE),0)</f>
        <v>0</v>
      </c>
      <c r="BG727" s="7">
        <f>IFERROR(VLOOKUP(BD727,Hilfstabelle!$B$26:$H$31,7,FALSE),0)</f>
        <v>0</v>
      </c>
      <c r="BH727" s="7" t="str">
        <f t="shared" si="377"/>
        <v/>
      </c>
      <c r="BI727" s="7" t="str">
        <f t="shared" si="363"/>
        <v/>
      </c>
      <c r="BJ727" s="7">
        <f>IFERROR(VLOOKUP(BH727,Hilfstabelle!$B$26:$M$31,12,FALSE),0)</f>
        <v>0</v>
      </c>
      <c r="BK727" s="7">
        <f>IFERROR(VLOOKUP(BH727,Hilfstabelle!$B$26:$H$31,7,FALSE),0)</f>
        <v>0</v>
      </c>
      <c r="BL727" s="7" t="str">
        <f t="shared" si="378"/>
        <v>IV-II</v>
      </c>
      <c r="BM727" s="7" t="str">
        <f t="shared" si="364"/>
        <v>IV-II</v>
      </c>
      <c r="BN727" s="7">
        <f>IFERROR(VLOOKUP(BL727,Hilfstabelle!$B$26:$M$31,12,FALSE),0)</f>
        <v>2.3884392000000001</v>
      </c>
      <c r="BO727" s="7">
        <f>IFERROR(VLOOKUP(BL727,Hilfstabelle!$B$26:$H$31,7,FALSE),0)</f>
        <v>30</v>
      </c>
      <c r="BP727" s="162" t="s">
        <v>3902</v>
      </c>
    </row>
    <row r="728" spans="1:68" ht="15" thickBot="1" x14ac:dyDescent="0.25">
      <c r="A728" s="7">
        <v>16864441420</v>
      </c>
      <c r="B728" s="160" t="s">
        <v>98</v>
      </c>
      <c r="C728" s="8">
        <v>125</v>
      </c>
      <c r="D728" s="8">
        <v>140</v>
      </c>
      <c r="E728" s="8">
        <v>90</v>
      </c>
      <c r="F728" s="8" t="str">
        <f t="shared" si="379"/>
        <v>125 - 140 - 90</v>
      </c>
      <c r="G728" s="8" t="str">
        <f t="shared" si="380"/>
        <v>125-140-90</v>
      </c>
      <c r="H728" s="8">
        <f t="shared" si="381"/>
        <v>16864441420</v>
      </c>
      <c r="I728" s="6">
        <f t="shared" si="365"/>
        <v>22.039449600000001</v>
      </c>
      <c r="J728" s="6">
        <f>VLOOKUP(LEFT(A728,8)*1,Hilfstabelle!$A$35:$E$38,5,FALSE)</f>
        <v>0</v>
      </c>
      <c r="K728" s="6">
        <f t="shared" si="366"/>
        <v>385.3</v>
      </c>
      <c r="L728" s="6">
        <f t="shared" si="367"/>
        <v>266.10000000000002</v>
      </c>
      <c r="M728" s="6">
        <f t="shared" si="368"/>
        <v>163</v>
      </c>
      <c r="N728" s="19">
        <f t="shared" si="356"/>
        <v>147.80000000000001</v>
      </c>
      <c r="O728" s="19">
        <f t="shared" si="357"/>
        <v>136.1</v>
      </c>
      <c r="P728" s="19">
        <f t="shared" si="358"/>
        <v>137.5</v>
      </c>
      <c r="Q728" s="6" t="str">
        <f>VLOOKUP(LEFT(A728,8)*1,Hilfstabelle!$A$35:$E$38,2,FALSE)</f>
        <v>N.A.</v>
      </c>
      <c r="R728" s="6" t="str">
        <f>VLOOKUP(LEFT(A728,8)*1,Hilfstabelle!$A$35:$E$38,3,FALSE)</f>
        <v>N.A.</v>
      </c>
      <c r="S728" s="6" t="str">
        <f>VLOOKUP(LEFT(A728,8)*1,Hilfstabelle!$A$35:$E$38,4,FALSE)</f>
        <v>N.A.</v>
      </c>
      <c r="T728" s="94" t="e">
        <f>VLOOKUP(H728,Preise!A:E,4,FALSE)</f>
        <v>#N/A</v>
      </c>
      <c r="U728" s="7" t="str">
        <f>IF(V728=50,"I",VLOOKUP(V728,Hilfstabelle!$A$3:$B$6,2))</f>
        <v>IV</v>
      </c>
      <c r="V728" s="7">
        <f t="shared" si="369"/>
        <v>140</v>
      </c>
      <c r="W728" s="7" t="str">
        <f>IF(U728="I","I",VLOOKUP(V728,Hilfstabelle!$A$3:$B$6,2))</f>
        <v>IV</v>
      </c>
      <c r="X728" s="7">
        <f>VLOOKUP(W728,Hilfstabelle!$B$10:$M$13,12,FALSE)</f>
        <v>10.408540800000001</v>
      </c>
      <c r="Y728" s="7">
        <f>VLOOKUP(W728,Hilfstabelle!$B$10:$D$13,3,FALSE)</f>
        <v>80</v>
      </c>
      <c r="Z728" s="7">
        <f>VLOOKUP(W728,Hilfstabelle!$B$10:$E$13,4,FALSE)</f>
        <v>110.5</v>
      </c>
      <c r="AA728" s="7">
        <f>VLOOKUP(W728,Hilfstabelle!$B$10:$F$13,5,FALSE)</f>
        <v>110.5</v>
      </c>
      <c r="AB728" s="7">
        <f>VLOOKUP(W728,Hilfstabelle!$B$10:$G$13,6,FALSE)</f>
        <v>110.5</v>
      </c>
      <c r="AC728" s="7" t="str">
        <f>IF(AG728="50I","I",VLOOKUP(C728,Hilfstabelle!$A$3:$B$6,2))</f>
        <v>IV</v>
      </c>
      <c r="AD728" s="7" t="str">
        <f>IF(U728="I","I",VLOOKUP(C728,Hilfstabelle!$A$3:$B$6,2))</f>
        <v>IV</v>
      </c>
      <c r="AE728" s="7" t="str">
        <f t="shared" si="359"/>
        <v>125IV</v>
      </c>
      <c r="AF728" s="7" t="str">
        <f t="shared" si="370"/>
        <v>125IV</v>
      </c>
      <c r="AG728" s="106" t="b">
        <f t="shared" si="371"/>
        <v>0</v>
      </c>
      <c r="AH728" s="7">
        <f>VLOOKUP('Grundgerüst Konfigurator'!AE728,Hilfstabelle!$B$14:$M$25,12,FALSE)</f>
        <v>3.7998072000000001</v>
      </c>
      <c r="AI728" s="7">
        <f>VLOOKUP(AE728,Hilfstabelle!$B$14:$J$25,9,FALSE)</f>
        <v>72.5</v>
      </c>
      <c r="AJ728" s="7">
        <f>VLOOKUP(AE728,Hilfstabelle!$B$14:$K$25,10,FALSE)</f>
        <v>87.3</v>
      </c>
      <c r="AK728" s="7">
        <f>VLOOKUP(AE728,Hilfstabelle!$B$14:$I$25,8,FALSE)</f>
        <v>37.299999999999997</v>
      </c>
      <c r="AL728" s="7" t="str">
        <f>IF(AP728="50I","I",VLOOKUP(D728,Hilfstabelle!$A$3:$B$6,2))</f>
        <v>IV</v>
      </c>
      <c r="AM728" s="7" t="str">
        <f>IF(U728="I","I",VLOOKUP(D728,Hilfstabelle!$A$3:$B$6,2))</f>
        <v>IV</v>
      </c>
      <c r="AN728" s="7" t="str">
        <f t="shared" si="360"/>
        <v>140IV</v>
      </c>
      <c r="AO728" s="7" t="str">
        <f t="shared" si="372"/>
        <v>140IV</v>
      </c>
      <c r="AP728" s="106" t="b">
        <f t="shared" si="373"/>
        <v>0</v>
      </c>
      <c r="AQ728" s="7">
        <f>VLOOKUP('Grundgerüst Konfigurator'!AN728,Hilfstabelle!$B$14:$M$25,12,FALSE)</f>
        <v>4.4472372</v>
      </c>
      <c r="AR728" s="7">
        <f>VLOOKUP(AN728,Hilfstabelle!$B$14:$J$25,9,FALSE)</f>
        <v>81.5</v>
      </c>
      <c r="AS728" s="7">
        <f>VLOOKUP(AN728,Hilfstabelle!$B$14:$K$25,10,FALSE)</f>
        <v>75.599999999999994</v>
      </c>
      <c r="AT728" s="7">
        <f>VLOOKUP(AN728,Hilfstabelle!$B$14:$I$25,8,FALSE)</f>
        <v>25.6</v>
      </c>
      <c r="AU728" s="7" t="str">
        <f>IF(AY728="50I","I",VLOOKUP(E728,Hilfstabelle!$A$3:$B$6,2))</f>
        <v>III</v>
      </c>
      <c r="AV728" s="7" t="str">
        <f>IF(U728="I","I",VLOOKUP(E728,Hilfstabelle!$A$3:$B$6,2))</f>
        <v>III</v>
      </c>
      <c r="AW728" s="7" t="str">
        <f t="shared" si="361"/>
        <v>90III</v>
      </c>
      <c r="AX728" s="7" t="str">
        <f t="shared" si="374"/>
        <v>90III</v>
      </c>
      <c r="AY728" s="106" t="b">
        <f t="shared" si="375"/>
        <v>0</v>
      </c>
      <c r="AZ728" s="7">
        <f>VLOOKUP('Grundgerüst Konfigurator'!AW728,Hilfstabelle!$B$14:$M$25,12,FALSE)</f>
        <v>1.6001664000000002</v>
      </c>
      <c r="BA728" s="7">
        <f>VLOOKUP(AW728,Hilfstabelle!$B$14:$J$25,9,FALSE)</f>
        <v>54</v>
      </c>
      <c r="BB728" s="7">
        <f>VLOOKUP(AW728,Hilfstabelle!$B$14:$K$25,10,FALSE)</f>
        <v>72</v>
      </c>
      <c r="BC728" s="7">
        <f>VLOOKUP(AW728,Hilfstabelle!$B$14:$I$25,8,FALSE)</f>
        <v>22</v>
      </c>
      <c r="BD728" s="7" t="str">
        <f t="shared" si="376"/>
        <v/>
      </c>
      <c r="BE728" s="7" t="str">
        <f t="shared" si="362"/>
        <v/>
      </c>
      <c r="BF728" s="7">
        <f>IFERROR(VLOOKUP(BD728,Hilfstabelle!$B$26:$M$31,12,FALSE),0)</f>
        <v>0</v>
      </c>
      <c r="BG728" s="7">
        <f>IFERROR(VLOOKUP(BD728,Hilfstabelle!$B$26:$H$31,7,FALSE),0)</f>
        <v>0</v>
      </c>
      <c r="BH728" s="7" t="str">
        <f t="shared" si="377"/>
        <v/>
      </c>
      <c r="BI728" s="7" t="str">
        <f t="shared" si="363"/>
        <v/>
      </c>
      <c r="BJ728" s="7">
        <f>IFERROR(VLOOKUP(BH728,Hilfstabelle!$B$26:$M$31,12,FALSE),0)</f>
        <v>0</v>
      </c>
      <c r="BK728" s="7">
        <f>IFERROR(VLOOKUP(BH728,Hilfstabelle!$B$26:$H$31,7,FALSE),0)</f>
        <v>0</v>
      </c>
      <c r="BL728" s="7" t="str">
        <f t="shared" si="378"/>
        <v>IV-III</v>
      </c>
      <c r="BM728" s="7" t="str">
        <f t="shared" si="364"/>
        <v>IV-III</v>
      </c>
      <c r="BN728" s="7">
        <f>IFERROR(VLOOKUP(BL728,Hilfstabelle!$B$26:$M$31,12,FALSE),0)</f>
        <v>1.783698</v>
      </c>
      <c r="BO728" s="7">
        <f>IFERROR(VLOOKUP(BL728,Hilfstabelle!$B$26:$H$31,7,FALSE),0)</f>
        <v>5</v>
      </c>
      <c r="BP728" s="162" t="s">
        <v>3902</v>
      </c>
    </row>
    <row r="729" spans="1:68" ht="15" thickBot="1" x14ac:dyDescent="0.25">
      <c r="A729" s="7">
        <v>16864441421</v>
      </c>
      <c r="B729" s="160" t="s">
        <v>98</v>
      </c>
      <c r="C729" s="8">
        <v>125</v>
      </c>
      <c r="D729" s="8">
        <v>140</v>
      </c>
      <c r="E729" s="8">
        <v>110</v>
      </c>
      <c r="F729" s="8" t="str">
        <f t="shared" si="379"/>
        <v>125 - 140 - 110</v>
      </c>
      <c r="G729" s="8" t="str">
        <f t="shared" si="380"/>
        <v>125-140-110</v>
      </c>
      <c r="H729" s="8">
        <f t="shared" si="381"/>
        <v>16864441421</v>
      </c>
      <c r="I729" s="6">
        <f t="shared" si="365"/>
        <v>22.551992400000003</v>
      </c>
      <c r="J729" s="6">
        <f>VLOOKUP(LEFT(A729,8)*1,Hilfstabelle!$A$35:$E$38,5,FALSE)</f>
        <v>0</v>
      </c>
      <c r="K729" s="6">
        <f t="shared" si="366"/>
        <v>385.3</v>
      </c>
      <c r="L729" s="6">
        <f t="shared" si="367"/>
        <v>266.10000000000002</v>
      </c>
      <c r="M729" s="6">
        <f t="shared" si="368"/>
        <v>163</v>
      </c>
      <c r="N729" s="19">
        <f t="shared" si="356"/>
        <v>147.80000000000001</v>
      </c>
      <c r="O729" s="19">
        <f t="shared" si="357"/>
        <v>136.1</v>
      </c>
      <c r="P729" s="19">
        <f t="shared" si="358"/>
        <v>137.5</v>
      </c>
      <c r="Q729" s="6" t="str">
        <f>VLOOKUP(LEFT(A729,8)*1,Hilfstabelle!$A$35:$E$38,2,FALSE)</f>
        <v>N.A.</v>
      </c>
      <c r="R729" s="6" t="str">
        <f>VLOOKUP(LEFT(A729,8)*1,Hilfstabelle!$A$35:$E$38,3,FALSE)</f>
        <v>N.A.</v>
      </c>
      <c r="S729" s="6" t="str">
        <f>VLOOKUP(LEFT(A729,8)*1,Hilfstabelle!$A$35:$E$38,4,FALSE)</f>
        <v>N.A.</v>
      </c>
      <c r="T729" s="94" t="e">
        <f>VLOOKUP(H729,Preise!A:E,4,FALSE)</f>
        <v>#N/A</v>
      </c>
      <c r="U729" s="7" t="str">
        <f>IF(V729=50,"I",VLOOKUP(V729,Hilfstabelle!$A$3:$B$6,2))</f>
        <v>IV</v>
      </c>
      <c r="V729" s="7">
        <f t="shared" si="369"/>
        <v>140</v>
      </c>
      <c r="W729" s="7" t="str">
        <f>IF(U729="I","I",VLOOKUP(V729,Hilfstabelle!$A$3:$B$6,2))</f>
        <v>IV</v>
      </c>
      <c r="X729" s="7">
        <f>VLOOKUP(W729,Hilfstabelle!$B$10:$M$13,12,FALSE)</f>
        <v>10.408540800000001</v>
      </c>
      <c r="Y729" s="7">
        <f>VLOOKUP(W729,Hilfstabelle!$B$10:$D$13,3,FALSE)</f>
        <v>80</v>
      </c>
      <c r="Z729" s="7">
        <f>VLOOKUP(W729,Hilfstabelle!$B$10:$E$13,4,FALSE)</f>
        <v>110.5</v>
      </c>
      <c r="AA729" s="7">
        <f>VLOOKUP(W729,Hilfstabelle!$B$10:$F$13,5,FALSE)</f>
        <v>110.5</v>
      </c>
      <c r="AB729" s="7">
        <f>VLOOKUP(W729,Hilfstabelle!$B$10:$G$13,6,FALSE)</f>
        <v>110.5</v>
      </c>
      <c r="AC729" s="7" t="str">
        <f>IF(AG729="50I","I",VLOOKUP(C729,Hilfstabelle!$A$3:$B$6,2))</f>
        <v>IV</v>
      </c>
      <c r="AD729" s="7" t="str">
        <f>IF(U729="I","I",VLOOKUP(C729,Hilfstabelle!$A$3:$B$6,2))</f>
        <v>IV</v>
      </c>
      <c r="AE729" s="7" t="str">
        <f t="shared" si="359"/>
        <v>125IV</v>
      </c>
      <c r="AF729" s="7" t="str">
        <f t="shared" si="370"/>
        <v>125IV</v>
      </c>
      <c r="AG729" s="106" t="b">
        <f t="shared" si="371"/>
        <v>0</v>
      </c>
      <c r="AH729" s="7">
        <f>VLOOKUP('Grundgerüst Konfigurator'!AE729,Hilfstabelle!$B$14:$M$25,12,FALSE)</f>
        <v>3.7998072000000001</v>
      </c>
      <c r="AI729" s="7">
        <f>VLOOKUP(AE729,Hilfstabelle!$B$14:$J$25,9,FALSE)</f>
        <v>72.5</v>
      </c>
      <c r="AJ729" s="7">
        <f>VLOOKUP(AE729,Hilfstabelle!$B$14:$K$25,10,FALSE)</f>
        <v>87.3</v>
      </c>
      <c r="AK729" s="7">
        <f>VLOOKUP(AE729,Hilfstabelle!$B$14:$I$25,8,FALSE)</f>
        <v>37.299999999999997</v>
      </c>
      <c r="AL729" s="7" t="str">
        <f>IF(AP729="50I","I",VLOOKUP(D729,Hilfstabelle!$A$3:$B$6,2))</f>
        <v>IV</v>
      </c>
      <c r="AM729" s="7" t="str">
        <f>IF(U729="I","I",VLOOKUP(D729,Hilfstabelle!$A$3:$B$6,2))</f>
        <v>IV</v>
      </c>
      <c r="AN729" s="7" t="str">
        <f t="shared" si="360"/>
        <v>140IV</v>
      </c>
      <c r="AO729" s="7" t="str">
        <f t="shared" si="372"/>
        <v>140IV</v>
      </c>
      <c r="AP729" s="106" t="b">
        <f t="shared" si="373"/>
        <v>0</v>
      </c>
      <c r="AQ729" s="7">
        <f>VLOOKUP('Grundgerüst Konfigurator'!AN729,Hilfstabelle!$B$14:$M$25,12,FALSE)</f>
        <v>4.4472372</v>
      </c>
      <c r="AR729" s="7">
        <f>VLOOKUP(AN729,Hilfstabelle!$B$14:$J$25,9,FALSE)</f>
        <v>81.5</v>
      </c>
      <c r="AS729" s="7">
        <f>VLOOKUP(AN729,Hilfstabelle!$B$14:$K$25,10,FALSE)</f>
        <v>75.599999999999994</v>
      </c>
      <c r="AT729" s="7">
        <f>VLOOKUP(AN729,Hilfstabelle!$B$14:$I$25,8,FALSE)</f>
        <v>25.6</v>
      </c>
      <c r="AU729" s="7" t="str">
        <f>IF(AY729="50I","I",VLOOKUP(E729,Hilfstabelle!$A$3:$B$6,2))</f>
        <v>III</v>
      </c>
      <c r="AV729" s="7" t="str">
        <f>IF(U729="I","I",VLOOKUP(E729,Hilfstabelle!$A$3:$B$6,2))</f>
        <v>III</v>
      </c>
      <c r="AW729" s="7" t="str">
        <f t="shared" si="361"/>
        <v>110III</v>
      </c>
      <c r="AX729" s="7" t="str">
        <f t="shared" si="374"/>
        <v>110III</v>
      </c>
      <c r="AY729" s="106" t="b">
        <f t="shared" si="375"/>
        <v>0</v>
      </c>
      <c r="AZ729" s="7">
        <f>VLOOKUP('Grundgerüst Konfigurator'!AW729,Hilfstabelle!$B$14:$M$25,12,FALSE)</f>
        <v>2.1127092000000003</v>
      </c>
      <c r="BA729" s="7">
        <f>VLOOKUP(AW729,Hilfstabelle!$B$14:$J$25,9,FALSE)</f>
        <v>65</v>
      </c>
      <c r="BB729" s="7">
        <f>VLOOKUP(AW729,Hilfstabelle!$B$14:$K$25,10,FALSE)</f>
        <v>72</v>
      </c>
      <c r="BC729" s="7">
        <f>VLOOKUP(AW729,Hilfstabelle!$B$14:$I$25,8,FALSE)</f>
        <v>22</v>
      </c>
      <c r="BD729" s="7" t="str">
        <f t="shared" si="376"/>
        <v/>
      </c>
      <c r="BE729" s="7" t="str">
        <f t="shared" si="362"/>
        <v/>
      </c>
      <c r="BF729" s="7">
        <f>IFERROR(VLOOKUP(BD729,Hilfstabelle!$B$26:$M$31,12,FALSE),0)</f>
        <v>0</v>
      </c>
      <c r="BG729" s="7">
        <f>IFERROR(VLOOKUP(BD729,Hilfstabelle!$B$26:$H$31,7,FALSE),0)</f>
        <v>0</v>
      </c>
      <c r="BH729" s="7" t="str">
        <f t="shared" si="377"/>
        <v/>
      </c>
      <c r="BI729" s="7" t="str">
        <f t="shared" si="363"/>
        <v/>
      </c>
      <c r="BJ729" s="7">
        <f>IFERROR(VLOOKUP(BH729,Hilfstabelle!$B$26:$M$31,12,FALSE),0)</f>
        <v>0</v>
      </c>
      <c r="BK729" s="7">
        <f>IFERROR(VLOOKUP(BH729,Hilfstabelle!$B$26:$H$31,7,FALSE),0)</f>
        <v>0</v>
      </c>
      <c r="BL729" s="7" t="str">
        <f t="shared" si="378"/>
        <v>IV-III</v>
      </c>
      <c r="BM729" s="7" t="str">
        <f t="shared" si="364"/>
        <v>IV-III</v>
      </c>
      <c r="BN729" s="7">
        <f>IFERROR(VLOOKUP(BL729,Hilfstabelle!$B$26:$M$31,12,FALSE),0)</f>
        <v>1.783698</v>
      </c>
      <c r="BO729" s="7">
        <f>IFERROR(VLOOKUP(BL729,Hilfstabelle!$B$26:$H$31,7,FALSE),0)</f>
        <v>5</v>
      </c>
      <c r="BP729" s="162" t="s">
        <v>3902</v>
      </c>
    </row>
    <row r="730" spans="1:68" ht="15" thickBot="1" x14ac:dyDescent="0.25">
      <c r="A730" s="7">
        <v>16864441422</v>
      </c>
      <c r="B730" s="160" t="s">
        <v>98</v>
      </c>
      <c r="C730" s="8">
        <v>125</v>
      </c>
      <c r="D730" s="8">
        <v>160</v>
      </c>
      <c r="E730" s="8">
        <v>25</v>
      </c>
      <c r="F730" s="8" t="str">
        <f t="shared" si="379"/>
        <v>125 - 160 - 25</v>
      </c>
      <c r="G730" s="8" t="str">
        <f t="shared" si="380"/>
        <v>125-160-25</v>
      </c>
      <c r="H730" s="8">
        <f t="shared" si="381"/>
        <v>16864441422</v>
      </c>
      <c r="I730" s="6">
        <f t="shared" si="365"/>
        <v>21.548982000000002</v>
      </c>
      <c r="J730" s="6">
        <f>VLOOKUP(LEFT(A730,8)*1,Hilfstabelle!$A$35:$E$38,5,FALSE)</f>
        <v>0</v>
      </c>
      <c r="K730" s="6">
        <f t="shared" si="366"/>
        <v>353.8</v>
      </c>
      <c r="L730" s="6">
        <f t="shared" si="367"/>
        <v>254.5</v>
      </c>
      <c r="M730" s="6">
        <f t="shared" si="368"/>
        <v>185</v>
      </c>
      <c r="N730" s="19">
        <f t="shared" si="356"/>
        <v>147.80000000000001</v>
      </c>
      <c r="O730" s="19">
        <f t="shared" si="357"/>
        <v>124.5</v>
      </c>
      <c r="P730" s="19">
        <f t="shared" si="358"/>
        <v>134.5</v>
      </c>
      <c r="Q730" s="6" t="str">
        <f>VLOOKUP(LEFT(A730,8)*1,Hilfstabelle!$A$35:$E$38,2,FALSE)</f>
        <v>N.A.</v>
      </c>
      <c r="R730" s="6" t="str">
        <f>VLOOKUP(LEFT(A730,8)*1,Hilfstabelle!$A$35:$E$38,3,FALSE)</f>
        <v>N.A.</v>
      </c>
      <c r="S730" s="6" t="str">
        <f>VLOOKUP(LEFT(A730,8)*1,Hilfstabelle!$A$35:$E$38,4,FALSE)</f>
        <v>N.A.</v>
      </c>
      <c r="T730" s="94" t="e">
        <f>VLOOKUP(H730,Preise!A:E,4,FALSE)</f>
        <v>#N/A</v>
      </c>
      <c r="U730" s="7" t="str">
        <f>IF(V730=50,"I",VLOOKUP(V730,Hilfstabelle!$A$3:$B$6,2))</f>
        <v>IV</v>
      </c>
      <c r="V730" s="7">
        <f t="shared" si="369"/>
        <v>160</v>
      </c>
      <c r="W730" s="7" t="str">
        <f>IF(U730="I","I",VLOOKUP(V730,Hilfstabelle!$A$3:$B$6,2))</f>
        <v>IV</v>
      </c>
      <c r="X730" s="7">
        <f>VLOOKUP(W730,Hilfstabelle!$B$10:$M$13,12,FALSE)</f>
        <v>10.408540800000001</v>
      </c>
      <c r="Y730" s="7">
        <f>VLOOKUP(W730,Hilfstabelle!$B$10:$D$13,3,FALSE)</f>
        <v>80</v>
      </c>
      <c r="Z730" s="7">
        <f>VLOOKUP(W730,Hilfstabelle!$B$10:$E$13,4,FALSE)</f>
        <v>110.5</v>
      </c>
      <c r="AA730" s="7">
        <f>VLOOKUP(W730,Hilfstabelle!$B$10:$F$13,5,FALSE)</f>
        <v>110.5</v>
      </c>
      <c r="AB730" s="7">
        <f>VLOOKUP(W730,Hilfstabelle!$B$10:$G$13,6,FALSE)</f>
        <v>110.5</v>
      </c>
      <c r="AC730" s="7" t="str">
        <f>IF(AG730="50I","I",VLOOKUP(C730,Hilfstabelle!$A$3:$B$6,2))</f>
        <v>IV</v>
      </c>
      <c r="AD730" s="7" t="str">
        <f>IF(U730="I","I",VLOOKUP(C730,Hilfstabelle!$A$3:$B$6,2))</f>
        <v>IV</v>
      </c>
      <c r="AE730" s="7" t="str">
        <f t="shared" si="359"/>
        <v>125IV</v>
      </c>
      <c r="AF730" s="7" t="str">
        <f t="shared" si="370"/>
        <v>125IV</v>
      </c>
      <c r="AG730" s="106" t="b">
        <f t="shared" si="371"/>
        <v>0</v>
      </c>
      <c r="AH730" s="7">
        <f>VLOOKUP('Grundgerüst Konfigurator'!AE730,Hilfstabelle!$B$14:$M$25,12,FALSE)</f>
        <v>3.7998072000000001</v>
      </c>
      <c r="AI730" s="7">
        <f>VLOOKUP(AE730,Hilfstabelle!$B$14:$J$25,9,FALSE)</f>
        <v>72.5</v>
      </c>
      <c r="AJ730" s="7">
        <f>VLOOKUP(AE730,Hilfstabelle!$B$14:$K$25,10,FALSE)</f>
        <v>87.3</v>
      </c>
      <c r="AK730" s="7">
        <f>VLOOKUP(AE730,Hilfstabelle!$B$14:$I$25,8,FALSE)</f>
        <v>37.299999999999997</v>
      </c>
      <c r="AL730" s="7" t="str">
        <f>IF(AP730="50I","I",VLOOKUP(D730,Hilfstabelle!$A$3:$B$6,2))</f>
        <v>IV</v>
      </c>
      <c r="AM730" s="7" t="str">
        <f>IF(U730="I","I",VLOOKUP(D730,Hilfstabelle!$A$3:$B$6,2))</f>
        <v>IV</v>
      </c>
      <c r="AN730" s="7" t="str">
        <f t="shared" si="360"/>
        <v>160IV</v>
      </c>
      <c r="AO730" s="7" t="str">
        <f t="shared" si="372"/>
        <v>160IV</v>
      </c>
      <c r="AP730" s="106" t="b">
        <f t="shared" si="373"/>
        <v>0</v>
      </c>
      <c r="AQ730" s="7">
        <f>VLOOKUP('Grundgerüst Konfigurator'!AN730,Hilfstabelle!$B$14:$M$25,12,FALSE)</f>
        <v>4.9632240000000003</v>
      </c>
      <c r="AR730" s="7">
        <f>VLOOKUP(AN730,Hilfstabelle!$B$14:$J$25,9,FALSE)</f>
        <v>92.5</v>
      </c>
      <c r="AS730" s="7">
        <f>VLOOKUP(AN730,Hilfstabelle!$B$14:$K$25,10,FALSE)</f>
        <v>64</v>
      </c>
      <c r="AT730" s="7">
        <f>VLOOKUP(AN730,Hilfstabelle!$B$14:$I$25,8,FALSE)</f>
        <v>14</v>
      </c>
      <c r="AU730" s="7" t="str">
        <f>IF(AY730="50I","I",VLOOKUP(E730,Hilfstabelle!$A$3:$B$6,2))</f>
        <v>I</v>
      </c>
      <c r="AV730" s="7" t="str">
        <f>IF(U730="I","I",VLOOKUP(E730,Hilfstabelle!$A$3:$B$6,2))</f>
        <v>I</v>
      </c>
      <c r="AW730" s="7" t="str">
        <f t="shared" si="361"/>
        <v>25I</v>
      </c>
      <c r="AX730" s="7" t="str">
        <f t="shared" si="374"/>
        <v>25I</v>
      </c>
      <c r="AY730" s="106" t="b">
        <f t="shared" si="375"/>
        <v>0</v>
      </c>
      <c r="AZ730" s="7">
        <f>VLOOKUP('Grundgerüst Konfigurator'!AW730,Hilfstabelle!$B$14:$M$25,12,FALSE)</f>
        <v>0.171486</v>
      </c>
      <c r="BA730" s="7">
        <f>VLOOKUP(AW730,Hilfstabelle!$B$14:$J$25,9,FALSE)</f>
        <v>15.25</v>
      </c>
      <c r="BB730" s="7">
        <f>VLOOKUP(AW730,Hilfstabelle!$B$14:$K$25,10,FALSE)</f>
        <v>40.5</v>
      </c>
      <c r="BC730" s="7">
        <f>VLOOKUP(AW730,Hilfstabelle!$B$14:$I$25,8,FALSE)</f>
        <v>19</v>
      </c>
      <c r="BD730" s="7" t="str">
        <f t="shared" si="376"/>
        <v/>
      </c>
      <c r="BE730" s="7" t="str">
        <f t="shared" si="362"/>
        <v/>
      </c>
      <c r="BF730" s="7">
        <f>IFERROR(VLOOKUP(BD730,Hilfstabelle!$B$26:$M$31,12,FALSE),0)</f>
        <v>0</v>
      </c>
      <c r="BG730" s="7">
        <f>IFERROR(VLOOKUP(BD730,Hilfstabelle!$B$26:$H$31,7,FALSE),0)</f>
        <v>0</v>
      </c>
      <c r="BH730" s="7" t="str">
        <f t="shared" si="377"/>
        <v/>
      </c>
      <c r="BI730" s="7" t="str">
        <f t="shared" si="363"/>
        <v/>
      </c>
      <c r="BJ730" s="7">
        <f>IFERROR(VLOOKUP(BH730,Hilfstabelle!$B$26:$M$31,12,FALSE),0)</f>
        <v>0</v>
      </c>
      <c r="BK730" s="7">
        <f>IFERROR(VLOOKUP(BH730,Hilfstabelle!$B$26:$H$31,7,FALSE),0)</f>
        <v>0</v>
      </c>
      <c r="BL730" s="7" t="str">
        <f t="shared" si="378"/>
        <v>IV-I</v>
      </c>
      <c r="BM730" s="7" t="str">
        <f t="shared" si="364"/>
        <v>IV-I</v>
      </c>
      <c r="BN730" s="7">
        <f>IFERROR(VLOOKUP(BL730,Hilfstabelle!$B$26:$M$31,12,FALSE),0)</f>
        <v>2.205924</v>
      </c>
      <c r="BO730" s="7">
        <f>IFERROR(VLOOKUP(BL730,Hilfstabelle!$B$26:$H$31,7,FALSE),0)</f>
        <v>5</v>
      </c>
      <c r="BP730" s="162" t="s">
        <v>3902</v>
      </c>
    </row>
    <row r="731" spans="1:68" ht="15" thickBot="1" x14ac:dyDescent="0.25">
      <c r="A731" s="7">
        <v>16864441423</v>
      </c>
      <c r="B731" s="160" t="s">
        <v>98</v>
      </c>
      <c r="C731" s="8">
        <v>125</v>
      </c>
      <c r="D731" s="8">
        <v>160</v>
      </c>
      <c r="E731" s="8">
        <v>32</v>
      </c>
      <c r="F731" s="8" t="str">
        <f t="shared" si="379"/>
        <v>125 - 160 - 32</v>
      </c>
      <c r="G731" s="8" t="str">
        <f t="shared" si="380"/>
        <v>125-160-32</v>
      </c>
      <c r="H731" s="8">
        <f t="shared" si="381"/>
        <v>16864441423</v>
      </c>
      <c r="I731" s="6">
        <f t="shared" si="365"/>
        <v>21.601381200000002</v>
      </c>
      <c r="J731" s="6">
        <f>VLOOKUP(LEFT(A731,8)*1,Hilfstabelle!$A$35:$E$38,5,FALSE)</f>
        <v>0</v>
      </c>
      <c r="K731" s="6">
        <f t="shared" si="366"/>
        <v>360.3</v>
      </c>
      <c r="L731" s="6">
        <f t="shared" si="367"/>
        <v>254.5</v>
      </c>
      <c r="M731" s="6">
        <f t="shared" si="368"/>
        <v>185</v>
      </c>
      <c r="N731" s="19">
        <f t="shared" si="356"/>
        <v>147.80000000000001</v>
      </c>
      <c r="O731" s="19">
        <f t="shared" si="357"/>
        <v>124.5</v>
      </c>
      <c r="P731" s="19">
        <f t="shared" si="358"/>
        <v>135.5</v>
      </c>
      <c r="Q731" s="6" t="str">
        <f>VLOOKUP(LEFT(A731,8)*1,Hilfstabelle!$A$35:$E$38,2,FALSE)</f>
        <v>N.A.</v>
      </c>
      <c r="R731" s="6" t="str">
        <f>VLOOKUP(LEFT(A731,8)*1,Hilfstabelle!$A$35:$E$38,3,FALSE)</f>
        <v>N.A.</v>
      </c>
      <c r="S731" s="6" t="str">
        <f>VLOOKUP(LEFT(A731,8)*1,Hilfstabelle!$A$35:$E$38,4,FALSE)</f>
        <v>N.A.</v>
      </c>
      <c r="T731" s="94" t="e">
        <f>VLOOKUP(H731,Preise!A:E,4,FALSE)</f>
        <v>#N/A</v>
      </c>
      <c r="U731" s="7" t="str">
        <f>IF(V731=50,"I",VLOOKUP(V731,Hilfstabelle!$A$3:$B$6,2))</f>
        <v>IV</v>
      </c>
      <c r="V731" s="7">
        <f t="shared" si="369"/>
        <v>160</v>
      </c>
      <c r="W731" s="7" t="str">
        <f>IF(U731="I","I",VLOOKUP(V731,Hilfstabelle!$A$3:$B$6,2))</f>
        <v>IV</v>
      </c>
      <c r="X731" s="7">
        <f>VLOOKUP(W731,Hilfstabelle!$B$10:$M$13,12,FALSE)</f>
        <v>10.408540800000001</v>
      </c>
      <c r="Y731" s="7">
        <f>VLOOKUP(W731,Hilfstabelle!$B$10:$D$13,3,FALSE)</f>
        <v>80</v>
      </c>
      <c r="Z731" s="7">
        <f>VLOOKUP(W731,Hilfstabelle!$B$10:$E$13,4,FALSE)</f>
        <v>110.5</v>
      </c>
      <c r="AA731" s="7">
        <f>VLOOKUP(W731,Hilfstabelle!$B$10:$F$13,5,FALSE)</f>
        <v>110.5</v>
      </c>
      <c r="AB731" s="7">
        <f>VLOOKUP(W731,Hilfstabelle!$B$10:$G$13,6,FALSE)</f>
        <v>110.5</v>
      </c>
      <c r="AC731" s="7" t="str">
        <f>IF(AG731="50I","I",VLOOKUP(C731,Hilfstabelle!$A$3:$B$6,2))</f>
        <v>IV</v>
      </c>
      <c r="AD731" s="7" t="str">
        <f>IF(U731="I","I",VLOOKUP(C731,Hilfstabelle!$A$3:$B$6,2))</f>
        <v>IV</v>
      </c>
      <c r="AE731" s="7" t="str">
        <f t="shared" si="359"/>
        <v>125IV</v>
      </c>
      <c r="AF731" s="7" t="str">
        <f t="shared" si="370"/>
        <v>125IV</v>
      </c>
      <c r="AG731" s="106" t="b">
        <f t="shared" si="371"/>
        <v>0</v>
      </c>
      <c r="AH731" s="7">
        <f>VLOOKUP('Grundgerüst Konfigurator'!AE731,Hilfstabelle!$B$14:$M$25,12,FALSE)</f>
        <v>3.7998072000000001</v>
      </c>
      <c r="AI731" s="7">
        <f>VLOOKUP(AE731,Hilfstabelle!$B$14:$J$25,9,FALSE)</f>
        <v>72.5</v>
      </c>
      <c r="AJ731" s="7">
        <f>VLOOKUP(AE731,Hilfstabelle!$B$14:$K$25,10,FALSE)</f>
        <v>87.3</v>
      </c>
      <c r="AK731" s="7">
        <f>VLOOKUP(AE731,Hilfstabelle!$B$14:$I$25,8,FALSE)</f>
        <v>37.299999999999997</v>
      </c>
      <c r="AL731" s="7" t="str">
        <f>IF(AP731="50I","I",VLOOKUP(D731,Hilfstabelle!$A$3:$B$6,2))</f>
        <v>IV</v>
      </c>
      <c r="AM731" s="7" t="str">
        <f>IF(U731="I","I",VLOOKUP(D731,Hilfstabelle!$A$3:$B$6,2))</f>
        <v>IV</v>
      </c>
      <c r="AN731" s="7" t="str">
        <f t="shared" si="360"/>
        <v>160IV</v>
      </c>
      <c r="AO731" s="7" t="str">
        <f t="shared" si="372"/>
        <v>160IV</v>
      </c>
      <c r="AP731" s="106" t="b">
        <f t="shared" si="373"/>
        <v>0</v>
      </c>
      <c r="AQ731" s="7">
        <f>VLOOKUP('Grundgerüst Konfigurator'!AN731,Hilfstabelle!$B$14:$M$25,12,FALSE)</f>
        <v>4.9632240000000003</v>
      </c>
      <c r="AR731" s="7">
        <f>VLOOKUP(AN731,Hilfstabelle!$B$14:$J$25,9,FALSE)</f>
        <v>92.5</v>
      </c>
      <c r="AS731" s="7">
        <f>VLOOKUP(AN731,Hilfstabelle!$B$14:$K$25,10,FALSE)</f>
        <v>64</v>
      </c>
      <c r="AT731" s="7">
        <f>VLOOKUP(AN731,Hilfstabelle!$B$14:$I$25,8,FALSE)</f>
        <v>14</v>
      </c>
      <c r="AU731" s="7" t="str">
        <f>IF(AY731="50I","I",VLOOKUP(E731,Hilfstabelle!$A$3:$B$6,2))</f>
        <v>I</v>
      </c>
      <c r="AV731" s="7" t="str">
        <f>IF(U731="I","I",VLOOKUP(E731,Hilfstabelle!$A$3:$B$6,2))</f>
        <v>I</v>
      </c>
      <c r="AW731" s="7" t="str">
        <f t="shared" si="361"/>
        <v>32I</v>
      </c>
      <c r="AX731" s="7" t="str">
        <f t="shared" si="374"/>
        <v>32I</v>
      </c>
      <c r="AY731" s="106" t="b">
        <f t="shared" si="375"/>
        <v>0</v>
      </c>
      <c r="AZ731" s="7">
        <f>VLOOKUP('Grundgerüst Konfigurator'!AW731,Hilfstabelle!$B$14:$M$25,12,FALSE)</f>
        <v>0.22388520000000001</v>
      </c>
      <c r="BA731" s="7">
        <f>VLOOKUP(AW731,Hilfstabelle!$B$14:$J$25,9,FALSE)</f>
        <v>20</v>
      </c>
      <c r="BB731" s="7">
        <f>VLOOKUP(AW731,Hilfstabelle!$B$14:$K$25,10,FALSE)</f>
        <v>47</v>
      </c>
      <c r="BC731" s="7">
        <f>VLOOKUP(AW731,Hilfstabelle!$B$14:$I$25,8,FALSE)</f>
        <v>20</v>
      </c>
      <c r="BD731" s="7" t="str">
        <f t="shared" si="376"/>
        <v/>
      </c>
      <c r="BE731" s="7" t="str">
        <f t="shared" si="362"/>
        <v/>
      </c>
      <c r="BF731" s="7">
        <f>IFERROR(VLOOKUP(BD731,Hilfstabelle!$B$26:$M$31,12,FALSE),0)</f>
        <v>0</v>
      </c>
      <c r="BG731" s="7">
        <f>IFERROR(VLOOKUP(BD731,Hilfstabelle!$B$26:$H$31,7,FALSE),0)</f>
        <v>0</v>
      </c>
      <c r="BH731" s="7" t="str">
        <f t="shared" si="377"/>
        <v/>
      </c>
      <c r="BI731" s="7" t="str">
        <f t="shared" si="363"/>
        <v/>
      </c>
      <c r="BJ731" s="7">
        <f>IFERROR(VLOOKUP(BH731,Hilfstabelle!$B$26:$M$31,12,FALSE),0)</f>
        <v>0</v>
      </c>
      <c r="BK731" s="7">
        <f>IFERROR(VLOOKUP(BH731,Hilfstabelle!$B$26:$H$31,7,FALSE),0)</f>
        <v>0</v>
      </c>
      <c r="BL731" s="7" t="str">
        <f t="shared" si="378"/>
        <v>IV-I</v>
      </c>
      <c r="BM731" s="7" t="str">
        <f t="shared" si="364"/>
        <v>IV-I</v>
      </c>
      <c r="BN731" s="7">
        <f>IFERROR(VLOOKUP(BL731,Hilfstabelle!$B$26:$M$31,12,FALSE),0)</f>
        <v>2.205924</v>
      </c>
      <c r="BO731" s="7">
        <f>IFERROR(VLOOKUP(BL731,Hilfstabelle!$B$26:$H$31,7,FALSE),0)</f>
        <v>5</v>
      </c>
      <c r="BP731" s="162" t="s">
        <v>3902</v>
      </c>
    </row>
    <row r="732" spans="1:68" ht="15" thickBot="1" x14ac:dyDescent="0.25">
      <c r="A732" s="7">
        <v>16864441424</v>
      </c>
      <c r="B732" s="160" t="s">
        <v>98</v>
      </c>
      <c r="C732" s="8">
        <v>125</v>
      </c>
      <c r="D732" s="8">
        <v>160</v>
      </c>
      <c r="E732" s="8">
        <v>40</v>
      </c>
      <c r="F732" s="8" t="str">
        <f t="shared" si="379"/>
        <v>125 - 160 - 40</v>
      </c>
      <c r="G732" s="8" t="str">
        <f t="shared" si="380"/>
        <v>125-160-40</v>
      </c>
      <c r="H732" s="8">
        <f t="shared" si="381"/>
        <v>16864441424</v>
      </c>
      <c r="I732" s="6">
        <f t="shared" si="365"/>
        <v>21.710984400000001</v>
      </c>
      <c r="J732" s="6">
        <f>VLOOKUP(LEFT(A732,8)*1,Hilfstabelle!$A$35:$E$38,5,FALSE)</f>
        <v>0</v>
      </c>
      <c r="K732" s="6">
        <f t="shared" si="366"/>
        <v>367.3</v>
      </c>
      <c r="L732" s="6">
        <f t="shared" si="367"/>
        <v>254.5</v>
      </c>
      <c r="M732" s="6">
        <f t="shared" si="368"/>
        <v>185</v>
      </c>
      <c r="N732" s="19">
        <f t="shared" si="356"/>
        <v>147.80000000000001</v>
      </c>
      <c r="O732" s="19">
        <f t="shared" si="357"/>
        <v>124.5</v>
      </c>
      <c r="P732" s="19">
        <f t="shared" si="358"/>
        <v>137.5</v>
      </c>
      <c r="Q732" s="6" t="str">
        <f>VLOOKUP(LEFT(A732,8)*1,Hilfstabelle!$A$35:$E$38,2,FALSE)</f>
        <v>N.A.</v>
      </c>
      <c r="R732" s="6" t="str">
        <f>VLOOKUP(LEFT(A732,8)*1,Hilfstabelle!$A$35:$E$38,3,FALSE)</f>
        <v>N.A.</v>
      </c>
      <c r="S732" s="6" t="str">
        <f>VLOOKUP(LEFT(A732,8)*1,Hilfstabelle!$A$35:$E$38,4,FALSE)</f>
        <v>N.A.</v>
      </c>
      <c r="T732" s="94" t="e">
        <f>VLOOKUP(H732,Preise!A:E,4,FALSE)</f>
        <v>#N/A</v>
      </c>
      <c r="U732" s="7" t="str">
        <f>IF(V732=50,"I",VLOOKUP(V732,Hilfstabelle!$A$3:$B$6,2))</f>
        <v>IV</v>
      </c>
      <c r="V732" s="7">
        <f t="shared" si="369"/>
        <v>160</v>
      </c>
      <c r="W732" s="7" t="str">
        <f>IF(U732="I","I",VLOOKUP(V732,Hilfstabelle!$A$3:$B$6,2))</f>
        <v>IV</v>
      </c>
      <c r="X732" s="7">
        <f>VLOOKUP(W732,Hilfstabelle!$B$10:$M$13,12,FALSE)</f>
        <v>10.408540800000001</v>
      </c>
      <c r="Y732" s="7">
        <f>VLOOKUP(W732,Hilfstabelle!$B$10:$D$13,3,FALSE)</f>
        <v>80</v>
      </c>
      <c r="Z732" s="7">
        <f>VLOOKUP(W732,Hilfstabelle!$B$10:$E$13,4,FALSE)</f>
        <v>110.5</v>
      </c>
      <c r="AA732" s="7">
        <f>VLOOKUP(W732,Hilfstabelle!$B$10:$F$13,5,FALSE)</f>
        <v>110.5</v>
      </c>
      <c r="AB732" s="7">
        <f>VLOOKUP(W732,Hilfstabelle!$B$10:$G$13,6,FALSE)</f>
        <v>110.5</v>
      </c>
      <c r="AC732" s="7" t="str">
        <f>IF(AG732="50I","I",VLOOKUP(C732,Hilfstabelle!$A$3:$B$6,2))</f>
        <v>IV</v>
      </c>
      <c r="AD732" s="7" t="str">
        <f>IF(U732="I","I",VLOOKUP(C732,Hilfstabelle!$A$3:$B$6,2))</f>
        <v>IV</v>
      </c>
      <c r="AE732" s="7" t="str">
        <f t="shared" si="359"/>
        <v>125IV</v>
      </c>
      <c r="AF732" s="7" t="str">
        <f t="shared" si="370"/>
        <v>125IV</v>
      </c>
      <c r="AG732" s="106" t="b">
        <f t="shared" si="371"/>
        <v>0</v>
      </c>
      <c r="AH732" s="7">
        <f>VLOOKUP('Grundgerüst Konfigurator'!AE732,Hilfstabelle!$B$14:$M$25,12,FALSE)</f>
        <v>3.7998072000000001</v>
      </c>
      <c r="AI732" s="7">
        <f>VLOOKUP(AE732,Hilfstabelle!$B$14:$J$25,9,FALSE)</f>
        <v>72.5</v>
      </c>
      <c r="AJ732" s="7">
        <f>VLOOKUP(AE732,Hilfstabelle!$B$14:$K$25,10,FALSE)</f>
        <v>87.3</v>
      </c>
      <c r="AK732" s="7">
        <f>VLOOKUP(AE732,Hilfstabelle!$B$14:$I$25,8,FALSE)</f>
        <v>37.299999999999997</v>
      </c>
      <c r="AL732" s="7" t="str">
        <f>IF(AP732="50I","I",VLOOKUP(D732,Hilfstabelle!$A$3:$B$6,2))</f>
        <v>IV</v>
      </c>
      <c r="AM732" s="7" t="str">
        <f>IF(U732="I","I",VLOOKUP(D732,Hilfstabelle!$A$3:$B$6,2))</f>
        <v>IV</v>
      </c>
      <c r="AN732" s="7" t="str">
        <f t="shared" si="360"/>
        <v>160IV</v>
      </c>
      <c r="AO732" s="7" t="str">
        <f t="shared" si="372"/>
        <v>160IV</v>
      </c>
      <c r="AP732" s="106" t="b">
        <f t="shared" si="373"/>
        <v>0</v>
      </c>
      <c r="AQ732" s="7">
        <f>VLOOKUP('Grundgerüst Konfigurator'!AN732,Hilfstabelle!$B$14:$M$25,12,FALSE)</f>
        <v>4.9632240000000003</v>
      </c>
      <c r="AR732" s="7">
        <f>VLOOKUP(AN732,Hilfstabelle!$B$14:$J$25,9,FALSE)</f>
        <v>92.5</v>
      </c>
      <c r="AS732" s="7">
        <f>VLOOKUP(AN732,Hilfstabelle!$B$14:$K$25,10,FALSE)</f>
        <v>64</v>
      </c>
      <c r="AT732" s="7">
        <f>VLOOKUP(AN732,Hilfstabelle!$B$14:$I$25,8,FALSE)</f>
        <v>14</v>
      </c>
      <c r="AU732" s="7" t="str">
        <f>IF(AY732="50I","I",VLOOKUP(E732,Hilfstabelle!$A$3:$B$6,2))</f>
        <v>I</v>
      </c>
      <c r="AV732" s="7" t="str">
        <f>IF(U732="I","I",VLOOKUP(E732,Hilfstabelle!$A$3:$B$6,2))</f>
        <v>I</v>
      </c>
      <c r="AW732" s="7" t="str">
        <f t="shared" si="361"/>
        <v>40I</v>
      </c>
      <c r="AX732" s="7" t="str">
        <f t="shared" si="374"/>
        <v>40I</v>
      </c>
      <c r="AY732" s="106" t="b">
        <f t="shared" si="375"/>
        <v>0</v>
      </c>
      <c r="AZ732" s="7">
        <f>VLOOKUP('Grundgerüst Konfigurator'!AW732,Hilfstabelle!$B$14:$M$25,12,FALSE)</f>
        <v>0.33348840000000002</v>
      </c>
      <c r="BA732" s="7">
        <f>VLOOKUP(AW732,Hilfstabelle!$B$14:$J$25,9,FALSE)</f>
        <v>24.5</v>
      </c>
      <c r="BB732" s="7">
        <f>VLOOKUP(AW732,Hilfstabelle!$B$14:$K$25,10,FALSE)</f>
        <v>54</v>
      </c>
      <c r="BC732" s="7">
        <f>VLOOKUP(AW732,Hilfstabelle!$B$14:$I$25,8,FALSE)</f>
        <v>22</v>
      </c>
      <c r="BD732" s="7" t="str">
        <f t="shared" si="376"/>
        <v/>
      </c>
      <c r="BE732" s="7" t="str">
        <f t="shared" si="362"/>
        <v/>
      </c>
      <c r="BF732" s="7">
        <f>IFERROR(VLOOKUP(BD732,Hilfstabelle!$B$26:$M$31,12,FALSE),0)</f>
        <v>0</v>
      </c>
      <c r="BG732" s="7">
        <f>IFERROR(VLOOKUP(BD732,Hilfstabelle!$B$26:$H$31,7,FALSE),0)</f>
        <v>0</v>
      </c>
      <c r="BH732" s="7" t="str">
        <f t="shared" si="377"/>
        <v/>
      </c>
      <c r="BI732" s="7" t="str">
        <f t="shared" si="363"/>
        <v/>
      </c>
      <c r="BJ732" s="7">
        <f>IFERROR(VLOOKUP(BH732,Hilfstabelle!$B$26:$M$31,12,FALSE),0)</f>
        <v>0</v>
      </c>
      <c r="BK732" s="7">
        <f>IFERROR(VLOOKUP(BH732,Hilfstabelle!$B$26:$H$31,7,FALSE),0)</f>
        <v>0</v>
      </c>
      <c r="BL732" s="7" t="str">
        <f t="shared" si="378"/>
        <v>IV-I</v>
      </c>
      <c r="BM732" s="7" t="str">
        <f t="shared" si="364"/>
        <v>IV-I</v>
      </c>
      <c r="BN732" s="7">
        <f>IFERROR(VLOOKUP(BL732,Hilfstabelle!$B$26:$M$31,12,FALSE),0)</f>
        <v>2.205924</v>
      </c>
      <c r="BO732" s="7">
        <f>IFERROR(VLOOKUP(BL732,Hilfstabelle!$B$26:$H$31,7,FALSE),0)</f>
        <v>5</v>
      </c>
      <c r="BP732" s="162" t="s">
        <v>3902</v>
      </c>
    </row>
    <row r="733" spans="1:68" ht="15" thickBot="1" x14ac:dyDescent="0.25">
      <c r="A733" s="7">
        <v>16864441425</v>
      </c>
      <c r="B733" s="160" t="s">
        <v>98</v>
      </c>
      <c r="C733" s="8">
        <v>125</v>
      </c>
      <c r="D733" s="8">
        <v>160</v>
      </c>
      <c r="E733" s="8">
        <v>50</v>
      </c>
      <c r="F733" s="8" t="str">
        <f t="shared" si="379"/>
        <v>125 - 160 - 50</v>
      </c>
      <c r="G733" s="8" t="str">
        <f t="shared" si="380"/>
        <v>125-160-50</v>
      </c>
      <c r="H733" s="8">
        <f t="shared" si="381"/>
        <v>16864441425</v>
      </c>
      <c r="I733" s="6">
        <f t="shared" si="365"/>
        <v>21.828298800000002</v>
      </c>
      <c r="J733" s="6">
        <f>VLOOKUP(LEFT(A733,8)*1,Hilfstabelle!$A$35:$E$38,5,FALSE)</f>
        <v>0</v>
      </c>
      <c r="K733" s="6">
        <f t="shared" si="366"/>
        <v>374.3</v>
      </c>
      <c r="L733" s="6">
        <f t="shared" si="367"/>
        <v>254.5</v>
      </c>
      <c r="M733" s="6">
        <f t="shared" si="368"/>
        <v>185</v>
      </c>
      <c r="N733" s="19">
        <f t="shared" si="356"/>
        <v>147.80000000000001</v>
      </c>
      <c r="O733" s="19">
        <f t="shared" si="357"/>
        <v>124.5</v>
      </c>
      <c r="P733" s="19">
        <f t="shared" si="358"/>
        <v>137.5</v>
      </c>
      <c r="Q733" s="6" t="str">
        <f>VLOOKUP(LEFT(A733,8)*1,Hilfstabelle!$A$35:$E$38,2,FALSE)</f>
        <v>N.A.</v>
      </c>
      <c r="R733" s="6" t="str">
        <f>VLOOKUP(LEFT(A733,8)*1,Hilfstabelle!$A$35:$E$38,3,FALSE)</f>
        <v>N.A.</v>
      </c>
      <c r="S733" s="6" t="str">
        <f>VLOOKUP(LEFT(A733,8)*1,Hilfstabelle!$A$35:$E$38,4,FALSE)</f>
        <v>N.A.</v>
      </c>
      <c r="T733" s="94" t="e">
        <f>VLOOKUP(H733,Preise!A:E,4,FALSE)</f>
        <v>#N/A</v>
      </c>
      <c r="U733" s="7" t="str">
        <f>IF(V733=50,"I",VLOOKUP(V733,Hilfstabelle!$A$3:$B$6,2))</f>
        <v>IV</v>
      </c>
      <c r="V733" s="7">
        <f t="shared" si="369"/>
        <v>160</v>
      </c>
      <c r="W733" s="7" t="str">
        <f>IF(U733="I","I",VLOOKUP(V733,Hilfstabelle!$A$3:$B$6,2))</f>
        <v>IV</v>
      </c>
      <c r="X733" s="7">
        <f>VLOOKUP(W733,Hilfstabelle!$B$10:$M$13,12,FALSE)</f>
        <v>10.408540800000001</v>
      </c>
      <c r="Y733" s="7">
        <f>VLOOKUP(W733,Hilfstabelle!$B$10:$D$13,3,FALSE)</f>
        <v>80</v>
      </c>
      <c r="Z733" s="7">
        <f>VLOOKUP(W733,Hilfstabelle!$B$10:$E$13,4,FALSE)</f>
        <v>110.5</v>
      </c>
      <c r="AA733" s="7">
        <f>VLOOKUP(W733,Hilfstabelle!$B$10:$F$13,5,FALSE)</f>
        <v>110.5</v>
      </c>
      <c r="AB733" s="7">
        <f>VLOOKUP(W733,Hilfstabelle!$B$10:$G$13,6,FALSE)</f>
        <v>110.5</v>
      </c>
      <c r="AC733" s="7" t="str">
        <f>IF(AG733="50I","I",VLOOKUP(C733,Hilfstabelle!$A$3:$B$6,2))</f>
        <v>IV</v>
      </c>
      <c r="AD733" s="7" t="str">
        <f>IF(U733="I","I",VLOOKUP(C733,Hilfstabelle!$A$3:$B$6,2))</f>
        <v>IV</v>
      </c>
      <c r="AE733" s="7" t="str">
        <f t="shared" si="359"/>
        <v>125IV</v>
      </c>
      <c r="AF733" s="7" t="str">
        <f t="shared" si="370"/>
        <v>125IV</v>
      </c>
      <c r="AG733" s="106" t="b">
        <f t="shared" si="371"/>
        <v>0</v>
      </c>
      <c r="AH733" s="7">
        <f>VLOOKUP('Grundgerüst Konfigurator'!AE733,Hilfstabelle!$B$14:$M$25,12,FALSE)</f>
        <v>3.7998072000000001</v>
      </c>
      <c r="AI733" s="7">
        <f>VLOOKUP(AE733,Hilfstabelle!$B$14:$J$25,9,FALSE)</f>
        <v>72.5</v>
      </c>
      <c r="AJ733" s="7">
        <f>VLOOKUP(AE733,Hilfstabelle!$B$14:$K$25,10,FALSE)</f>
        <v>87.3</v>
      </c>
      <c r="AK733" s="7">
        <f>VLOOKUP(AE733,Hilfstabelle!$B$14:$I$25,8,FALSE)</f>
        <v>37.299999999999997</v>
      </c>
      <c r="AL733" s="7" t="str">
        <f>IF(AP733="50I","I",VLOOKUP(D733,Hilfstabelle!$A$3:$B$6,2))</f>
        <v>IV</v>
      </c>
      <c r="AM733" s="7" t="str">
        <f>IF(U733="I","I",VLOOKUP(D733,Hilfstabelle!$A$3:$B$6,2))</f>
        <v>IV</v>
      </c>
      <c r="AN733" s="7" t="str">
        <f t="shared" si="360"/>
        <v>160IV</v>
      </c>
      <c r="AO733" s="7" t="str">
        <f t="shared" si="372"/>
        <v>160IV</v>
      </c>
      <c r="AP733" s="106" t="b">
        <f t="shared" si="373"/>
        <v>0</v>
      </c>
      <c r="AQ733" s="7">
        <f>VLOOKUP('Grundgerüst Konfigurator'!AN733,Hilfstabelle!$B$14:$M$25,12,FALSE)</f>
        <v>4.9632240000000003</v>
      </c>
      <c r="AR733" s="7">
        <f>VLOOKUP(AN733,Hilfstabelle!$B$14:$J$25,9,FALSE)</f>
        <v>92.5</v>
      </c>
      <c r="AS733" s="7">
        <f>VLOOKUP(AN733,Hilfstabelle!$B$14:$K$25,10,FALSE)</f>
        <v>64</v>
      </c>
      <c r="AT733" s="7">
        <f>VLOOKUP(AN733,Hilfstabelle!$B$14:$I$25,8,FALSE)</f>
        <v>14</v>
      </c>
      <c r="AU733" s="7" t="str">
        <f>IF(AY733="50I","I",VLOOKUP(E733,Hilfstabelle!$A$3:$B$6,2))</f>
        <v>I</v>
      </c>
      <c r="AV733" s="7" t="str">
        <f>IF(U733="I","I",VLOOKUP(E733,Hilfstabelle!$A$3:$B$6,2))</f>
        <v>II</v>
      </c>
      <c r="AW733" s="7" t="str">
        <f t="shared" si="361"/>
        <v>50I</v>
      </c>
      <c r="AX733" s="7" t="str">
        <f t="shared" si="374"/>
        <v>50II</v>
      </c>
      <c r="AY733" s="106" t="str">
        <f t="shared" si="375"/>
        <v>50I</v>
      </c>
      <c r="AZ733" s="7">
        <f>VLOOKUP('Grundgerüst Konfigurator'!AW733,Hilfstabelle!$B$14:$M$25,12,FALSE)</f>
        <v>0.45080280000000006</v>
      </c>
      <c r="BA733" s="7">
        <f>VLOOKUP(AW733,Hilfstabelle!$B$14:$J$25,9,FALSE)</f>
        <v>30.5</v>
      </c>
      <c r="BB733" s="7">
        <f>VLOOKUP(AW733,Hilfstabelle!$B$14:$K$25,10,FALSE)</f>
        <v>61</v>
      </c>
      <c r="BC733" s="7">
        <f>VLOOKUP(AW733,Hilfstabelle!$B$14:$I$25,8,FALSE)</f>
        <v>22</v>
      </c>
      <c r="BD733" s="7" t="str">
        <f t="shared" si="376"/>
        <v/>
      </c>
      <c r="BE733" s="7" t="str">
        <f t="shared" si="362"/>
        <v/>
      </c>
      <c r="BF733" s="7">
        <f>IFERROR(VLOOKUP(BD733,Hilfstabelle!$B$26:$M$31,12,FALSE),0)</f>
        <v>0</v>
      </c>
      <c r="BG733" s="7">
        <f>IFERROR(VLOOKUP(BD733,Hilfstabelle!$B$26:$H$31,7,FALSE),0)</f>
        <v>0</v>
      </c>
      <c r="BH733" s="7" t="str">
        <f t="shared" si="377"/>
        <v/>
      </c>
      <c r="BI733" s="7" t="str">
        <f t="shared" si="363"/>
        <v/>
      </c>
      <c r="BJ733" s="7">
        <f>IFERROR(VLOOKUP(BH733,Hilfstabelle!$B$26:$M$31,12,FALSE),0)</f>
        <v>0</v>
      </c>
      <c r="BK733" s="7">
        <f>IFERROR(VLOOKUP(BH733,Hilfstabelle!$B$26:$H$31,7,FALSE),0)</f>
        <v>0</v>
      </c>
      <c r="BL733" s="7" t="str">
        <f t="shared" si="378"/>
        <v>IV-I</v>
      </c>
      <c r="BM733" s="7" t="str">
        <f t="shared" si="364"/>
        <v>IV-I</v>
      </c>
      <c r="BN733" s="7">
        <f>IFERROR(VLOOKUP(BL733,Hilfstabelle!$B$26:$M$31,12,FALSE),0)</f>
        <v>2.205924</v>
      </c>
      <c r="BO733" s="7">
        <f>IFERROR(VLOOKUP(BL733,Hilfstabelle!$B$26:$H$31,7,FALSE),0)</f>
        <v>5</v>
      </c>
      <c r="BP733" s="162" t="s">
        <v>3902</v>
      </c>
    </row>
    <row r="734" spans="1:68" ht="15" thickBot="1" x14ac:dyDescent="0.25">
      <c r="A734" s="7">
        <v>16864441426</v>
      </c>
      <c r="B734" s="160" t="s">
        <v>98</v>
      </c>
      <c r="C734" s="8">
        <v>125</v>
      </c>
      <c r="D734" s="8">
        <v>160</v>
      </c>
      <c r="E734" s="8">
        <v>63</v>
      </c>
      <c r="F734" s="8" t="str">
        <f t="shared" si="379"/>
        <v>125 - 160 - 63</v>
      </c>
      <c r="G734" s="8" t="str">
        <f t="shared" si="380"/>
        <v>125-160-63</v>
      </c>
      <c r="H734" s="8">
        <f t="shared" si="381"/>
        <v>16864441426</v>
      </c>
      <c r="I734" s="6">
        <f t="shared" si="365"/>
        <v>22.409494800000001</v>
      </c>
      <c r="J734" s="6">
        <f>VLOOKUP(LEFT(A734,8)*1,Hilfstabelle!$A$35:$E$38,5,FALSE)</f>
        <v>0</v>
      </c>
      <c r="K734" s="6">
        <f t="shared" si="366"/>
        <v>406.8</v>
      </c>
      <c r="L734" s="6">
        <f t="shared" si="367"/>
        <v>254.5</v>
      </c>
      <c r="M734" s="6">
        <f t="shared" si="368"/>
        <v>185</v>
      </c>
      <c r="N734" s="19">
        <f t="shared" si="356"/>
        <v>147.80000000000001</v>
      </c>
      <c r="O734" s="19">
        <f t="shared" si="357"/>
        <v>124.5</v>
      </c>
      <c r="P734" s="19">
        <f t="shared" si="358"/>
        <v>163</v>
      </c>
      <c r="Q734" s="6" t="str">
        <f>VLOOKUP(LEFT(A734,8)*1,Hilfstabelle!$A$35:$E$38,2,FALSE)</f>
        <v>N.A.</v>
      </c>
      <c r="R734" s="6" t="str">
        <f>VLOOKUP(LEFT(A734,8)*1,Hilfstabelle!$A$35:$E$38,3,FALSE)</f>
        <v>N.A.</v>
      </c>
      <c r="S734" s="6" t="str">
        <f>VLOOKUP(LEFT(A734,8)*1,Hilfstabelle!$A$35:$E$38,4,FALSE)</f>
        <v>N.A.</v>
      </c>
      <c r="T734" s="94" t="e">
        <f>VLOOKUP(H734,Preise!A:E,4,FALSE)</f>
        <v>#N/A</v>
      </c>
      <c r="U734" s="7" t="str">
        <f>IF(V734=50,"I",VLOOKUP(V734,Hilfstabelle!$A$3:$B$6,2))</f>
        <v>IV</v>
      </c>
      <c r="V734" s="7">
        <f t="shared" si="369"/>
        <v>160</v>
      </c>
      <c r="W734" s="7" t="str">
        <f>IF(U734="I","I",VLOOKUP(V734,Hilfstabelle!$A$3:$B$6,2))</f>
        <v>IV</v>
      </c>
      <c r="X734" s="7">
        <f>VLOOKUP(W734,Hilfstabelle!$B$10:$M$13,12,FALSE)</f>
        <v>10.408540800000001</v>
      </c>
      <c r="Y734" s="7">
        <f>VLOOKUP(W734,Hilfstabelle!$B$10:$D$13,3,FALSE)</f>
        <v>80</v>
      </c>
      <c r="Z734" s="7">
        <f>VLOOKUP(W734,Hilfstabelle!$B$10:$E$13,4,FALSE)</f>
        <v>110.5</v>
      </c>
      <c r="AA734" s="7">
        <f>VLOOKUP(W734,Hilfstabelle!$B$10:$F$13,5,FALSE)</f>
        <v>110.5</v>
      </c>
      <c r="AB734" s="7">
        <f>VLOOKUP(W734,Hilfstabelle!$B$10:$G$13,6,FALSE)</f>
        <v>110.5</v>
      </c>
      <c r="AC734" s="7" t="str">
        <f>IF(AG734="50I","I",VLOOKUP(C734,Hilfstabelle!$A$3:$B$6,2))</f>
        <v>IV</v>
      </c>
      <c r="AD734" s="7" t="str">
        <f>IF(U734="I","I",VLOOKUP(C734,Hilfstabelle!$A$3:$B$6,2))</f>
        <v>IV</v>
      </c>
      <c r="AE734" s="7" t="str">
        <f t="shared" si="359"/>
        <v>125IV</v>
      </c>
      <c r="AF734" s="7" t="str">
        <f t="shared" si="370"/>
        <v>125IV</v>
      </c>
      <c r="AG734" s="106" t="b">
        <f t="shared" si="371"/>
        <v>0</v>
      </c>
      <c r="AH734" s="7">
        <f>VLOOKUP('Grundgerüst Konfigurator'!AE734,Hilfstabelle!$B$14:$M$25,12,FALSE)</f>
        <v>3.7998072000000001</v>
      </c>
      <c r="AI734" s="7">
        <f>VLOOKUP(AE734,Hilfstabelle!$B$14:$J$25,9,FALSE)</f>
        <v>72.5</v>
      </c>
      <c r="AJ734" s="7">
        <f>VLOOKUP(AE734,Hilfstabelle!$B$14:$K$25,10,FALSE)</f>
        <v>87.3</v>
      </c>
      <c r="AK734" s="7">
        <f>VLOOKUP(AE734,Hilfstabelle!$B$14:$I$25,8,FALSE)</f>
        <v>37.299999999999997</v>
      </c>
      <c r="AL734" s="7" t="str">
        <f>IF(AP734="50I","I",VLOOKUP(D734,Hilfstabelle!$A$3:$B$6,2))</f>
        <v>IV</v>
      </c>
      <c r="AM734" s="7" t="str">
        <f>IF(U734="I","I",VLOOKUP(D734,Hilfstabelle!$A$3:$B$6,2))</f>
        <v>IV</v>
      </c>
      <c r="AN734" s="7" t="str">
        <f t="shared" si="360"/>
        <v>160IV</v>
      </c>
      <c r="AO734" s="7" t="str">
        <f t="shared" si="372"/>
        <v>160IV</v>
      </c>
      <c r="AP734" s="106" t="b">
        <f t="shared" si="373"/>
        <v>0</v>
      </c>
      <c r="AQ734" s="7">
        <f>VLOOKUP('Grundgerüst Konfigurator'!AN734,Hilfstabelle!$B$14:$M$25,12,FALSE)</f>
        <v>4.9632240000000003</v>
      </c>
      <c r="AR734" s="7">
        <f>VLOOKUP(AN734,Hilfstabelle!$B$14:$J$25,9,FALSE)</f>
        <v>92.5</v>
      </c>
      <c r="AS734" s="7">
        <f>VLOOKUP(AN734,Hilfstabelle!$B$14:$K$25,10,FALSE)</f>
        <v>64</v>
      </c>
      <c r="AT734" s="7">
        <f>VLOOKUP(AN734,Hilfstabelle!$B$14:$I$25,8,FALSE)</f>
        <v>14</v>
      </c>
      <c r="AU734" s="7" t="str">
        <f>IF(AY734="50I","I",VLOOKUP(E734,Hilfstabelle!$A$3:$B$6,2))</f>
        <v>II</v>
      </c>
      <c r="AV734" s="7" t="str">
        <f>IF(U734="I","I",VLOOKUP(E734,Hilfstabelle!$A$3:$B$6,2))</f>
        <v>II</v>
      </c>
      <c r="AW734" s="7" t="str">
        <f t="shared" si="361"/>
        <v>63II</v>
      </c>
      <c r="AX734" s="7" t="str">
        <f t="shared" si="374"/>
        <v>63II</v>
      </c>
      <c r="AY734" s="106" t="b">
        <f t="shared" si="375"/>
        <v>0</v>
      </c>
      <c r="AZ734" s="7">
        <f>VLOOKUP('Grundgerüst Konfigurator'!AW734,Hilfstabelle!$B$14:$M$25,12,FALSE)</f>
        <v>0.84948360000000012</v>
      </c>
      <c r="BA734" s="7">
        <f>VLOOKUP(AW734,Hilfstabelle!$B$14:$J$25,9,FALSE)</f>
        <v>37</v>
      </c>
      <c r="BB734" s="7">
        <f>VLOOKUP(AW734,Hilfstabelle!$B$14:$K$25,10,FALSE)</f>
        <v>68.5</v>
      </c>
      <c r="BC734" s="7">
        <f>VLOOKUP(AW734,Hilfstabelle!$B$14:$I$25,8,FALSE)</f>
        <v>22.5</v>
      </c>
      <c r="BD734" s="7" t="str">
        <f t="shared" si="376"/>
        <v/>
      </c>
      <c r="BE734" s="7" t="str">
        <f t="shared" si="362"/>
        <v/>
      </c>
      <c r="BF734" s="7">
        <f>IFERROR(VLOOKUP(BD734,Hilfstabelle!$B$26:$M$31,12,FALSE),0)</f>
        <v>0</v>
      </c>
      <c r="BG734" s="7">
        <f>IFERROR(VLOOKUP(BD734,Hilfstabelle!$B$26:$H$31,7,FALSE),0)</f>
        <v>0</v>
      </c>
      <c r="BH734" s="7" t="str">
        <f t="shared" si="377"/>
        <v/>
      </c>
      <c r="BI734" s="7" t="str">
        <f t="shared" si="363"/>
        <v/>
      </c>
      <c r="BJ734" s="7">
        <f>IFERROR(VLOOKUP(BH734,Hilfstabelle!$B$26:$M$31,12,FALSE),0)</f>
        <v>0</v>
      </c>
      <c r="BK734" s="7">
        <f>IFERROR(VLOOKUP(BH734,Hilfstabelle!$B$26:$H$31,7,FALSE),0)</f>
        <v>0</v>
      </c>
      <c r="BL734" s="7" t="str">
        <f t="shared" si="378"/>
        <v>IV-II</v>
      </c>
      <c r="BM734" s="7" t="str">
        <f t="shared" si="364"/>
        <v>IV-II</v>
      </c>
      <c r="BN734" s="7">
        <f>IFERROR(VLOOKUP(BL734,Hilfstabelle!$B$26:$M$31,12,FALSE),0)</f>
        <v>2.3884392000000001</v>
      </c>
      <c r="BO734" s="7">
        <f>IFERROR(VLOOKUP(BL734,Hilfstabelle!$B$26:$H$31,7,FALSE),0)</f>
        <v>30</v>
      </c>
      <c r="BP734" s="162" t="s">
        <v>3902</v>
      </c>
    </row>
    <row r="735" spans="1:68" ht="15" thickBot="1" x14ac:dyDescent="0.25">
      <c r="A735" s="7">
        <v>16864441427</v>
      </c>
      <c r="B735" s="160" t="s">
        <v>98</v>
      </c>
      <c r="C735" s="8">
        <v>125</v>
      </c>
      <c r="D735" s="8">
        <v>160</v>
      </c>
      <c r="E735" s="8">
        <v>75</v>
      </c>
      <c r="F735" s="8" t="str">
        <f t="shared" si="379"/>
        <v>125 - 160 - 75</v>
      </c>
      <c r="G735" s="8" t="str">
        <f t="shared" si="380"/>
        <v>125-160-75</v>
      </c>
      <c r="H735" s="8">
        <f t="shared" si="381"/>
        <v>16864441427</v>
      </c>
      <c r="I735" s="6">
        <f t="shared" si="365"/>
        <v>22.628877600000003</v>
      </c>
      <c r="J735" s="6">
        <f>VLOOKUP(LEFT(A735,8)*1,Hilfstabelle!$A$35:$E$38,5,FALSE)</f>
        <v>0</v>
      </c>
      <c r="K735" s="6">
        <f t="shared" si="366"/>
        <v>410.3</v>
      </c>
      <c r="L735" s="6">
        <f t="shared" si="367"/>
        <v>254.5</v>
      </c>
      <c r="M735" s="6">
        <f t="shared" si="368"/>
        <v>185</v>
      </c>
      <c r="N735" s="19">
        <f t="shared" si="356"/>
        <v>147.80000000000001</v>
      </c>
      <c r="O735" s="19">
        <f t="shared" si="357"/>
        <v>124.5</v>
      </c>
      <c r="P735" s="19">
        <f t="shared" si="358"/>
        <v>162.5</v>
      </c>
      <c r="Q735" s="6" t="str">
        <f>VLOOKUP(LEFT(A735,8)*1,Hilfstabelle!$A$35:$E$38,2,FALSE)</f>
        <v>N.A.</v>
      </c>
      <c r="R735" s="6" t="str">
        <f>VLOOKUP(LEFT(A735,8)*1,Hilfstabelle!$A$35:$E$38,3,FALSE)</f>
        <v>N.A.</v>
      </c>
      <c r="S735" s="6" t="str">
        <f>VLOOKUP(LEFT(A735,8)*1,Hilfstabelle!$A$35:$E$38,4,FALSE)</f>
        <v>N.A.</v>
      </c>
      <c r="T735" s="94" t="e">
        <f>VLOOKUP(H735,Preise!A:E,4,FALSE)</f>
        <v>#N/A</v>
      </c>
      <c r="U735" s="7" t="str">
        <f>IF(V735=50,"I",VLOOKUP(V735,Hilfstabelle!$A$3:$B$6,2))</f>
        <v>IV</v>
      </c>
      <c r="V735" s="7">
        <f t="shared" si="369"/>
        <v>160</v>
      </c>
      <c r="W735" s="7" t="str">
        <f>IF(U735="I","I",VLOOKUP(V735,Hilfstabelle!$A$3:$B$6,2))</f>
        <v>IV</v>
      </c>
      <c r="X735" s="7">
        <f>VLOOKUP(W735,Hilfstabelle!$B$10:$M$13,12,FALSE)</f>
        <v>10.408540800000001</v>
      </c>
      <c r="Y735" s="7">
        <f>VLOOKUP(W735,Hilfstabelle!$B$10:$D$13,3,FALSE)</f>
        <v>80</v>
      </c>
      <c r="Z735" s="7">
        <f>VLOOKUP(W735,Hilfstabelle!$B$10:$E$13,4,FALSE)</f>
        <v>110.5</v>
      </c>
      <c r="AA735" s="7">
        <f>VLOOKUP(W735,Hilfstabelle!$B$10:$F$13,5,FALSE)</f>
        <v>110.5</v>
      </c>
      <c r="AB735" s="7">
        <f>VLOOKUP(W735,Hilfstabelle!$B$10:$G$13,6,FALSE)</f>
        <v>110.5</v>
      </c>
      <c r="AC735" s="7" t="str">
        <f>IF(AG735="50I","I",VLOOKUP(C735,Hilfstabelle!$A$3:$B$6,2))</f>
        <v>IV</v>
      </c>
      <c r="AD735" s="7" t="str">
        <f>IF(U735="I","I",VLOOKUP(C735,Hilfstabelle!$A$3:$B$6,2))</f>
        <v>IV</v>
      </c>
      <c r="AE735" s="7" t="str">
        <f t="shared" si="359"/>
        <v>125IV</v>
      </c>
      <c r="AF735" s="7" t="str">
        <f t="shared" si="370"/>
        <v>125IV</v>
      </c>
      <c r="AG735" s="106" t="b">
        <f t="shared" si="371"/>
        <v>0</v>
      </c>
      <c r="AH735" s="7">
        <f>VLOOKUP('Grundgerüst Konfigurator'!AE735,Hilfstabelle!$B$14:$M$25,12,FALSE)</f>
        <v>3.7998072000000001</v>
      </c>
      <c r="AI735" s="7">
        <f>VLOOKUP(AE735,Hilfstabelle!$B$14:$J$25,9,FALSE)</f>
        <v>72.5</v>
      </c>
      <c r="AJ735" s="7">
        <f>VLOOKUP(AE735,Hilfstabelle!$B$14:$K$25,10,FALSE)</f>
        <v>87.3</v>
      </c>
      <c r="AK735" s="7">
        <f>VLOOKUP(AE735,Hilfstabelle!$B$14:$I$25,8,FALSE)</f>
        <v>37.299999999999997</v>
      </c>
      <c r="AL735" s="7" t="str">
        <f>IF(AP735="50I","I",VLOOKUP(D735,Hilfstabelle!$A$3:$B$6,2))</f>
        <v>IV</v>
      </c>
      <c r="AM735" s="7" t="str">
        <f>IF(U735="I","I",VLOOKUP(D735,Hilfstabelle!$A$3:$B$6,2))</f>
        <v>IV</v>
      </c>
      <c r="AN735" s="7" t="str">
        <f t="shared" si="360"/>
        <v>160IV</v>
      </c>
      <c r="AO735" s="7" t="str">
        <f t="shared" si="372"/>
        <v>160IV</v>
      </c>
      <c r="AP735" s="106" t="b">
        <f t="shared" si="373"/>
        <v>0</v>
      </c>
      <c r="AQ735" s="7">
        <f>VLOOKUP('Grundgerüst Konfigurator'!AN735,Hilfstabelle!$B$14:$M$25,12,FALSE)</f>
        <v>4.9632240000000003</v>
      </c>
      <c r="AR735" s="7">
        <f>VLOOKUP(AN735,Hilfstabelle!$B$14:$J$25,9,FALSE)</f>
        <v>92.5</v>
      </c>
      <c r="AS735" s="7">
        <f>VLOOKUP(AN735,Hilfstabelle!$B$14:$K$25,10,FALSE)</f>
        <v>64</v>
      </c>
      <c r="AT735" s="7">
        <f>VLOOKUP(AN735,Hilfstabelle!$B$14:$I$25,8,FALSE)</f>
        <v>14</v>
      </c>
      <c r="AU735" s="7" t="str">
        <f>IF(AY735="50I","I",VLOOKUP(E735,Hilfstabelle!$A$3:$B$6,2))</f>
        <v>II</v>
      </c>
      <c r="AV735" s="7" t="str">
        <f>IF(U735="I","I",VLOOKUP(E735,Hilfstabelle!$A$3:$B$6,2))</f>
        <v>II</v>
      </c>
      <c r="AW735" s="7" t="str">
        <f t="shared" si="361"/>
        <v>75II</v>
      </c>
      <c r="AX735" s="7" t="str">
        <f t="shared" si="374"/>
        <v>75II</v>
      </c>
      <c r="AY735" s="106" t="b">
        <f t="shared" si="375"/>
        <v>0</v>
      </c>
      <c r="AZ735" s="7">
        <f>VLOOKUP('Grundgerüst Konfigurator'!AW735,Hilfstabelle!$B$14:$M$25,12,FALSE)</f>
        <v>1.0688664000000001</v>
      </c>
      <c r="BA735" s="7">
        <f>VLOOKUP(AW735,Hilfstabelle!$B$14:$J$25,9,FALSE)</f>
        <v>45</v>
      </c>
      <c r="BB735" s="7">
        <f>VLOOKUP(AW735,Hilfstabelle!$B$14:$K$25,10,FALSE)</f>
        <v>72</v>
      </c>
      <c r="BC735" s="7">
        <f>VLOOKUP(AW735,Hilfstabelle!$B$14:$I$25,8,FALSE)</f>
        <v>22</v>
      </c>
      <c r="BD735" s="7" t="str">
        <f t="shared" si="376"/>
        <v/>
      </c>
      <c r="BE735" s="7" t="str">
        <f t="shared" si="362"/>
        <v/>
      </c>
      <c r="BF735" s="7">
        <f>IFERROR(VLOOKUP(BD735,Hilfstabelle!$B$26:$M$31,12,FALSE),0)</f>
        <v>0</v>
      </c>
      <c r="BG735" s="7">
        <f>IFERROR(VLOOKUP(BD735,Hilfstabelle!$B$26:$H$31,7,FALSE),0)</f>
        <v>0</v>
      </c>
      <c r="BH735" s="7" t="str">
        <f t="shared" si="377"/>
        <v/>
      </c>
      <c r="BI735" s="7" t="str">
        <f t="shared" si="363"/>
        <v/>
      </c>
      <c r="BJ735" s="7">
        <f>IFERROR(VLOOKUP(BH735,Hilfstabelle!$B$26:$M$31,12,FALSE),0)</f>
        <v>0</v>
      </c>
      <c r="BK735" s="7">
        <f>IFERROR(VLOOKUP(BH735,Hilfstabelle!$B$26:$H$31,7,FALSE),0)</f>
        <v>0</v>
      </c>
      <c r="BL735" s="7" t="str">
        <f t="shared" si="378"/>
        <v>IV-II</v>
      </c>
      <c r="BM735" s="7" t="str">
        <f t="shared" si="364"/>
        <v>IV-II</v>
      </c>
      <c r="BN735" s="7">
        <f>IFERROR(VLOOKUP(BL735,Hilfstabelle!$B$26:$M$31,12,FALSE),0)</f>
        <v>2.3884392000000001</v>
      </c>
      <c r="BO735" s="7">
        <f>IFERROR(VLOOKUP(BL735,Hilfstabelle!$B$26:$H$31,7,FALSE),0)</f>
        <v>30</v>
      </c>
      <c r="BP735" s="162" t="s">
        <v>3902</v>
      </c>
    </row>
    <row r="736" spans="1:68" ht="15" thickBot="1" x14ac:dyDescent="0.25">
      <c r="A736" s="7">
        <v>16864441428</v>
      </c>
      <c r="B736" s="160" t="s">
        <v>98</v>
      </c>
      <c r="C736" s="8">
        <v>125</v>
      </c>
      <c r="D736" s="8">
        <v>160</v>
      </c>
      <c r="E736" s="8">
        <v>90</v>
      </c>
      <c r="F736" s="8" t="str">
        <f t="shared" si="379"/>
        <v>125 - 160 - 90</v>
      </c>
      <c r="G736" s="8" t="str">
        <f t="shared" si="380"/>
        <v>125-160-90</v>
      </c>
      <c r="H736" s="8">
        <f t="shared" si="381"/>
        <v>16864441428</v>
      </c>
      <c r="I736" s="6">
        <f t="shared" si="365"/>
        <v>22.555436400000001</v>
      </c>
      <c r="J736" s="6">
        <f>VLOOKUP(LEFT(A736,8)*1,Hilfstabelle!$A$35:$E$38,5,FALSE)</f>
        <v>0</v>
      </c>
      <c r="K736" s="6">
        <f t="shared" si="366"/>
        <v>385.3</v>
      </c>
      <c r="L736" s="6">
        <f t="shared" si="367"/>
        <v>254.5</v>
      </c>
      <c r="M736" s="6">
        <f t="shared" si="368"/>
        <v>185</v>
      </c>
      <c r="N736" s="19">
        <f t="shared" si="356"/>
        <v>147.80000000000001</v>
      </c>
      <c r="O736" s="19">
        <f t="shared" si="357"/>
        <v>124.5</v>
      </c>
      <c r="P736" s="19">
        <f t="shared" si="358"/>
        <v>137.5</v>
      </c>
      <c r="Q736" s="6" t="str">
        <f>VLOOKUP(LEFT(A736,8)*1,Hilfstabelle!$A$35:$E$38,2,FALSE)</f>
        <v>N.A.</v>
      </c>
      <c r="R736" s="6" t="str">
        <f>VLOOKUP(LEFT(A736,8)*1,Hilfstabelle!$A$35:$E$38,3,FALSE)</f>
        <v>N.A.</v>
      </c>
      <c r="S736" s="6" t="str">
        <f>VLOOKUP(LEFT(A736,8)*1,Hilfstabelle!$A$35:$E$38,4,FALSE)</f>
        <v>N.A.</v>
      </c>
      <c r="T736" s="94" t="e">
        <f>VLOOKUP(H736,Preise!A:E,4,FALSE)</f>
        <v>#N/A</v>
      </c>
      <c r="U736" s="7" t="str">
        <f>IF(V736=50,"I",VLOOKUP(V736,Hilfstabelle!$A$3:$B$6,2))</f>
        <v>IV</v>
      </c>
      <c r="V736" s="7">
        <f t="shared" si="369"/>
        <v>160</v>
      </c>
      <c r="W736" s="7" t="str">
        <f>IF(U736="I","I",VLOOKUP(V736,Hilfstabelle!$A$3:$B$6,2))</f>
        <v>IV</v>
      </c>
      <c r="X736" s="7">
        <f>VLOOKUP(W736,Hilfstabelle!$B$10:$M$13,12,FALSE)</f>
        <v>10.408540800000001</v>
      </c>
      <c r="Y736" s="7">
        <f>VLOOKUP(W736,Hilfstabelle!$B$10:$D$13,3,FALSE)</f>
        <v>80</v>
      </c>
      <c r="Z736" s="7">
        <f>VLOOKUP(W736,Hilfstabelle!$B$10:$E$13,4,FALSE)</f>
        <v>110.5</v>
      </c>
      <c r="AA736" s="7">
        <f>VLOOKUP(W736,Hilfstabelle!$B$10:$F$13,5,FALSE)</f>
        <v>110.5</v>
      </c>
      <c r="AB736" s="7">
        <f>VLOOKUP(W736,Hilfstabelle!$B$10:$G$13,6,FALSE)</f>
        <v>110.5</v>
      </c>
      <c r="AC736" s="7" t="str">
        <f>IF(AG736="50I","I",VLOOKUP(C736,Hilfstabelle!$A$3:$B$6,2))</f>
        <v>IV</v>
      </c>
      <c r="AD736" s="7" t="str">
        <f>IF(U736="I","I",VLOOKUP(C736,Hilfstabelle!$A$3:$B$6,2))</f>
        <v>IV</v>
      </c>
      <c r="AE736" s="7" t="str">
        <f t="shared" si="359"/>
        <v>125IV</v>
      </c>
      <c r="AF736" s="7" t="str">
        <f t="shared" si="370"/>
        <v>125IV</v>
      </c>
      <c r="AG736" s="106" t="b">
        <f t="shared" si="371"/>
        <v>0</v>
      </c>
      <c r="AH736" s="7">
        <f>VLOOKUP('Grundgerüst Konfigurator'!AE736,Hilfstabelle!$B$14:$M$25,12,FALSE)</f>
        <v>3.7998072000000001</v>
      </c>
      <c r="AI736" s="7">
        <f>VLOOKUP(AE736,Hilfstabelle!$B$14:$J$25,9,FALSE)</f>
        <v>72.5</v>
      </c>
      <c r="AJ736" s="7">
        <f>VLOOKUP(AE736,Hilfstabelle!$B$14:$K$25,10,FALSE)</f>
        <v>87.3</v>
      </c>
      <c r="AK736" s="7">
        <f>VLOOKUP(AE736,Hilfstabelle!$B$14:$I$25,8,FALSE)</f>
        <v>37.299999999999997</v>
      </c>
      <c r="AL736" s="7" t="str">
        <f>IF(AP736="50I","I",VLOOKUP(D736,Hilfstabelle!$A$3:$B$6,2))</f>
        <v>IV</v>
      </c>
      <c r="AM736" s="7" t="str">
        <f>IF(U736="I","I",VLOOKUP(D736,Hilfstabelle!$A$3:$B$6,2))</f>
        <v>IV</v>
      </c>
      <c r="AN736" s="7" t="str">
        <f t="shared" si="360"/>
        <v>160IV</v>
      </c>
      <c r="AO736" s="7" t="str">
        <f t="shared" si="372"/>
        <v>160IV</v>
      </c>
      <c r="AP736" s="106" t="b">
        <f t="shared" si="373"/>
        <v>0</v>
      </c>
      <c r="AQ736" s="7">
        <f>VLOOKUP('Grundgerüst Konfigurator'!AN736,Hilfstabelle!$B$14:$M$25,12,FALSE)</f>
        <v>4.9632240000000003</v>
      </c>
      <c r="AR736" s="7">
        <f>VLOOKUP(AN736,Hilfstabelle!$B$14:$J$25,9,FALSE)</f>
        <v>92.5</v>
      </c>
      <c r="AS736" s="7">
        <f>VLOOKUP(AN736,Hilfstabelle!$B$14:$K$25,10,FALSE)</f>
        <v>64</v>
      </c>
      <c r="AT736" s="7">
        <f>VLOOKUP(AN736,Hilfstabelle!$B$14:$I$25,8,FALSE)</f>
        <v>14</v>
      </c>
      <c r="AU736" s="7" t="str">
        <f>IF(AY736="50I","I",VLOOKUP(E736,Hilfstabelle!$A$3:$B$6,2))</f>
        <v>III</v>
      </c>
      <c r="AV736" s="7" t="str">
        <f>IF(U736="I","I",VLOOKUP(E736,Hilfstabelle!$A$3:$B$6,2))</f>
        <v>III</v>
      </c>
      <c r="AW736" s="7" t="str">
        <f t="shared" si="361"/>
        <v>90III</v>
      </c>
      <c r="AX736" s="7" t="str">
        <f t="shared" si="374"/>
        <v>90III</v>
      </c>
      <c r="AY736" s="106" t="b">
        <f t="shared" si="375"/>
        <v>0</v>
      </c>
      <c r="AZ736" s="7">
        <f>VLOOKUP('Grundgerüst Konfigurator'!AW736,Hilfstabelle!$B$14:$M$25,12,FALSE)</f>
        <v>1.6001664000000002</v>
      </c>
      <c r="BA736" s="7">
        <f>VLOOKUP(AW736,Hilfstabelle!$B$14:$J$25,9,FALSE)</f>
        <v>54</v>
      </c>
      <c r="BB736" s="7">
        <f>VLOOKUP(AW736,Hilfstabelle!$B$14:$K$25,10,FALSE)</f>
        <v>72</v>
      </c>
      <c r="BC736" s="7">
        <f>VLOOKUP(AW736,Hilfstabelle!$B$14:$I$25,8,FALSE)</f>
        <v>22</v>
      </c>
      <c r="BD736" s="7" t="str">
        <f t="shared" si="376"/>
        <v/>
      </c>
      <c r="BE736" s="7" t="str">
        <f t="shared" si="362"/>
        <v/>
      </c>
      <c r="BF736" s="7">
        <f>IFERROR(VLOOKUP(BD736,Hilfstabelle!$B$26:$M$31,12,FALSE),0)</f>
        <v>0</v>
      </c>
      <c r="BG736" s="7">
        <f>IFERROR(VLOOKUP(BD736,Hilfstabelle!$B$26:$H$31,7,FALSE),0)</f>
        <v>0</v>
      </c>
      <c r="BH736" s="7" t="str">
        <f t="shared" si="377"/>
        <v/>
      </c>
      <c r="BI736" s="7" t="str">
        <f t="shared" si="363"/>
        <v/>
      </c>
      <c r="BJ736" s="7">
        <f>IFERROR(VLOOKUP(BH736,Hilfstabelle!$B$26:$M$31,12,FALSE),0)</f>
        <v>0</v>
      </c>
      <c r="BK736" s="7">
        <f>IFERROR(VLOOKUP(BH736,Hilfstabelle!$B$26:$H$31,7,FALSE),0)</f>
        <v>0</v>
      </c>
      <c r="BL736" s="7" t="str">
        <f t="shared" si="378"/>
        <v>IV-III</v>
      </c>
      <c r="BM736" s="7" t="str">
        <f t="shared" si="364"/>
        <v>IV-III</v>
      </c>
      <c r="BN736" s="7">
        <f>IFERROR(VLOOKUP(BL736,Hilfstabelle!$B$26:$M$31,12,FALSE),0)</f>
        <v>1.783698</v>
      </c>
      <c r="BO736" s="7">
        <f>IFERROR(VLOOKUP(BL736,Hilfstabelle!$B$26:$H$31,7,FALSE),0)</f>
        <v>5</v>
      </c>
      <c r="BP736" s="162" t="s">
        <v>3902</v>
      </c>
    </row>
    <row r="737" spans="1:68" ht="15" thickBot="1" x14ac:dyDescent="0.25">
      <c r="A737" s="7">
        <v>16864441429</v>
      </c>
      <c r="B737" s="160" t="s">
        <v>98</v>
      </c>
      <c r="C737" s="8">
        <v>125</v>
      </c>
      <c r="D737" s="8">
        <v>160</v>
      </c>
      <c r="E737" s="8">
        <v>110</v>
      </c>
      <c r="F737" s="8" t="str">
        <f t="shared" si="379"/>
        <v>125 - 160 - 110</v>
      </c>
      <c r="G737" s="8" t="str">
        <f t="shared" si="380"/>
        <v>125-160-110</v>
      </c>
      <c r="H737" s="8">
        <f t="shared" si="381"/>
        <v>16864441429</v>
      </c>
      <c r="I737" s="6">
        <f t="shared" si="365"/>
        <v>23.067979200000003</v>
      </c>
      <c r="J737" s="6">
        <f>VLOOKUP(LEFT(A737,8)*1,Hilfstabelle!$A$35:$E$38,5,FALSE)</f>
        <v>0</v>
      </c>
      <c r="K737" s="6">
        <f t="shared" si="366"/>
        <v>385.3</v>
      </c>
      <c r="L737" s="6">
        <f t="shared" si="367"/>
        <v>254.5</v>
      </c>
      <c r="M737" s="6">
        <f t="shared" si="368"/>
        <v>185</v>
      </c>
      <c r="N737" s="19">
        <f t="shared" si="356"/>
        <v>147.80000000000001</v>
      </c>
      <c r="O737" s="19">
        <f t="shared" si="357"/>
        <v>124.5</v>
      </c>
      <c r="P737" s="19">
        <f t="shared" si="358"/>
        <v>137.5</v>
      </c>
      <c r="Q737" s="6" t="str">
        <f>VLOOKUP(LEFT(A737,8)*1,Hilfstabelle!$A$35:$E$38,2,FALSE)</f>
        <v>N.A.</v>
      </c>
      <c r="R737" s="6" t="str">
        <f>VLOOKUP(LEFT(A737,8)*1,Hilfstabelle!$A$35:$E$38,3,FALSE)</f>
        <v>N.A.</v>
      </c>
      <c r="S737" s="6" t="str">
        <f>VLOOKUP(LEFT(A737,8)*1,Hilfstabelle!$A$35:$E$38,4,FALSE)</f>
        <v>N.A.</v>
      </c>
      <c r="T737" s="94" t="e">
        <f>VLOOKUP(H737,Preise!A:E,4,FALSE)</f>
        <v>#N/A</v>
      </c>
      <c r="U737" s="7" t="str">
        <f>IF(V737=50,"I",VLOOKUP(V737,Hilfstabelle!$A$3:$B$6,2))</f>
        <v>IV</v>
      </c>
      <c r="V737" s="7">
        <f t="shared" si="369"/>
        <v>160</v>
      </c>
      <c r="W737" s="7" t="str">
        <f>IF(U737="I","I",VLOOKUP(V737,Hilfstabelle!$A$3:$B$6,2))</f>
        <v>IV</v>
      </c>
      <c r="X737" s="7">
        <f>VLOOKUP(W737,Hilfstabelle!$B$10:$M$13,12,FALSE)</f>
        <v>10.408540800000001</v>
      </c>
      <c r="Y737" s="7">
        <f>VLOOKUP(W737,Hilfstabelle!$B$10:$D$13,3,FALSE)</f>
        <v>80</v>
      </c>
      <c r="Z737" s="7">
        <f>VLOOKUP(W737,Hilfstabelle!$B$10:$E$13,4,FALSE)</f>
        <v>110.5</v>
      </c>
      <c r="AA737" s="7">
        <f>VLOOKUP(W737,Hilfstabelle!$B$10:$F$13,5,FALSE)</f>
        <v>110.5</v>
      </c>
      <c r="AB737" s="7">
        <f>VLOOKUP(W737,Hilfstabelle!$B$10:$G$13,6,FALSE)</f>
        <v>110.5</v>
      </c>
      <c r="AC737" s="7" t="str">
        <f>IF(AG737="50I","I",VLOOKUP(C737,Hilfstabelle!$A$3:$B$6,2))</f>
        <v>IV</v>
      </c>
      <c r="AD737" s="7" t="str">
        <f>IF(U737="I","I",VLOOKUP(C737,Hilfstabelle!$A$3:$B$6,2))</f>
        <v>IV</v>
      </c>
      <c r="AE737" s="7" t="str">
        <f t="shared" si="359"/>
        <v>125IV</v>
      </c>
      <c r="AF737" s="7" t="str">
        <f t="shared" si="370"/>
        <v>125IV</v>
      </c>
      <c r="AG737" s="106" t="b">
        <f t="shared" si="371"/>
        <v>0</v>
      </c>
      <c r="AH737" s="7">
        <f>VLOOKUP('Grundgerüst Konfigurator'!AE737,Hilfstabelle!$B$14:$M$25,12,FALSE)</f>
        <v>3.7998072000000001</v>
      </c>
      <c r="AI737" s="7">
        <f>VLOOKUP(AE737,Hilfstabelle!$B$14:$J$25,9,FALSE)</f>
        <v>72.5</v>
      </c>
      <c r="AJ737" s="7">
        <f>VLOOKUP(AE737,Hilfstabelle!$B$14:$K$25,10,FALSE)</f>
        <v>87.3</v>
      </c>
      <c r="AK737" s="7">
        <f>VLOOKUP(AE737,Hilfstabelle!$B$14:$I$25,8,FALSE)</f>
        <v>37.299999999999997</v>
      </c>
      <c r="AL737" s="7" t="str">
        <f>IF(AP737="50I","I",VLOOKUP(D737,Hilfstabelle!$A$3:$B$6,2))</f>
        <v>IV</v>
      </c>
      <c r="AM737" s="7" t="str">
        <f>IF(U737="I","I",VLOOKUP(D737,Hilfstabelle!$A$3:$B$6,2))</f>
        <v>IV</v>
      </c>
      <c r="AN737" s="7" t="str">
        <f t="shared" si="360"/>
        <v>160IV</v>
      </c>
      <c r="AO737" s="7" t="str">
        <f t="shared" si="372"/>
        <v>160IV</v>
      </c>
      <c r="AP737" s="106" t="b">
        <f t="shared" si="373"/>
        <v>0</v>
      </c>
      <c r="AQ737" s="7">
        <f>VLOOKUP('Grundgerüst Konfigurator'!AN737,Hilfstabelle!$B$14:$M$25,12,FALSE)</f>
        <v>4.9632240000000003</v>
      </c>
      <c r="AR737" s="7">
        <f>VLOOKUP(AN737,Hilfstabelle!$B$14:$J$25,9,FALSE)</f>
        <v>92.5</v>
      </c>
      <c r="AS737" s="7">
        <f>VLOOKUP(AN737,Hilfstabelle!$B$14:$K$25,10,FALSE)</f>
        <v>64</v>
      </c>
      <c r="AT737" s="7">
        <f>VLOOKUP(AN737,Hilfstabelle!$B$14:$I$25,8,FALSE)</f>
        <v>14</v>
      </c>
      <c r="AU737" s="7" t="str">
        <f>IF(AY737="50I","I",VLOOKUP(E737,Hilfstabelle!$A$3:$B$6,2))</f>
        <v>III</v>
      </c>
      <c r="AV737" s="7" t="str">
        <f>IF(U737="I","I",VLOOKUP(E737,Hilfstabelle!$A$3:$B$6,2))</f>
        <v>III</v>
      </c>
      <c r="AW737" s="7" t="str">
        <f t="shared" si="361"/>
        <v>110III</v>
      </c>
      <c r="AX737" s="7" t="str">
        <f t="shared" si="374"/>
        <v>110III</v>
      </c>
      <c r="AY737" s="106" t="b">
        <f t="shared" si="375"/>
        <v>0</v>
      </c>
      <c r="AZ737" s="7">
        <f>VLOOKUP('Grundgerüst Konfigurator'!AW737,Hilfstabelle!$B$14:$M$25,12,FALSE)</f>
        <v>2.1127092000000003</v>
      </c>
      <c r="BA737" s="7">
        <f>VLOOKUP(AW737,Hilfstabelle!$B$14:$J$25,9,FALSE)</f>
        <v>65</v>
      </c>
      <c r="BB737" s="7">
        <f>VLOOKUP(AW737,Hilfstabelle!$B$14:$K$25,10,FALSE)</f>
        <v>72</v>
      </c>
      <c r="BC737" s="7">
        <f>VLOOKUP(AW737,Hilfstabelle!$B$14:$I$25,8,FALSE)</f>
        <v>22</v>
      </c>
      <c r="BD737" s="7" t="str">
        <f t="shared" si="376"/>
        <v/>
      </c>
      <c r="BE737" s="7" t="str">
        <f t="shared" si="362"/>
        <v/>
      </c>
      <c r="BF737" s="7">
        <f>IFERROR(VLOOKUP(BD737,Hilfstabelle!$B$26:$M$31,12,FALSE),0)</f>
        <v>0</v>
      </c>
      <c r="BG737" s="7">
        <f>IFERROR(VLOOKUP(BD737,Hilfstabelle!$B$26:$H$31,7,FALSE),0)</f>
        <v>0</v>
      </c>
      <c r="BH737" s="7" t="str">
        <f t="shared" si="377"/>
        <v/>
      </c>
      <c r="BI737" s="7" t="str">
        <f t="shared" si="363"/>
        <v/>
      </c>
      <c r="BJ737" s="7">
        <f>IFERROR(VLOOKUP(BH737,Hilfstabelle!$B$26:$M$31,12,FALSE),0)</f>
        <v>0</v>
      </c>
      <c r="BK737" s="7">
        <f>IFERROR(VLOOKUP(BH737,Hilfstabelle!$B$26:$H$31,7,FALSE),0)</f>
        <v>0</v>
      </c>
      <c r="BL737" s="7" t="str">
        <f t="shared" si="378"/>
        <v>IV-III</v>
      </c>
      <c r="BM737" s="7" t="str">
        <f t="shared" si="364"/>
        <v>IV-III</v>
      </c>
      <c r="BN737" s="7">
        <f>IFERROR(VLOOKUP(BL737,Hilfstabelle!$B$26:$M$31,12,FALSE),0)</f>
        <v>1.783698</v>
      </c>
      <c r="BO737" s="7">
        <f>IFERROR(VLOOKUP(BL737,Hilfstabelle!$B$26:$H$31,7,FALSE),0)</f>
        <v>5</v>
      </c>
      <c r="BP737" s="162" t="s">
        <v>3902</v>
      </c>
    </row>
    <row r="738" spans="1:68" ht="15" thickBot="1" x14ac:dyDescent="0.25">
      <c r="A738" s="7">
        <v>16864441430</v>
      </c>
      <c r="B738" s="160" t="s">
        <v>98</v>
      </c>
      <c r="C738" s="8">
        <v>140</v>
      </c>
      <c r="D738" s="8">
        <v>160</v>
      </c>
      <c r="E738" s="8">
        <v>25</v>
      </c>
      <c r="F738" s="8" t="str">
        <f t="shared" si="379"/>
        <v>140 - 160 - 25</v>
      </c>
      <c r="G738" s="8" t="str">
        <f t="shared" si="380"/>
        <v>140-160-25</v>
      </c>
      <c r="H738" s="8">
        <f t="shared" si="381"/>
        <v>16864441430</v>
      </c>
      <c r="I738" s="6">
        <f t="shared" si="365"/>
        <v>22.196412000000002</v>
      </c>
      <c r="J738" s="6">
        <f>VLOOKUP(LEFT(A738,8)*1,Hilfstabelle!$A$35:$E$38,5,FALSE)</f>
        <v>0</v>
      </c>
      <c r="K738" s="6">
        <f t="shared" si="366"/>
        <v>342.1</v>
      </c>
      <c r="L738" s="6">
        <f t="shared" si="367"/>
        <v>256</v>
      </c>
      <c r="M738" s="6">
        <f t="shared" si="368"/>
        <v>185</v>
      </c>
      <c r="N738" s="19">
        <f t="shared" si="356"/>
        <v>136.1</v>
      </c>
      <c r="O738" s="19">
        <f t="shared" si="357"/>
        <v>124.5</v>
      </c>
      <c r="P738" s="19">
        <f t="shared" si="358"/>
        <v>134.5</v>
      </c>
      <c r="Q738" s="6" t="str">
        <f>VLOOKUP(LEFT(A738,8)*1,Hilfstabelle!$A$35:$E$38,2,FALSE)</f>
        <v>N.A.</v>
      </c>
      <c r="R738" s="6" t="str">
        <f>VLOOKUP(LEFT(A738,8)*1,Hilfstabelle!$A$35:$E$38,3,FALSE)</f>
        <v>N.A.</v>
      </c>
      <c r="S738" s="6" t="str">
        <f>VLOOKUP(LEFT(A738,8)*1,Hilfstabelle!$A$35:$E$38,4,FALSE)</f>
        <v>N.A.</v>
      </c>
      <c r="T738" s="94" t="e">
        <f>VLOOKUP(H738,Preise!A:E,4,FALSE)</f>
        <v>#N/A</v>
      </c>
      <c r="U738" s="7" t="str">
        <f>IF(V738=50,"I",VLOOKUP(V738,Hilfstabelle!$A$3:$B$6,2))</f>
        <v>IV</v>
      </c>
      <c r="V738" s="7">
        <f t="shared" si="369"/>
        <v>160</v>
      </c>
      <c r="W738" s="7" t="str">
        <f>IF(U738="I","I",VLOOKUP(V738,Hilfstabelle!$A$3:$B$6,2))</f>
        <v>IV</v>
      </c>
      <c r="X738" s="7">
        <f>VLOOKUP(W738,Hilfstabelle!$B$10:$M$13,12,FALSE)</f>
        <v>10.408540800000001</v>
      </c>
      <c r="Y738" s="7">
        <f>VLOOKUP(W738,Hilfstabelle!$B$10:$D$13,3,FALSE)</f>
        <v>80</v>
      </c>
      <c r="Z738" s="7">
        <f>VLOOKUP(W738,Hilfstabelle!$B$10:$E$13,4,FALSE)</f>
        <v>110.5</v>
      </c>
      <c r="AA738" s="7">
        <f>VLOOKUP(W738,Hilfstabelle!$B$10:$F$13,5,FALSE)</f>
        <v>110.5</v>
      </c>
      <c r="AB738" s="7">
        <f>VLOOKUP(W738,Hilfstabelle!$B$10:$G$13,6,FALSE)</f>
        <v>110.5</v>
      </c>
      <c r="AC738" s="7" t="str">
        <f>IF(AG738="50I","I",VLOOKUP(C738,Hilfstabelle!$A$3:$B$6,2))</f>
        <v>IV</v>
      </c>
      <c r="AD738" s="7" t="str">
        <f>IF(U738="I","I",VLOOKUP(C738,Hilfstabelle!$A$3:$B$6,2))</f>
        <v>IV</v>
      </c>
      <c r="AE738" s="7" t="str">
        <f t="shared" si="359"/>
        <v>140IV</v>
      </c>
      <c r="AF738" s="7" t="str">
        <f t="shared" si="370"/>
        <v>140IV</v>
      </c>
      <c r="AG738" s="106" t="b">
        <f t="shared" si="371"/>
        <v>0</v>
      </c>
      <c r="AH738" s="7">
        <f>VLOOKUP('Grundgerüst Konfigurator'!AE738,Hilfstabelle!$B$14:$M$25,12,FALSE)</f>
        <v>4.4472372</v>
      </c>
      <c r="AI738" s="7">
        <f>VLOOKUP(AE738,Hilfstabelle!$B$14:$J$25,9,FALSE)</f>
        <v>81.5</v>
      </c>
      <c r="AJ738" s="7">
        <f>VLOOKUP(AE738,Hilfstabelle!$B$14:$K$25,10,FALSE)</f>
        <v>75.599999999999994</v>
      </c>
      <c r="AK738" s="7">
        <f>VLOOKUP(AE738,Hilfstabelle!$B$14:$I$25,8,FALSE)</f>
        <v>25.6</v>
      </c>
      <c r="AL738" s="7" t="str">
        <f>IF(AP738="50I","I",VLOOKUP(D738,Hilfstabelle!$A$3:$B$6,2))</f>
        <v>IV</v>
      </c>
      <c r="AM738" s="7" t="str">
        <f>IF(U738="I","I",VLOOKUP(D738,Hilfstabelle!$A$3:$B$6,2))</f>
        <v>IV</v>
      </c>
      <c r="AN738" s="7" t="str">
        <f t="shared" si="360"/>
        <v>160IV</v>
      </c>
      <c r="AO738" s="7" t="str">
        <f t="shared" si="372"/>
        <v>160IV</v>
      </c>
      <c r="AP738" s="106" t="b">
        <f t="shared" si="373"/>
        <v>0</v>
      </c>
      <c r="AQ738" s="7">
        <f>VLOOKUP('Grundgerüst Konfigurator'!AN738,Hilfstabelle!$B$14:$M$25,12,FALSE)</f>
        <v>4.9632240000000003</v>
      </c>
      <c r="AR738" s="7">
        <f>VLOOKUP(AN738,Hilfstabelle!$B$14:$J$25,9,FALSE)</f>
        <v>92.5</v>
      </c>
      <c r="AS738" s="7">
        <f>VLOOKUP(AN738,Hilfstabelle!$B$14:$K$25,10,FALSE)</f>
        <v>64</v>
      </c>
      <c r="AT738" s="7">
        <f>VLOOKUP(AN738,Hilfstabelle!$B$14:$I$25,8,FALSE)</f>
        <v>14</v>
      </c>
      <c r="AU738" s="7" t="str">
        <f>IF(AY738="50I","I",VLOOKUP(E738,Hilfstabelle!$A$3:$B$6,2))</f>
        <v>I</v>
      </c>
      <c r="AV738" s="7" t="str">
        <f>IF(U738="I","I",VLOOKUP(E738,Hilfstabelle!$A$3:$B$6,2))</f>
        <v>I</v>
      </c>
      <c r="AW738" s="7" t="str">
        <f t="shared" si="361"/>
        <v>25I</v>
      </c>
      <c r="AX738" s="7" t="str">
        <f t="shared" si="374"/>
        <v>25I</v>
      </c>
      <c r="AY738" s="106" t="b">
        <f t="shared" si="375"/>
        <v>0</v>
      </c>
      <c r="AZ738" s="7">
        <f>VLOOKUP('Grundgerüst Konfigurator'!AW738,Hilfstabelle!$B$14:$M$25,12,FALSE)</f>
        <v>0.171486</v>
      </c>
      <c r="BA738" s="7">
        <f>VLOOKUP(AW738,Hilfstabelle!$B$14:$J$25,9,FALSE)</f>
        <v>15.25</v>
      </c>
      <c r="BB738" s="7">
        <f>VLOOKUP(AW738,Hilfstabelle!$B$14:$K$25,10,FALSE)</f>
        <v>40.5</v>
      </c>
      <c r="BC738" s="7">
        <f>VLOOKUP(AW738,Hilfstabelle!$B$14:$I$25,8,FALSE)</f>
        <v>19</v>
      </c>
      <c r="BD738" s="7" t="str">
        <f t="shared" si="376"/>
        <v/>
      </c>
      <c r="BE738" s="7" t="str">
        <f t="shared" si="362"/>
        <v/>
      </c>
      <c r="BF738" s="7">
        <f>IFERROR(VLOOKUP(BD738,Hilfstabelle!$B$26:$M$31,12,FALSE),0)</f>
        <v>0</v>
      </c>
      <c r="BG738" s="7">
        <f>IFERROR(VLOOKUP(BD738,Hilfstabelle!$B$26:$H$31,7,FALSE),0)</f>
        <v>0</v>
      </c>
      <c r="BH738" s="7" t="str">
        <f t="shared" si="377"/>
        <v/>
      </c>
      <c r="BI738" s="7" t="str">
        <f t="shared" si="363"/>
        <v/>
      </c>
      <c r="BJ738" s="7">
        <f>IFERROR(VLOOKUP(BH738,Hilfstabelle!$B$26:$M$31,12,FALSE),0)</f>
        <v>0</v>
      </c>
      <c r="BK738" s="7">
        <f>IFERROR(VLOOKUP(BH738,Hilfstabelle!$B$26:$H$31,7,FALSE),0)</f>
        <v>0</v>
      </c>
      <c r="BL738" s="7" t="str">
        <f t="shared" si="378"/>
        <v>IV-I</v>
      </c>
      <c r="BM738" s="7" t="str">
        <f t="shared" si="364"/>
        <v>IV-I</v>
      </c>
      <c r="BN738" s="7">
        <f>IFERROR(VLOOKUP(BL738,Hilfstabelle!$B$26:$M$31,12,FALSE),0)</f>
        <v>2.205924</v>
      </c>
      <c r="BO738" s="7">
        <f>IFERROR(VLOOKUP(BL738,Hilfstabelle!$B$26:$H$31,7,FALSE),0)</f>
        <v>5</v>
      </c>
      <c r="BP738" s="162" t="s">
        <v>3902</v>
      </c>
    </row>
    <row r="739" spans="1:68" ht="15" thickBot="1" x14ac:dyDescent="0.25">
      <c r="A739" s="7">
        <v>16864441431</v>
      </c>
      <c r="B739" s="160" t="s">
        <v>98</v>
      </c>
      <c r="C739" s="8">
        <v>140</v>
      </c>
      <c r="D739" s="8">
        <v>160</v>
      </c>
      <c r="E739" s="8">
        <v>32</v>
      </c>
      <c r="F739" s="8" t="str">
        <f t="shared" si="379"/>
        <v>140 - 160 - 32</v>
      </c>
      <c r="G739" s="8" t="str">
        <f t="shared" si="380"/>
        <v>140-160-32</v>
      </c>
      <c r="H739" s="8">
        <f t="shared" si="381"/>
        <v>16864441431</v>
      </c>
      <c r="I739" s="6">
        <f t="shared" si="365"/>
        <v>22.248811200000002</v>
      </c>
      <c r="J739" s="6">
        <f>VLOOKUP(LEFT(A739,8)*1,Hilfstabelle!$A$35:$E$38,5,FALSE)</f>
        <v>0</v>
      </c>
      <c r="K739" s="6">
        <f t="shared" si="366"/>
        <v>348.6</v>
      </c>
      <c r="L739" s="6">
        <f t="shared" si="367"/>
        <v>256</v>
      </c>
      <c r="M739" s="6">
        <f t="shared" si="368"/>
        <v>185</v>
      </c>
      <c r="N739" s="19">
        <f t="shared" si="356"/>
        <v>136.1</v>
      </c>
      <c r="O739" s="19">
        <f t="shared" si="357"/>
        <v>124.5</v>
      </c>
      <c r="P739" s="19">
        <f t="shared" si="358"/>
        <v>135.5</v>
      </c>
      <c r="Q739" s="6" t="str">
        <f>VLOOKUP(LEFT(A739,8)*1,Hilfstabelle!$A$35:$E$38,2,FALSE)</f>
        <v>N.A.</v>
      </c>
      <c r="R739" s="6" t="str">
        <f>VLOOKUP(LEFT(A739,8)*1,Hilfstabelle!$A$35:$E$38,3,FALSE)</f>
        <v>N.A.</v>
      </c>
      <c r="S739" s="6" t="str">
        <f>VLOOKUP(LEFT(A739,8)*1,Hilfstabelle!$A$35:$E$38,4,FALSE)</f>
        <v>N.A.</v>
      </c>
      <c r="T739" s="94" t="e">
        <f>VLOOKUP(H739,Preise!A:E,4,FALSE)</f>
        <v>#N/A</v>
      </c>
      <c r="U739" s="7" t="str">
        <f>IF(V739=50,"I",VLOOKUP(V739,Hilfstabelle!$A$3:$B$6,2))</f>
        <v>IV</v>
      </c>
      <c r="V739" s="7">
        <f t="shared" si="369"/>
        <v>160</v>
      </c>
      <c r="W739" s="7" t="str">
        <f>IF(U739="I","I",VLOOKUP(V739,Hilfstabelle!$A$3:$B$6,2))</f>
        <v>IV</v>
      </c>
      <c r="X739" s="7">
        <f>VLOOKUP(W739,Hilfstabelle!$B$10:$M$13,12,FALSE)</f>
        <v>10.408540800000001</v>
      </c>
      <c r="Y739" s="7">
        <f>VLOOKUP(W739,Hilfstabelle!$B$10:$D$13,3,FALSE)</f>
        <v>80</v>
      </c>
      <c r="Z739" s="7">
        <f>VLOOKUP(W739,Hilfstabelle!$B$10:$E$13,4,FALSE)</f>
        <v>110.5</v>
      </c>
      <c r="AA739" s="7">
        <f>VLOOKUP(W739,Hilfstabelle!$B$10:$F$13,5,FALSE)</f>
        <v>110.5</v>
      </c>
      <c r="AB739" s="7">
        <f>VLOOKUP(W739,Hilfstabelle!$B$10:$G$13,6,FALSE)</f>
        <v>110.5</v>
      </c>
      <c r="AC739" s="7" t="str">
        <f>IF(AG739="50I","I",VLOOKUP(C739,Hilfstabelle!$A$3:$B$6,2))</f>
        <v>IV</v>
      </c>
      <c r="AD739" s="7" t="str">
        <f>IF(U739="I","I",VLOOKUP(C739,Hilfstabelle!$A$3:$B$6,2))</f>
        <v>IV</v>
      </c>
      <c r="AE739" s="7" t="str">
        <f t="shared" si="359"/>
        <v>140IV</v>
      </c>
      <c r="AF739" s="7" t="str">
        <f t="shared" si="370"/>
        <v>140IV</v>
      </c>
      <c r="AG739" s="106" t="b">
        <f t="shared" si="371"/>
        <v>0</v>
      </c>
      <c r="AH739" s="7">
        <f>VLOOKUP('Grundgerüst Konfigurator'!AE739,Hilfstabelle!$B$14:$M$25,12,FALSE)</f>
        <v>4.4472372</v>
      </c>
      <c r="AI739" s="7">
        <f>VLOOKUP(AE739,Hilfstabelle!$B$14:$J$25,9,FALSE)</f>
        <v>81.5</v>
      </c>
      <c r="AJ739" s="7">
        <f>VLOOKUP(AE739,Hilfstabelle!$B$14:$K$25,10,FALSE)</f>
        <v>75.599999999999994</v>
      </c>
      <c r="AK739" s="7">
        <f>VLOOKUP(AE739,Hilfstabelle!$B$14:$I$25,8,FALSE)</f>
        <v>25.6</v>
      </c>
      <c r="AL739" s="7" t="str">
        <f>IF(AP739="50I","I",VLOOKUP(D739,Hilfstabelle!$A$3:$B$6,2))</f>
        <v>IV</v>
      </c>
      <c r="AM739" s="7" t="str">
        <f>IF(U739="I","I",VLOOKUP(D739,Hilfstabelle!$A$3:$B$6,2))</f>
        <v>IV</v>
      </c>
      <c r="AN739" s="7" t="str">
        <f t="shared" si="360"/>
        <v>160IV</v>
      </c>
      <c r="AO739" s="7" t="str">
        <f t="shared" si="372"/>
        <v>160IV</v>
      </c>
      <c r="AP739" s="106" t="b">
        <f t="shared" si="373"/>
        <v>0</v>
      </c>
      <c r="AQ739" s="7">
        <f>VLOOKUP('Grundgerüst Konfigurator'!AN739,Hilfstabelle!$B$14:$M$25,12,FALSE)</f>
        <v>4.9632240000000003</v>
      </c>
      <c r="AR739" s="7">
        <f>VLOOKUP(AN739,Hilfstabelle!$B$14:$J$25,9,FALSE)</f>
        <v>92.5</v>
      </c>
      <c r="AS739" s="7">
        <f>VLOOKUP(AN739,Hilfstabelle!$B$14:$K$25,10,FALSE)</f>
        <v>64</v>
      </c>
      <c r="AT739" s="7">
        <f>VLOOKUP(AN739,Hilfstabelle!$B$14:$I$25,8,FALSE)</f>
        <v>14</v>
      </c>
      <c r="AU739" s="7" t="str">
        <f>IF(AY739="50I","I",VLOOKUP(E739,Hilfstabelle!$A$3:$B$6,2))</f>
        <v>I</v>
      </c>
      <c r="AV739" s="7" t="str">
        <f>IF(U739="I","I",VLOOKUP(E739,Hilfstabelle!$A$3:$B$6,2))</f>
        <v>I</v>
      </c>
      <c r="AW739" s="7" t="str">
        <f t="shared" si="361"/>
        <v>32I</v>
      </c>
      <c r="AX739" s="7" t="str">
        <f t="shared" si="374"/>
        <v>32I</v>
      </c>
      <c r="AY739" s="106" t="b">
        <f t="shared" si="375"/>
        <v>0</v>
      </c>
      <c r="AZ739" s="7">
        <f>VLOOKUP('Grundgerüst Konfigurator'!AW739,Hilfstabelle!$B$14:$M$25,12,FALSE)</f>
        <v>0.22388520000000001</v>
      </c>
      <c r="BA739" s="7">
        <f>VLOOKUP(AW739,Hilfstabelle!$B$14:$J$25,9,FALSE)</f>
        <v>20</v>
      </c>
      <c r="BB739" s="7">
        <f>VLOOKUP(AW739,Hilfstabelle!$B$14:$K$25,10,FALSE)</f>
        <v>47</v>
      </c>
      <c r="BC739" s="7">
        <f>VLOOKUP(AW739,Hilfstabelle!$B$14:$I$25,8,FALSE)</f>
        <v>20</v>
      </c>
      <c r="BD739" s="7" t="str">
        <f t="shared" si="376"/>
        <v/>
      </c>
      <c r="BE739" s="7" t="str">
        <f t="shared" si="362"/>
        <v/>
      </c>
      <c r="BF739" s="7">
        <f>IFERROR(VLOOKUP(BD739,Hilfstabelle!$B$26:$M$31,12,FALSE),0)</f>
        <v>0</v>
      </c>
      <c r="BG739" s="7">
        <f>IFERROR(VLOOKUP(BD739,Hilfstabelle!$B$26:$H$31,7,FALSE),0)</f>
        <v>0</v>
      </c>
      <c r="BH739" s="7" t="str">
        <f t="shared" si="377"/>
        <v/>
      </c>
      <c r="BI739" s="7" t="str">
        <f t="shared" si="363"/>
        <v/>
      </c>
      <c r="BJ739" s="7">
        <f>IFERROR(VLOOKUP(BH739,Hilfstabelle!$B$26:$M$31,12,FALSE),0)</f>
        <v>0</v>
      </c>
      <c r="BK739" s="7">
        <f>IFERROR(VLOOKUP(BH739,Hilfstabelle!$B$26:$H$31,7,FALSE),0)</f>
        <v>0</v>
      </c>
      <c r="BL739" s="7" t="str">
        <f t="shared" si="378"/>
        <v>IV-I</v>
      </c>
      <c r="BM739" s="7" t="str">
        <f t="shared" si="364"/>
        <v>IV-I</v>
      </c>
      <c r="BN739" s="7">
        <f>IFERROR(VLOOKUP(BL739,Hilfstabelle!$B$26:$M$31,12,FALSE),0)</f>
        <v>2.205924</v>
      </c>
      <c r="BO739" s="7">
        <f>IFERROR(VLOOKUP(BL739,Hilfstabelle!$B$26:$H$31,7,FALSE),0)</f>
        <v>5</v>
      </c>
      <c r="BP739" s="162" t="s">
        <v>3902</v>
      </c>
    </row>
    <row r="740" spans="1:68" ht="15" thickBot="1" x14ac:dyDescent="0.25">
      <c r="A740" s="7">
        <v>16864441432</v>
      </c>
      <c r="B740" s="160" t="s">
        <v>98</v>
      </c>
      <c r="C740" s="8">
        <v>140</v>
      </c>
      <c r="D740" s="8">
        <v>160</v>
      </c>
      <c r="E740" s="8">
        <v>40</v>
      </c>
      <c r="F740" s="8" t="str">
        <f t="shared" si="379"/>
        <v>140 - 160 - 40</v>
      </c>
      <c r="G740" s="8" t="str">
        <f t="shared" si="380"/>
        <v>140-160-40</v>
      </c>
      <c r="H740" s="8">
        <f t="shared" si="381"/>
        <v>16864441432</v>
      </c>
      <c r="I740" s="6">
        <f t="shared" si="365"/>
        <v>22.358414400000001</v>
      </c>
      <c r="J740" s="6">
        <f>VLOOKUP(LEFT(A740,8)*1,Hilfstabelle!$A$35:$E$38,5,FALSE)</f>
        <v>0</v>
      </c>
      <c r="K740" s="6">
        <f t="shared" si="366"/>
        <v>355.6</v>
      </c>
      <c r="L740" s="6">
        <f t="shared" si="367"/>
        <v>256</v>
      </c>
      <c r="M740" s="6">
        <f t="shared" si="368"/>
        <v>185</v>
      </c>
      <c r="N740" s="19">
        <f t="shared" si="356"/>
        <v>136.1</v>
      </c>
      <c r="O740" s="19">
        <f t="shared" si="357"/>
        <v>124.5</v>
      </c>
      <c r="P740" s="19">
        <f t="shared" si="358"/>
        <v>137.5</v>
      </c>
      <c r="Q740" s="6" t="str">
        <f>VLOOKUP(LEFT(A740,8)*1,Hilfstabelle!$A$35:$E$38,2,FALSE)</f>
        <v>N.A.</v>
      </c>
      <c r="R740" s="6" t="str">
        <f>VLOOKUP(LEFT(A740,8)*1,Hilfstabelle!$A$35:$E$38,3,FALSE)</f>
        <v>N.A.</v>
      </c>
      <c r="S740" s="6" t="str">
        <f>VLOOKUP(LEFT(A740,8)*1,Hilfstabelle!$A$35:$E$38,4,FALSE)</f>
        <v>N.A.</v>
      </c>
      <c r="T740" s="94" t="e">
        <f>VLOOKUP(H740,Preise!A:E,4,FALSE)</f>
        <v>#N/A</v>
      </c>
      <c r="U740" s="7" t="str">
        <f>IF(V740=50,"I",VLOOKUP(V740,Hilfstabelle!$A$3:$B$6,2))</f>
        <v>IV</v>
      </c>
      <c r="V740" s="7">
        <f t="shared" si="369"/>
        <v>160</v>
      </c>
      <c r="W740" s="7" t="str">
        <f>IF(U740="I","I",VLOOKUP(V740,Hilfstabelle!$A$3:$B$6,2))</f>
        <v>IV</v>
      </c>
      <c r="X740" s="7">
        <f>VLOOKUP(W740,Hilfstabelle!$B$10:$M$13,12,FALSE)</f>
        <v>10.408540800000001</v>
      </c>
      <c r="Y740" s="7">
        <f>VLOOKUP(W740,Hilfstabelle!$B$10:$D$13,3,FALSE)</f>
        <v>80</v>
      </c>
      <c r="Z740" s="7">
        <f>VLOOKUP(W740,Hilfstabelle!$B$10:$E$13,4,FALSE)</f>
        <v>110.5</v>
      </c>
      <c r="AA740" s="7">
        <f>VLOOKUP(W740,Hilfstabelle!$B$10:$F$13,5,FALSE)</f>
        <v>110.5</v>
      </c>
      <c r="AB740" s="7">
        <f>VLOOKUP(W740,Hilfstabelle!$B$10:$G$13,6,FALSE)</f>
        <v>110.5</v>
      </c>
      <c r="AC740" s="7" t="str">
        <f>IF(AG740="50I","I",VLOOKUP(C740,Hilfstabelle!$A$3:$B$6,2))</f>
        <v>IV</v>
      </c>
      <c r="AD740" s="7" t="str">
        <f>IF(U740="I","I",VLOOKUP(C740,Hilfstabelle!$A$3:$B$6,2))</f>
        <v>IV</v>
      </c>
      <c r="AE740" s="7" t="str">
        <f t="shared" si="359"/>
        <v>140IV</v>
      </c>
      <c r="AF740" s="7" t="str">
        <f t="shared" si="370"/>
        <v>140IV</v>
      </c>
      <c r="AG740" s="106" t="b">
        <f t="shared" si="371"/>
        <v>0</v>
      </c>
      <c r="AH740" s="7">
        <f>VLOOKUP('Grundgerüst Konfigurator'!AE740,Hilfstabelle!$B$14:$M$25,12,FALSE)</f>
        <v>4.4472372</v>
      </c>
      <c r="AI740" s="7">
        <f>VLOOKUP(AE740,Hilfstabelle!$B$14:$J$25,9,FALSE)</f>
        <v>81.5</v>
      </c>
      <c r="AJ740" s="7">
        <f>VLOOKUP(AE740,Hilfstabelle!$B$14:$K$25,10,FALSE)</f>
        <v>75.599999999999994</v>
      </c>
      <c r="AK740" s="7">
        <f>VLOOKUP(AE740,Hilfstabelle!$B$14:$I$25,8,FALSE)</f>
        <v>25.6</v>
      </c>
      <c r="AL740" s="7" t="str">
        <f>IF(AP740="50I","I",VLOOKUP(D740,Hilfstabelle!$A$3:$B$6,2))</f>
        <v>IV</v>
      </c>
      <c r="AM740" s="7" t="str">
        <f>IF(U740="I","I",VLOOKUP(D740,Hilfstabelle!$A$3:$B$6,2))</f>
        <v>IV</v>
      </c>
      <c r="AN740" s="7" t="str">
        <f t="shared" si="360"/>
        <v>160IV</v>
      </c>
      <c r="AO740" s="7" t="str">
        <f t="shared" si="372"/>
        <v>160IV</v>
      </c>
      <c r="AP740" s="106" t="b">
        <f t="shared" si="373"/>
        <v>0</v>
      </c>
      <c r="AQ740" s="7">
        <f>VLOOKUP('Grundgerüst Konfigurator'!AN740,Hilfstabelle!$B$14:$M$25,12,FALSE)</f>
        <v>4.9632240000000003</v>
      </c>
      <c r="AR740" s="7">
        <f>VLOOKUP(AN740,Hilfstabelle!$B$14:$J$25,9,FALSE)</f>
        <v>92.5</v>
      </c>
      <c r="AS740" s="7">
        <f>VLOOKUP(AN740,Hilfstabelle!$B$14:$K$25,10,FALSE)</f>
        <v>64</v>
      </c>
      <c r="AT740" s="7">
        <f>VLOOKUP(AN740,Hilfstabelle!$B$14:$I$25,8,FALSE)</f>
        <v>14</v>
      </c>
      <c r="AU740" s="7" t="str">
        <f>IF(AY740="50I","I",VLOOKUP(E740,Hilfstabelle!$A$3:$B$6,2))</f>
        <v>I</v>
      </c>
      <c r="AV740" s="7" t="str">
        <f>IF(U740="I","I",VLOOKUP(E740,Hilfstabelle!$A$3:$B$6,2))</f>
        <v>I</v>
      </c>
      <c r="AW740" s="7" t="str">
        <f t="shared" si="361"/>
        <v>40I</v>
      </c>
      <c r="AX740" s="7" t="str">
        <f t="shared" si="374"/>
        <v>40I</v>
      </c>
      <c r="AY740" s="106" t="b">
        <f t="shared" si="375"/>
        <v>0</v>
      </c>
      <c r="AZ740" s="7">
        <f>VLOOKUP('Grundgerüst Konfigurator'!AW740,Hilfstabelle!$B$14:$M$25,12,FALSE)</f>
        <v>0.33348840000000002</v>
      </c>
      <c r="BA740" s="7">
        <f>VLOOKUP(AW740,Hilfstabelle!$B$14:$J$25,9,FALSE)</f>
        <v>24.5</v>
      </c>
      <c r="BB740" s="7">
        <f>VLOOKUP(AW740,Hilfstabelle!$B$14:$K$25,10,FALSE)</f>
        <v>54</v>
      </c>
      <c r="BC740" s="7">
        <f>VLOOKUP(AW740,Hilfstabelle!$B$14:$I$25,8,FALSE)</f>
        <v>22</v>
      </c>
      <c r="BD740" s="7" t="str">
        <f t="shared" si="376"/>
        <v/>
      </c>
      <c r="BE740" s="7" t="str">
        <f t="shared" si="362"/>
        <v/>
      </c>
      <c r="BF740" s="7">
        <f>IFERROR(VLOOKUP(BD740,Hilfstabelle!$B$26:$M$31,12,FALSE),0)</f>
        <v>0</v>
      </c>
      <c r="BG740" s="7">
        <f>IFERROR(VLOOKUP(BD740,Hilfstabelle!$B$26:$H$31,7,FALSE),0)</f>
        <v>0</v>
      </c>
      <c r="BH740" s="7" t="str">
        <f t="shared" si="377"/>
        <v/>
      </c>
      <c r="BI740" s="7" t="str">
        <f t="shared" si="363"/>
        <v/>
      </c>
      <c r="BJ740" s="7">
        <f>IFERROR(VLOOKUP(BH740,Hilfstabelle!$B$26:$M$31,12,FALSE),0)</f>
        <v>0</v>
      </c>
      <c r="BK740" s="7">
        <f>IFERROR(VLOOKUP(BH740,Hilfstabelle!$B$26:$H$31,7,FALSE),0)</f>
        <v>0</v>
      </c>
      <c r="BL740" s="7" t="str">
        <f t="shared" si="378"/>
        <v>IV-I</v>
      </c>
      <c r="BM740" s="7" t="str">
        <f t="shared" si="364"/>
        <v>IV-I</v>
      </c>
      <c r="BN740" s="7">
        <f>IFERROR(VLOOKUP(BL740,Hilfstabelle!$B$26:$M$31,12,FALSE),0)</f>
        <v>2.205924</v>
      </c>
      <c r="BO740" s="7">
        <f>IFERROR(VLOOKUP(BL740,Hilfstabelle!$B$26:$H$31,7,FALSE),0)</f>
        <v>5</v>
      </c>
      <c r="BP740" s="162" t="s">
        <v>3902</v>
      </c>
    </row>
    <row r="741" spans="1:68" ht="15" thickBot="1" x14ac:dyDescent="0.25">
      <c r="A741" s="7">
        <v>16864441433</v>
      </c>
      <c r="B741" s="160" t="s">
        <v>98</v>
      </c>
      <c r="C741" s="8">
        <v>140</v>
      </c>
      <c r="D741" s="8">
        <v>160</v>
      </c>
      <c r="E741" s="8">
        <v>50</v>
      </c>
      <c r="F741" s="8" t="str">
        <f t="shared" si="379"/>
        <v>140 - 160 - 50</v>
      </c>
      <c r="G741" s="8" t="str">
        <f t="shared" si="380"/>
        <v>140-160-50</v>
      </c>
      <c r="H741" s="8">
        <f t="shared" si="381"/>
        <v>16864441433</v>
      </c>
      <c r="I741" s="6">
        <f t="shared" si="365"/>
        <v>22.475728800000002</v>
      </c>
      <c r="J741" s="6">
        <f>VLOOKUP(LEFT(A741,8)*1,Hilfstabelle!$A$35:$E$38,5,FALSE)</f>
        <v>0</v>
      </c>
      <c r="K741" s="6">
        <f t="shared" si="366"/>
        <v>362.6</v>
      </c>
      <c r="L741" s="6">
        <f t="shared" si="367"/>
        <v>256</v>
      </c>
      <c r="M741" s="6">
        <f t="shared" si="368"/>
        <v>185</v>
      </c>
      <c r="N741" s="19">
        <f t="shared" si="356"/>
        <v>136.1</v>
      </c>
      <c r="O741" s="19">
        <f t="shared" si="357"/>
        <v>124.5</v>
      </c>
      <c r="P741" s="19">
        <f t="shared" si="358"/>
        <v>137.5</v>
      </c>
      <c r="Q741" s="6" t="str">
        <f>VLOOKUP(LEFT(A741,8)*1,Hilfstabelle!$A$35:$E$38,2,FALSE)</f>
        <v>N.A.</v>
      </c>
      <c r="R741" s="6" t="str">
        <f>VLOOKUP(LEFT(A741,8)*1,Hilfstabelle!$A$35:$E$38,3,FALSE)</f>
        <v>N.A.</v>
      </c>
      <c r="S741" s="6" t="str">
        <f>VLOOKUP(LEFT(A741,8)*1,Hilfstabelle!$A$35:$E$38,4,FALSE)</f>
        <v>N.A.</v>
      </c>
      <c r="T741" s="94" t="e">
        <f>VLOOKUP(H741,Preise!A:E,4,FALSE)</f>
        <v>#N/A</v>
      </c>
      <c r="U741" s="7" t="str">
        <f>IF(V741=50,"I",VLOOKUP(V741,Hilfstabelle!$A$3:$B$6,2))</f>
        <v>IV</v>
      </c>
      <c r="V741" s="7">
        <f t="shared" si="369"/>
        <v>160</v>
      </c>
      <c r="W741" s="7" t="str">
        <f>IF(U741="I","I",VLOOKUP(V741,Hilfstabelle!$A$3:$B$6,2))</f>
        <v>IV</v>
      </c>
      <c r="X741" s="7">
        <f>VLOOKUP(W741,Hilfstabelle!$B$10:$M$13,12,FALSE)</f>
        <v>10.408540800000001</v>
      </c>
      <c r="Y741" s="7">
        <f>VLOOKUP(W741,Hilfstabelle!$B$10:$D$13,3,FALSE)</f>
        <v>80</v>
      </c>
      <c r="Z741" s="7">
        <f>VLOOKUP(W741,Hilfstabelle!$B$10:$E$13,4,FALSE)</f>
        <v>110.5</v>
      </c>
      <c r="AA741" s="7">
        <f>VLOOKUP(W741,Hilfstabelle!$B$10:$F$13,5,FALSE)</f>
        <v>110.5</v>
      </c>
      <c r="AB741" s="7">
        <f>VLOOKUP(W741,Hilfstabelle!$B$10:$G$13,6,FALSE)</f>
        <v>110.5</v>
      </c>
      <c r="AC741" s="7" t="str">
        <f>IF(AG741="50I","I",VLOOKUP(C741,Hilfstabelle!$A$3:$B$6,2))</f>
        <v>IV</v>
      </c>
      <c r="AD741" s="7" t="str">
        <f>IF(U741="I","I",VLOOKUP(C741,Hilfstabelle!$A$3:$B$6,2))</f>
        <v>IV</v>
      </c>
      <c r="AE741" s="7" t="str">
        <f t="shared" si="359"/>
        <v>140IV</v>
      </c>
      <c r="AF741" s="7" t="str">
        <f t="shared" si="370"/>
        <v>140IV</v>
      </c>
      <c r="AG741" s="106" t="b">
        <f t="shared" si="371"/>
        <v>0</v>
      </c>
      <c r="AH741" s="7">
        <f>VLOOKUP('Grundgerüst Konfigurator'!AE741,Hilfstabelle!$B$14:$M$25,12,FALSE)</f>
        <v>4.4472372</v>
      </c>
      <c r="AI741" s="7">
        <f>VLOOKUP(AE741,Hilfstabelle!$B$14:$J$25,9,FALSE)</f>
        <v>81.5</v>
      </c>
      <c r="AJ741" s="7">
        <f>VLOOKUP(AE741,Hilfstabelle!$B$14:$K$25,10,FALSE)</f>
        <v>75.599999999999994</v>
      </c>
      <c r="AK741" s="7">
        <f>VLOOKUP(AE741,Hilfstabelle!$B$14:$I$25,8,FALSE)</f>
        <v>25.6</v>
      </c>
      <c r="AL741" s="7" t="str">
        <f>IF(AP741="50I","I",VLOOKUP(D741,Hilfstabelle!$A$3:$B$6,2))</f>
        <v>IV</v>
      </c>
      <c r="AM741" s="7" t="str">
        <f>IF(U741="I","I",VLOOKUP(D741,Hilfstabelle!$A$3:$B$6,2))</f>
        <v>IV</v>
      </c>
      <c r="AN741" s="7" t="str">
        <f t="shared" si="360"/>
        <v>160IV</v>
      </c>
      <c r="AO741" s="7" t="str">
        <f t="shared" si="372"/>
        <v>160IV</v>
      </c>
      <c r="AP741" s="106" t="b">
        <f t="shared" si="373"/>
        <v>0</v>
      </c>
      <c r="AQ741" s="7">
        <f>VLOOKUP('Grundgerüst Konfigurator'!AN741,Hilfstabelle!$B$14:$M$25,12,FALSE)</f>
        <v>4.9632240000000003</v>
      </c>
      <c r="AR741" s="7">
        <f>VLOOKUP(AN741,Hilfstabelle!$B$14:$J$25,9,FALSE)</f>
        <v>92.5</v>
      </c>
      <c r="AS741" s="7">
        <f>VLOOKUP(AN741,Hilfstabelle!$B$14:$K$25,10,FALSE)</f>
        <v>64</v>
      </c>
      <c r="AT741" s="7">
        <f>VLOOKUP(AN741,Hilfstabelle!$B$14:$I$25,8,FALSE)</f>
        <v>14</v>
      </c>
      <c r="AU741" s="7" t="str">
        <f>IF(AY741="50I","I",VLOOKUP(E741,Hilfstabelle!$A$3:$B$6,2))</f>
        <v>I</v>
      </c>
      <c r="AV741" s="7" t="str">
        <f>IF(U741="I","I",VLOOKUP(E741,Hilfstabelle!$A$3:$B$6,2))</f>
        <v>II</v>
      </c>
      <c r="AW741" s="7" t="str">
        <f t="shared" si="361"/>
        <v>50I</v>
      </c>
      <c r="AX741" s="7" t="str">
        <f t="shared" si="374"/>
        <v>50II</v>
      </c>
      <c r="AY741" s="106" t="str">
        <f t="shared" si="375"/>
        <v>50I</v>
      </c>
      <c r="AZ741" s="7">
        <f>VLOOKUP('Grundgerüst Konfigurator'!AW741,Hilfstabelle!$B$14:$M$25,12,FALSE)</f>
        <v>0.45080280000000006</v>
      </c>
      <c r="BA741" s="7">
        <f>VLOOKUP(AW741,Hilfstabelle!$B$14:$J$25,9,FALSE)</f>
        <v>30.5</v>
      </c>
      <c r="BB741" s="7">
        <f>VLOOKUP(AW741,Hilfstabelle!$B$14:$K$25,10,FALSE)</f>
        <v>61</v>
      </c>
      <c r="BC741" s="7">
        <f>VLOOKUP(AW741,Hilfstabelle!$B$14:$I$25,8,FALSE)</f>
        <v>22</v>
      </c>
      <c r="BD741" s="7" t="str">
        <f t="shared" si="376"/>
        <v/>
      </c>
      <c r="BE741" s="7" t="str">
        <f t="shared" si="362"/>
        <v/>
      </c>
      <c r="BF741" s="7">
        <f>IFERROR(VLOOKUP(BD741,Hilfstabelle!$B$26:$M$31,12,FALSE),0)</f>
        <v>0</v>
      </c>
      <c r="BG741" s="7">
        <f>IFERROR(VLOOKUP(BD741,Hilfstabelle!$B$26:$H$31,7,FALSE),0)</f>
        <v>0</v>
      </c>
      <c r="BH741" s="7" t="str">
        <f t="shared" si="377"/>
        <v/>
      </c>
      <c r="BI741" s="7" t="str">
        <f t="shared" si="363"/>
        <v/>
      </c>
      <c r="BJ741" s="7">
        <f>IFERROR(VLOOKUP(BH741,Hilfstabelle!$B$26:$M$31,12,FALSE),0)</f>
        <v>0</v>
      </c>
      <c r="BK741" s="7">
        <f>IFERROR(VLOOKUP(BH741,Hilfstabelle!$B$26:$H$31,7,FALSE),0)</f>
        <v>0</v>
      </c>
      <c r="BL741" s="7" t="str">
        <f t="shared" si="378"/>
        <v>IV-I</v>
      </c>
      <c r="BM741" s="7" t="str">
        <f t="shared" si="364"/>
        <v>IV-I</v>
      </c>
      <c r="BN741" s="7">
        <f>IFERROR(VLOOKUP(BL741,Hilfstabelle!$B$26:$M$31,12,FALSE),0)</f>
        <v>2.205924</v>
      </c>
      <c r="BO741" s="7">
        <f>IFERROR(VLOOKUP(BL741,Hilfstabelle!$B$26:$H$31,7,FALSE),0)</f>
        <v>5</v>
      </c>
      <c r="BP741" s="162" t="s">
        <v>3902</v>
      </c>
    </row>
    <row r="742" spans="1:68" ht="15" thickBot="1" x14ac:dyDescent="0.25">
      <c r="A742" s="7">
        <v>16864441434</v>
      </c>
      <c r="B742" s="160" t="s">
        <v>98</v>
      </c>
      <c r="C742" s="8">
        <v>140</v>
      </c>
      <c r="D742" s="8">
        <v>160</v>
      </c>
      <c r="E742" s="8">
        <v>63</v>
      </c>
      <c r="F742" s="8" t="str">
        <f t="shared" si="379"/>
        <v>140 - 160 - 63</v>
      </c>
      <c r="G742" s="8" t="str">
        <f t="shared" si="380"/>
        <v>140-160-63</v>
      </c>
      <c r="H742" s="8">
        <f t="shared" si="381"/>
        <v>16864441434</v>
      </c>
      <c r="I742" s="6">
        <f t="shared" si="365"/>
        <v>23.056924800000001</v>
      </c>
      <c r="J742" s="6">
        <f>VLOOKUP(LEFT(A742,8)*1,Hilfstabelle!$A$35:$E$38,5,FALSE)</f>
        <v>0</v>
      </c>
      <c r="K742" s="6">
        <f t="shared" si="366"/>
        <v>395.1</v>
      </c>
      <c r="L742" s="6">
        <f t="shared" si="367"/>
        <v>256</v>
      </c>
      <c r="M742" s="6">
        <f t="shared" si="368"/>
        <v>185</v>
      </c>
      <c r="N742" s="19">
        <f t="shared" si="356"/>
        <v>136.1</v>
      </c>
      <c r="O742" s="19">
        <f t="shared" si="357"/>
        <v>124.5</v>
      </c>
      <c r="P742" s="19">
        <f t="shared" si="358"/>
        <v>163</v>
      </c>
      <c r="Q742" s="6" t="str">
        <f>VLOOKUP(LEFT(A742,8)*1,Hilfstabelle!$A$35:$E$38,2,FALSE)</f>
        <v>N.A.</v>
      </c>
      <c r="R742" s="6" t="str">
        <f>VLOOKUP(LEFT(A742,8)*1,Hilfstabelle!$A$35:$E$38,3,FALSE)</f>
        <v>N.A.</v>
      </c>
      <c r="S742" s="6" t="str">
        <f>VLOOKUP(LEFT(A742,8)*1,Hilfstabelle!$A$35:$E$38,4,FALSE)</f>
        <v>N.A.</v>
      </c>
      <c r="T742" s="94" t="e">
        <f>VLOOKUP(H742,Preise!A:E,4,FALSE)</f>
        <v>#N/A</v>
      </c>
      <c r="U742" s="7" t="str">
        <f>IF(V742=50,"I",VLOOKUP(V742,Hilfstabelle!$A$3:$B$6,2))</f>
        <v>IV</v>
      </c>
      <c r="V742" s="7">
        <f t="shared" si="369"/>
        <v>160</v>
      </c>
      <c r="W742" s="7" t="str">
        <f>IF(U742="I","I",VLOOKUP(V742,Hilfstabelle!$A$3:$B$6,2))</f>
        <v>IV</v>
      </c>
      <c r="X742" s="7">
        <f>VLOOKUP(W742,Hilfstabelle!$B$10:$M$13,12,FALSE)</f>
        <v>10.408540800000001</v>
      </c>
      <c r="Y742" s="7">
        <f>VLOOKUP(W742,Hilfstabelle!$B$10:$D$13,3,FALSE)</f>
        <v>80</v>
      </c>
      <c r="Z742" s="7">
        <f>VLOOKUP(W742,Hilfstabelle!$B$10:$E$13,4,FALSE)</f>
        <v>110.5</v>
      </c>
      <c r="AA742" s="7">
        <f>VLOOKUP(W742,Hilfstabelle!$B$10:$F$13,5,FALSE)</f>
        <v>110.5</v>
      </c>
      <c r="AB742" s="7">
        <f>VLOOKUP(W742,Hilfstabelle!$B$10:$G$13,6,FALSE)</f>
        <v>110.5</v>
      </c>
      <c r="AC742" s="7" t="str">
        <f>IF(AG742="50I","I",VLOOKUP(C742,Hilfstabelle!$A$3:$B$6,2))</f>
        <v>IV</v>
      </c>
      <c r="AD742" s="7" t="str">
        <f>IF(U742="I","I",VLOOKUP(C742,Hilfstabelle!$A$3:$B$6,2))</f>
        <v>IV</v>
      </c>
      <c r="AE742" s="7" t="str">
        <f t="shared" si="359"/>
        <v>140IV</v>
      </c>
      <c r="AF742" s="7" t="str">
        <f t="shared" si="370"/>
        <v>140IV</v>
      </c>
      <c r="AG742" s="106" t="b">
        <f t="shared" si="371"/>
        <v>0</v>
      </c>
      <c r="AH742" s="7">
        <f>VLOOKUP('Grundgerüst Konfigurator'!AE742,Hilfstabelle!$B$14:$M$25,12,FALSE)</f>
        <v>4.4472372</v>
      </c>
      <c r="AI742" s="7">
        <f>VLOOKUP(AE742,Hilfstabelle!$B$14:$J$25,9,FALSE)</f>
        <v>81.5</v>
      </c>
      <c r="AJ742" s="7">
        <f>VLOOKUP(AE742,Hilfstabelle!$B$14:$K$25,10,FALSE)</f>
        <v>75.599999999999994</v>
      </c>
      <c r="AK742" s="7">
        <f>VLOOKUP(AE742,Hilfstabelle!$B$14:$I$25,8,FALSE)</f>
        <v>25.6</v>
      </c>
      <c r="AL742" s="7" t="str">
        <f>IF(AP742="50I","I",VLOOKUP(D742,Hilfstabelle!$A$3:$B$6,2))</f>
        <v>IV</v>
      </c>
      <c r="AM742" s="7" t="str">
        <f>IF(U742="I","I",VLOOKUP(D742,Hilfstabelle!$A$3:$B$6,2))</f>
        <v>IV</v>
      </c>
      <c r="AN742" s="7" t="str">
        <f t="shared" si="360"/>
        <v>160IV</v>
      </c>
      <c r="AO742" s="7" t="str">
        <f t="shared" si="372"/>
        <v>160IV</v>
      </c>
      <c r="AP742" s="106" t="b">
        <f t="shared" si="373"/>
        <v>0</v>
      </c>
      <c r="AQ742" s="7">
        <f>VLOOKUP('Grundgerüst Konfigurator'!AN742,Hilfstabelle!$B$14:$M$25,12,FALSE)</f>
        <v>4.9632240000000003</v>
      </c>
      <c r="AR742" s="7">
        <f>VLOOKUP(AN742,Hilfstabelle!$B$14:$J$25,9,FALSE)</f>
        <v>92.5</v>
      </c>
      <c r="AS742" s="7">
        <f>VLOOKUP(AN742,Hilfstabelle!$B$14:$K$25,10,FALSE)</f>
        <v>64</v>
      </c>
      <c r="AT742" s="7">
        <f>VLOOKUP(AN742,Hilfstabelle!$B$14:$I$25,8,FALSE)</f>
        <v>14</v>
      </c>
      <c r="AU742" s="7" t="str">
        <f>IF(AY742="50I","I",VLOOKUP(E742,Hilfstabelle!$A$3:$B$6,2))</f>
        <v>II</v>
      </c>
      <c r="AV742" s="7" t="str">
        <f>IF(U742="I","I",VLOOKUP(E742,Hilfstabelle!$A$3:$B$6,2))</f>
        <v>II</v>
      </c>
      <c r="AW742" s="7" t="str">
        <f t="shared" si="361"/>
        <v>63II</v>
      </c>
      <c r="AX742" s="7" t="str">
        <f t="shared" si="374"/>
        <v>63II</v>
      </c>
      <c r="AY742" s="106" t="b">
        <f t="shared" si="375"/>
        <v>0</v>
      </c>
      <c r="AZ742" s="7">
        <f>VLOOKUP('Grundgerüst Konfigurator'!AW742,Hilfstabelle!$B$14:$M$25,12,FALSE)</f>
        <v>0.84948360000000012</v>
      </c>
      <c r="BA742" s="7">
        <f>VLOOKUP(AW742,Hilfstabelle!$B$14:$J$25,9,FALSE)</f>
        <v>37</v>
      </c>
      <c r="BB742" s="7">
        <f>VLOOKUP(AW742,Hilfstabelle!$B$14:$K$25,10,FALSE)</f>
        <v>68.5</v>
      </c>
      <c r="BC742" s="7">
        <f>VLOOKUP(AW742,Hilfstabelle!$B$14:$I$25,8,FALSE)</f>
        <v>22.5</v>
      </c>
      <c r="BD742" s="7" t="str">
        <f t="shared" si="376"/>
        <v/>
      </c>
      <c r="BE742" s="7" t="str">
        <f t="shared" si="362"/>
        <v/>
      </c>
      <c r="BF742" s="7">
        <f>IFERROR(VLOOKUP(BD742,Hilfstabelle!$B$26:$M$31,12,FALSE),0)</f>
        <v>0</v>
      </c>
      <c r="BG742" s="7">
        <f>IFERROR(VLOOKUP(BD742,Hilfstabelle!$B$26:$H$31,7,FALSE),0)</f>
        <v>0</v>
      </c>
      <c r="BH742" s="7" t="str">
        <f t="shared" si="377"/>
        <v/>
      </c>
      <c r="BI742" s="7" t="str">
        <f t="shared" si="363"/>
        <v/>
      </c>
      <c r="BJ742" s="7">
        <f>IFERROR(VLOOKUP(BH742,Hilfstabelle!$B$26:$M$31,12,FALSE),0)</f>
        <v>0</v>
      </c>
      <c r="BK742" s="7">
        <f>IFERROR(VLOOKUP(BH742,Hilfstabelle!$B$26:$H$31,7,FALSE),0)</f>
        <v>0</v>
      </c>
      <c r="BL742" s="7" t="str">
        <f t="shared" si="378"/>
        <v>IV-II</v>
      </c>
      <c r="BM742" s="7" t="str">
        <f t="shared" si="364"/>
        <v>IV-II</v>
      </c>
      <c r="BN742" s="7">
        <f>IFERROR(VLOOKUP(BL742,Hilfstabelle!$B$26:$M$31,12,FALSE),0)</f>
        <v>2.3884392000000001</v>
      </c>
      <c r="BO742" s="7">
        <f>IFERROR(VLOOKUP(BL742,Hilfstabelle!$B$26:$H$31,7,FALSE),0)</f>
        <v>30</v>
      </c>
      <c r="BP742" s="162" t="s">
        <v>3902</v>
      </c>
    </row>
    <row r="743" spans="1:68" ht="15" thickBot="1" x14ac:dyDescent="0.25">
      <c r="A743" s="7">
        <v>16864441435</v>
      </c>
      <c r="B743" s="160" t="s">
        <v>98</v>
      </c>
      <c r="C743" s="8">
        <v>140</v>
      </c>
      <c r="D743" s="8">
        <v>160</v>
      </c>
      <c r="E743" s="8">
        <v>75</v>
      </c>
      <c r="F743" s="8" t="str">
        <f t="shared" si="379"/>
        <v>140 - 160 - 75</v>
      </c>
      <c r="G743" s="8" t="str">
        <f t="shared" si="380"/>
        <v>140-160-75</v>
      </c>
      <c r="H743" s="8">
        <f t="shared" si="381"/>
        <v>16864441435</v>
      </c>
      <c r="I743" s="6">
        <f t="shared" si="365"/>
        <v>23.276307600000003</v>
      </c>
      <c r="J743" s="6">
        <f>VLOOKUP(LEFT(A743,8)*1,Hilfstabelle!$A$35:$E$38,5,FALSE)</f>
        <v>0</v>
      </c>
      <c r="K743" s="6">
        <f t="shared" si="366"/>
        <v>398.6</v>
      </c>
      <c r="L743" s="6">
        <f t="shared" si="367"/>
        <v>256</v>
      </c>
      <c r="M743" s="6">
        <f t="shared" si="368"/>
        <v>185</v>
      </c>
      <c r="N743" s="19">
        <f t="shared" si="356"/>
        <v>136.1</v>
      </c>
      <c r="O743" s="19">
        <f t="shared" si="357"/>
        <v>124.5</v>
      </c>
      <c r="P743" s="19">
        <f t="shared" si="358"/>
        <v>162.5</v>
      </c>
      <c r="Q743" s="6" t="str">
        <f>VLOOKUP(LEFT(A743,8)*1,Hilfstabelle!$A$35:$E$38,2,FALSE)</f>
        <v>N.A.</v>
      </c>
      <c r="R743" s="6" t="str">
        <f>VLOOKUP(LEFT(A743,8)*1,Hilfstabelle!$A$35:$E$38,3,FALSE)</f>
        <v>N.A.</v>
      </c>
      <c r="S743" s="6" t="str">
        <f>VLOOKUP(LEFT(A743,8)*1,Hilfstabelle!$A$35:$E$38,4,FALSE)</f>
        <v>N.A.</v>
      </c>
      <c r="T743" s="94" t="e">
        <f>VLOOKUP(H743,Preise!A:E,4,FALSE)</f>
        <v>#N/A</v>
      </c>
      <c r="U743" s="7" t="str">
        <f>IF(V743=50,"I",VLOOKUP(V743,Hilfstabelle!$A$3:$B$6,2))</f>
        <v>IV</v>
      </c>
      <c r="V743" s="7">
        <f t="shared" si="369"/>
        <v>160</v>
      </c>
      <c r="W743" s="7" t="str">
        <f>IF(U743="I","I",VLOOKUP(V743,Hilfstabelle!$A$3:$B$6,2))</f>
        <v>IV</v>
      </c>
      <c r="X743" s="7">
        <f>VLOOKUP(W743,Hilfstabelle!$B$10:$M$13,12,FALSE)</f>
        <v>10.408540800000001</v>
      </c>
      <c r="Y743" s="7">
        <f>VLOOKUP(W743,Hilfstabelle!$B$10:$D$13,3,FALSE)</f>
        <v>80</v>
      </c>
      <c r="Z743" s="7">
        <f>VLOOKUP(W743,Hilfstabelle!$B$10:$E$13,4,FALSE)</f>
        <v>110.5</v>
      </c>
      <c r="AA743" s="7">
        <f>VLOOKUP(W743,Hilfstabelle!$B$10:$F$13,5,FALSE)</f>
        <v>110.5</v>
      </c>
      <c r="AB743" s="7">
        <f>VLOOKUP(W743,Hilfstabelle!$B$10:$G$13,6,FALSE)</f>
        <v>110.5</v>
      </c>
      <c r="AC743" s="7" t="str">
        <f>IF(AG743="50I","I",VLOOKUP(C743,Hilfstabelle!$A$3:$B$6,2))</f>
        <v>IV</v>
      </c>
      <c r="AD743" s="7" t="str">
        <f>IF(U743="I","I",VLOOKUP(C743,Hilfstabelle!$A$3:$B$6,2))</f>
        <v>IV</v>
      </c>
      <c r="AE743" s="7" t="str">
        <f t="shared" si="359"/>
        <v>140IV</v>
      </c>
      <c r="AF743" s="7" t="str">
        <f t="shared" si="370"/>
        <v>140IV</v>
      </c>
      <c r="AG743" s="106" t="b">
        <f t="shared" si="371"/>
        <v>0</v>
      </c>
      <c r="AH743" s="7">
        <f>VLOOKUP('Grundgerüst Konfigurator'!AE743,Hilfstabelle!$B$14:$M$25,12,FALSE)</f>
        <v>4.4472372</v>
      </c>
      <c r="AI743" s="7">
        <f>VLOOKUP(AE743,Hilfstabelle!$B$14:$J$25,9,FALSE)</f>
        <v>81.5</v>
      </c>
      <c r="AJ743" s="7">
        <f>VLOOKUP(AE743,Hilfstabelle!$B$14:$K$25,10,FALSE)</f>
        <v>75.599999999999994</v>
      </c>
      <c r="AK743" s="7">
        <f>VLOOKUP(AE743,Hilfstabelle!$B$14:$I$25,8,FALSE)</f>
        <v>25.6</v>
      </c>
      <c r="AL743" s="7" t="str">
        <f>IF(AP743="50I","I",VLOOKUP(D743,Hilfstabelle!$A$3:$B$6,2))</f>
        <v>IV</v>
      </c>
      <c r="AM743" s="7" t="str">
        <f>IF(U743="I","I",VLOOKUP(D743,Hilfstabelle!$A$3:$B$6,2))</f>
        <v>IV</v>
      </c>
      <c r="AN743" s="7" t="str">
        <f t="shared" si="360"/>
        <v>160IV</v>
      </c>
      <c r="AO743" s="7" t="str">
        <f t="shared" si="372"/>
        <v>160IV</v>
      </c>
      <c r="AP743" s="106" t="b">
        <f t="shared" si="373"/>
        <v>0</v>
      </c>
      <c r="AQ743" s="7">
        <f>VLOOKUP('Grundgerüst Konfigurator'!AN743,Hilfstabelle!$B$14:$M$25,12,FALSE)</f>
        <v>4.9632240000000003</v>
      </c>
      <c r="AR743" s="7">
        <f>VLOOKUP(AN743,Hilfstabelle!$B$14:$J$25,9,FALSE)</f>
        <v>92.5</v>
      </c>
      <c r="AS743" s="7">
        <f>VLOOKUP(AN743,Hilfstabelle!$B$14:$K$25,10,FALSE)</f>
        <v>64</v>
      </c>
      <c r="AT743" s="7">
        <f>VLOOKUP(AN743,Hilfstabelle!$B$14:$I$25,8,FALSE)</f>
        <v>14</v>
      </c>
      <c r="AU743" s="7" t="str">
        <f>IF(AY743="50I","I",VLOOKUP(E743,Hilfstabelle!$A$3:$B$6,2))</f>
        <v>II</v>
      </c>
      <c r="AV743" s="7" t="str">
        <f>IF(U743="I","I",VLOOKUP(E743,Hilfstabelle!$A$3:$B$6,2))</f>
        <v>II</v>
      </c>
      <c r="AW743" s="7" t="str">
        <f t="shared" si="361"/>
        <v>75II</v>
      </c>
      <c r="AX743" s="7" t="str">
        <f t="shared" si="374"/>
        <v>75II</v>
      </c>
      <c r="AY743" s="106" t="b">
        <f t="shared" si="375"/>
        <v>0</v>
      </c>
      <c r="AZ743" s="7">
        <f>VLOOKUP('Grundgerüst Konfigurator'!AW743,Hilfstabelle!$B$14:$M$25,12,FALSE)</f>
        <v>1.0688664000000001</v>
      </c>
      <c r="BA743" s="7">
        <f>VLOOKUP(AW743,Hilfstabelle!$B$14:$J$25,9,FALSE)</f>
        <v>45</v>
      </c>
      <c r="BB743" s="7">
        <f>VLOOKUP(AW743,Hilfstabelle!$B$14:$K$25,10,FALSE)</f>
        <v>72</v>
      </c>
      <c r="BC743" s="7">
        <f>VLOOKUP(AW743,Hilfstabelle!$B$14:$I$25,8,FALSE)</f>
        <v>22</v>
      </c>
      <c r="BD743" s="7" t="str">
        <f t="shared" si="376"/>
        <v/>
      </c>
      <c r="BE743" s="7" t="str">
        <f t="shared" si="362"/>
        <v/>
      </c>
      <c r="BF743" s="7">
        <f>IFERROR(VLOOKUP(BD743,Hilfstabelle!$B$26:$M$31,12,FALSE),0)</f>
        <v>0</v>
      </c>
      <c r="BG743" s="7">
        <f>IFERROR(VLOOKUP(BD743,Hilfstabelle!$B$26:$H$31,7,FALSE),0)</f>
        <v>0</v>
      </c>
      <c r="BH743" s="7" t="str">
        <f t="shared" si="377"/>
        <v/>
      </c>
      <c r="BI743" s="7" t="str">
        <f t="shared" si="363"/>
        <v/>
      </c>
      <c r="BJ743" s="7">
        <f>IFERROR(VLOOKUP(BH743,Hilfstabelle!$B$26:$M$31,12,FALSE),0)</f>
        <v>0</v>
      </c>
      <c r="BK743" s="7">
        <f>IFERROR(VLOOKUP(BH743,Hilfstabelle!$B$26:$H$31,7,FALSE),0)</f>
        <v>0</v>
      </c>
      <c r="BL743" s="7" t="str">
        <f t="shared" si="378"/>
        <v>IV-II</v>
      </c>
      <c r="BM743" s="7" t="str">
        <f t="shared" si="364"/>
        <v>IV-II</v>
      </c>
      <c r="BN743" s="7">
        <f>IFERROR(VLOOKUP(BL743,Hilfstabelle!$B$26:$M$31,12,FALSE),0)</f>
        <v>2.3884392000000001</v>
      </c>
      <c r="BO743" s="7">
        <f>IFERROR(VLOOKUP(BL743,Hilfstabelle!$B$26:$H$31,7,FALSE),0)</f>
        <v>30</v>
      </c>
      <c r="BP743" s="162" t="s">
        <v>3902</v>
      </c>
    </row>
    <row r="744" spans="1:68" ht="15" thickBot="1" x14ac:dyDescent="0.25">
      <c r="A744" s="7">
        <v>16864441436</v>
      </c>
      <c r="B744" s="160" t="s">
        <v>98</v>
      </c>
      <c r="C744" s="8">
        <v>140</v>
      </c>
      <c r="D744" s="8">
        <v>160</v>
      </c>
      <c r="E744" s="8">
        <v>90</v>
      </c>
      <c r="F744" s="8" t="str">
        <f t="shared" si="379"/>
        <v>140 - 160 - 90</v>
      </c>
      <c r="G744" s="8" t="str">
        <f t="shared" si="380"/>
        <v>140-160-90</v>
      </c>
      <c r="H744" s="8">
        <f t="shared" si="381"/>
        <v>16864441436</v>
      </c>
      <c r="I744" s="6">
        <f t="shared" si="365"/>
        <v>23.202866400000001</v>
      </c>
      <c r="J744" s="6">
        <f>VLOOKUP(LEFT(A744,8)*1,Hilfstabelle!$A$35:$E$38,5,FALSE)</f>
        <v>0</v>
      </c>
      <c r="K744" s="6">
        <f t="shared" si="366"/>
        <v>373.6</v>
      </c>
      <c r="L744" s="6">
        <f t="shared" si="367"/>
        <v>256</v>
      </c>
      <c r="M744" s="6">
        <f t="shared" si="368"/>
        <v>185</v>
      </c>
      <c r="N744" s="19">
        <f t="shared" si="356"/>
        <v>136.1</v>
      </c>
      <c r="O744" s="19">
        <f t="shared" si="357"/>
        <v>124.5</v>
      </c>
      <c r="P744" s="19">
        <f t="shared" si="358"/>
        <v>137.5</v>
      </c>
      <c r="Q744" s="6" t="str">
        <f>VLOOKUP(LEFT(A744,8)*1,Hilfstabelle!$A$35:$E$38,2,FALSE)</f>
        <v>N.A.</v>
      </c>
      <c r="R744" s="6" t="str">
        <f>VLOOKUP(LEFT(A744,8)*1,Hilfstabelle!$A$35:$E$38,3,FALSE)</f>
        <v>N.A.</v>
      </c>
      <c r="S744" s="6" t="str">
        <f>VLOOKUP(LEFT(A744,8)*1,Hilfstabelle!$A$35:$E$38,4,FALSE)</f>
        <v>N.A.</v>
      </c>
      <c r="T744" s="94" t="e">
        <f>VLOOKUP(H744,Preise!A:E,4,FALSE)</f>
        <v>#N/A</v>
      </c>
      <c r="U744" s="7" t="str">
        <f>IF(V744=50,"I",VLOOKUP(V744,Hilfstabelle!$A$3:$B$6,2))</f>
        <v>IV</v>
      </c>
      <c r="V744" s="7">
        <f t="shared" si="369"/>
        <v>160</v>
      </c>
      <c r="W744" s="7" t="str">
        <f>IF(U744="I","I",VLOOKUP(V744,Hilfstabelle!$A$3:$B$6,2))</f>
        <v>IV</v>
      </c>
      <c r="X744" s="7">
        <f>VLOOKUP(W744,Hilfstabelle!$B$10:$M$13,12,FALSE)</f>
        <v>10.408540800000001</v>
      </c>
      <c r="Y744" s="7">
        <f>VLOOKUP(W744,Hilfstabelle!$B$10:$D$13,3,FALSE)</f>
        <v>80</v>
      </c>
      <c r="Z744" s="7">
        <f>VLOOKUP(W744,Hilfstabelle!$B$10:$E$13,4,FALSE)</f>
        <v>110.5</v>
      </c>
      <c r="AA744" s="7">
        <f>VLOOKUP(W744,Hilfstabelle!$B$10:$F$13,5,FALSE)</f>
        <v>110.5</v>
      </c>
      <c r="AB744" s="7">
        <f>VLOOKUP(W744,Hilfstabelle!$B$10:$G$13,6,FALSE)</f>
        <v>110.5</v>
      </c>
      <c r="AC744" s="7" t="str">
        <f>IF(AG744="50I","I",VLOOKUP(C744,Hilfstabelle!$A$3:$B$6,2))</f>
        <v>IV</v>
      </c>
      <c r="AD744" s="7" t="str">
        <f>IF(U744="I","I",VLOOKUP(C744,Hilfstabelle!$A$3:$B$6,2))</f>
        <v>IV</v>
      </c>
      <c r="AE744" s="7" t="str">
        <f t="shared" si="359"/>
        <v>140IV</v>
      </c>
      <c r="AF744" s="7" t="str">
        <f t="shared" si="370"/>
        <v>140IV</v>
      </c>
      <c r="AG744" s="106" t="b">
        <f t="shared" si="371"/>
        <v>0</v>
      </c>
      <c r="AH744" s="7">
        <f>VLOOKUP('Grundgerüst Konfigurator'!AE744,Hilfstabelle!$B$14:$M$25,12,FALSE)</f>
        <v>4.4472372</v>
      </c>
      <c r="AI744" s="7">
        <f>VLOOKUP(AE744,Hilfstabelle!$B$14:$J$25,9,FALSE)</f>
        <v>81.5</v>
      </c>
      <c r="AJ744" s="7">
        <f>VLOOKUP(AE744,Hilfstabelle!$B$14:$K$25,10,FALSE)</f>
        <v>75.599999999999994</v>
      </c>
      <c r="AK744" s="7">
        <f>VLOOKUP(AE744,Hilfstabelle!$B$14:$I$25,8,FALSE)</f>
        <v>25.6</v>
      </c>
      <c r="AL744" s="7" t="str">
        <f>IF(AP744="50I","I",VLOOKUP(D744,Hilfstabelle!$A$3:$B$6,2))</f>
        <v>IV</v>
      </c>
      <c r="AM744" s="7" t="str">
        <f>IF(U744="I","I",VLOOKUP(D744,Hilfstabelle!$A$3:$B$6,2))</f>
        <v>IV</v>
      </c>
      <c r="AN744" s="7" t="str">
        <f t="shared" si="360"/>
        <v>160IV</v>
      </c>
      <c r="AO744" s="7" t="str">
        <f t="shared" si="372"/>
        <v>160IV</v>
      </c>
      <c r="AP744" s="106" t="b">
        <f t="shared" si="373"/>
        <v>0</v>
      </c>
      <c r="AQ744" s="7">
        <f>VLOOKUP('Grundgerüst Konfigurator'!AN744,Hilfstabelle!$B$14:$M$25,12,FALSE)</f>
        <v>4.9632240000000003</v>
      </c>
      <c r="AR744" s="7">
        <f>VLOOKUP(AN744,Hilfstabelle!$B$14:$J$25,9,FALSE)</f>
        <v>92.5</v>
      </c>
      <c r="AS744" s="7">
        <f>VLOOKUP(AN744,Hilfstabelle!$B$14:$K$25,10,FALSE)</f>
        <v>64</v>
      </c>
      <c r="AT744" s="7">
        <f>VLOOKUP(AN744,Hilfstabelle!$B$14:$I$25,8,FALSE)</f>
        <v>14</v>
      </c>
      <c r="AU744" s="7" t="str">
        <f>IF(AY744="50I","I",VLOOKUP(E744,Hilfstabelle!$A$3:$B$6,2))</f>
        <v>III</v>
      </c>
      <c r="AV744" s="7" t="str">
        <f>IF(U744="I","I",VLOOKUP(E744,Hilfstabelle!$A$3:$B$6,2))</f>
        <v>III</v>
      </c>
      <c r="AW744" s="7" t="str">
        <f t="shared" si="361"/>
        <v>90III</v>
      </c>
      <c r="AX744" s="7" t="str">
        <f t="shared" si="374"/>
        <v>90III</v>
      </c>
      <c r="AY744" s="106" t="b">
        <f t="shared" si="375"/>
        <v>0</v>
      </c>
      <c r="AZ744" s="7">
        <f>VLOOKUP('Grundgerüst Konfigurator'!AW744,Hilfstabelle!$B$14:$M$25,12,FALSE)</f>
        <v>1.6001664000000002</v>
      </c>
      <c r="BA744" s="7">
        <f>VLOOKUP(AW744,Hilfstabelle!$B$14:$J$25,9,FALSE)</f>
        <v>54</v>
      </c>
      <c r="BB744" s="7">
        <f>VLOOKUP(AW744,Hilfstabelle!$B$14:$K$25,10,FALSE)</f>
        <v>72</v>
      </c>
      <c r="BC744" s="7">
        <f>VLOOKUP(AW744,Hilfstabelle!$B$14:$I$25,8,FALSE)</f>
        <v>22</v>
      </c>
      <c r="BD744" s="7" t="str">
        <f t="shared" si="376"/>
        <v/>
      </c>
      <c r="BE744" s="7" t="str">
        <f t="shared" si="362"/>
        <v/>
      </c>
      <c r="BF744" s="7">
        <f>IFERROR(VLOOKUP(BD744,Hilfstabelle!$B$26:$M$31,12,FALSE),0)</f>
        <v>0</v>
      </c>
      <c r="BG744" s="7">
        <f>IFERROR(VLOOKUP(BD744,Hilfstabelle!$B$26:$H$31,7,FALSE),0)</f>
        <v>0</v>
      </c>
      <c r="BH744" s="7" t="str">
        <f t="shared" si="377"/>
        <v/>
      </c>
      <c r="BI744" s="7" t="str">
        <f t="shared" si="363"/>
        <v/>
      </c>
      <c r="BJ744" s="7">
        <f>IFERROR(VLOOKUP(BH744,Hilfstabelle!$B$26:$M$31,12,FALSE),0)</f>
        <v>0</v>
      </c>
      <c r="BK744" s="7">
        <f>IFERROR(VLOOKUP(BH744,Hilfstabelle!$B$26:$H$31,7,FALSE),0)</f>
        <v>0</v>
      </c>
      <c r="BL744" s="7" t="str">
        <f t="shared" si="378"/>
        <v>IV-III</v>
      </c>
      <c r="BM744" s="7" t="str">
        <f t="shared" si="364"/>
        <v>IV-III</v>
      </c>
      <c r="BN744" s="7">
        <f>IFERROR(VLOOKUP(BL744,Hilfstabelle!$B$26:$M$31,12,FALSE),0)</f>
        <v>1.783698</v>
      </c>
      <c r="BO744" s="7">
        <f>IFERROR(VLOOKUP(BL744,Hilfstabelle!$B$26:$H$31,7,FALSE),0)</f>
        <v>5</v>
      </c>
      <c r="BP744" s="162" t="s">
        <v>3902</v>
      </c>
    </row>
    <row r="745" spans="1:68" ht="15" thickBot="1" x14ac:dyDescent="0.25">
      <c r="A745" s="7">
        <v>16864441437</v>
      </c>
      <c r="B745" s="160" t="s">
        <v>98</v>
      </c>
      <c r="C745" s="8">
        <v>140</v>
      </c>
      <c r="D745" s="8">
        <v>160</v>
      </c>
      <c r="E745" s="8">
        <v>110</v>
      </c>
      <c r="F745" s="8" t="str">
        <f t="shared" si="379"/>
        <v>140 - 160 - 110</v>
      </c>
      <c r="G745" s="8" t="str">
        <f t="shared" si="380"/>
        <v>140-160-110</v>
      </c>
      <c r="H745" s="8">
        <f t="shared" si="381"/>
        <v>16864441437</v>
      </c>
      <c r="I745" s="6">
        <f t="shared" si="365"/>
        <v>23.715409200000003</v>
      </c>
      <c r="J745" s="6">
        <f>VLOOKUP(LEFT(A745,8)*1,Hilfstabelle!$A$35:$E$38,5,FALSE)</f>
        <v>0</v>
      </c>
      <c r="K745" s="6">
        <f t="shared" si="366"/>
        <v>373.6</v>
      </c>
      <c r="L745" s="6">
        <f t="shared" si="367"/>
        <v>256</v>
      </c>
      <c r="M745" s="6">
        <f t="shared" si="368"/>
        <v>185</v>
      </c>
      <c r="N745" s="19">
        <f t="shared" si="356"/>
        <v>136.1</v>
      </c>
      <c r="O745" s="19">
        <f t="shared" si="357"/>
        <v>124.5</v>
      </c>
      <c r="P745" s="19">
        <f t="shared" si="358"/>
        <v>137.5</v>
      </c>
      <c r="Q745" s="6" t="str">
        <f>VLOOKUP(LEFT(A745,8)*1,Hilfstabelle!$A$35:$E$38,2,FALSE)</f>
        <v>N.A.</v>
      </c>
      <c r="R745" s="6" t="str">
        <f>VLOOKUP(LEFT(A745,8)*1,Hilfstabelle!$A$35:$E$38,3,FALSE)</f>
        <v>N.A.</v>
      </c>
      <c r="S745" s="6" t="str">
        <f>VLOOKUP(LEFT(A745,8)*1,Hilfstabelle!$A$35:$E$38,4,FALSE)</f>
        <v>N.A.</v>
      </c>
      <c r="T745" s="94" t="e">
        <f>VLOOKUP(H745,Preise!A:E,4,FALSE)</f>
        <v>#N/A</v>
      </c>
      <c r="U745" s="7" t="str">
        <f>IF(V745=50,"I",VLOOKUP(V745,Hilfstabelle!$A$3:$B$6,2))</f>
        <v>IV</v>
      </c>
      <c r="V745" s="7">
        <f t="shared" si="369"/>
        <v>160</v>
      </c>
      <c r="W745" s="7" t="str">
        <f>IF(U745="I","I",VLOOKUP(V745,Hilfstabelle!$A$3:$B$6,2))</f>
        <v>IV</v>
      </c>
      <c r="X745" s="7">
        <f>VLOOKUP(W745,Hilfstabelle!$B$10:$M$13,12,FALSE)</f>
        <v>10.408540800000001</v>
      </c>
      <c r="Y745" s="7">
        <f>VLOOKUP(W745,Hilfstabelle!$B$10:$D$13,3,FALSE)</f>
        <v>80</v>
      </c>
      <c r="Z745" s="7">
        <f>VLOOKUP(W745,Hilfstabelle!$B$10:$E$13,4,FALSE)</f>
        <v>110.5</v>
      </c>
      <c r="AA745" s="7">
        <f>VLOOKUP(W745,Hilfstabelle!$B$10:$F$13,5,FALSE)</f>
        <v>110.5</v>
      </c>
      <c r="AB745" s="7">
        <f>VLOOKUP(W745,Hilfstabelle!$B$10:$G$13,6,FALSE)</f>
        <v>110.5</v>
      </c>
      <c r="AC745" s="7" t="str">
        <f>IF(AG745="50I","I",VLOOKUP(C745,Hilfstabelle!$A$3:$B$6,2))</f>
        <v>IV</v>
      </c>
      <c r="AD745" s="7" t="str">
        <f>IF(U745="I","I",VLOOKUP(C745,Hilfstabelle!$A$3:$B$6,2))</f>
        <v>IV</v>
      </c>
      <c r="AE745" s="7" t="str">
        <f t="shared" si="359"/>
        <v>140IV</v>
      </c>
      <c r="AF745" s="7" t="str">
        <f t="shared" si="370"/>
        <v>140IV</v>
      </c>
      <c r="AG745" s="106" t="b">
        <f t="shared" si="371"/>
        <v>0</v>
      </c>
      <c r="AH745" s="7">
        <f>VLOOKUP('Grundgerüst Konfigurator'!AE745,Hilfstabelle!$B$14:$M$25,12,FALSE)</f>
        <v>4.4472372</v>
      </c>
      <c r="AI745" s="7">
        <f>VLOOKUP(AE745,Hilfstabelle!$B$14:$J$25,9,FALSE)</f>
        <v>81.5</v>
      </c>
      <c r="AJ745" s="7">
        <f>VLOOKUP(AE745,Hilfstabelle!$B$14:$K$25,10,FALSE)</f>
        <v>75.599999999999994</v>
      </c>
      <c r="AK745" s="7">
        <f>VLOOKUP(AE745,Hilfstabelle!$B$14:$I$25,8,FALSE)</f>
        <v>25.6</v>
      </c>
      <c r="AL745" s="7" t="str">
        <f>IF(AP745="50I","I",VLOOKUP(D745,Hilfstabelle!$A$3:$B$6,2))</f>
        <v>IV</v>
      </c>
      <c r="AM745" s="7" t="str">
        <f>IF(U745="I","I",VLOOKUP(D745,Hilfstabelle!$A$3:$B$6,2))</f>
        <v>IV</v>
      </c>
      <c r="AN745" s="7" t="str">
        <f t="shared" si="360"/>
        <v>160IV</v>
      </c>
      <c r="AO745" s="7" t="str">
        <f t="shared" si="372"/>
        <v>160IV</v>
      </c>
      <c r="AP745" s="106" t="b">
        <f t="shared" si="373"/>
        <v>0</v>
      </c>
      <c r="AQ745" s="7">
        <f>VLOOKUP('Grundgerüst Konfigurator'!AN745,Hilfstabelle!$B$14:$M$25,12,FALSE)</f>
        <v>4.9632240000000003</v>
      </c>
      <c r="AR745" s="7">
        <f>VLOOKUP(AN745,Hilfstabelle!$B$14:$J$25,9,FALSE)</f>
        <v>92.5</v>
      </c>
      <c r="AS745" s="7">
        <f>VLOOKUP(AN745,Hilfstabelle!$B$14:$K$25,10,FALSE)</f>
        <v>64</v>
      </c>
      <c r="AT745" s="7">
        <f>VLOOKUP(AN745,Hilfstabelle!$B$14:$I$25,8,FALSE)</f>
        <v>14</v>
      </c>
      <c r="AU745" s="7" t="str">
        <f>IF(AY745="50I","I",VLOOKUP(E745,Hilfstabelle!$A$3:$B$6,2))</f>
        <v>III</v>
      </c>
      <c r="AV745" s="7" t="str">
        <f>IF(U745="I","I",VLOOKUP(E745,Hilfstabelle!$A$3:$B$6,2))</f>
        <v>III</v>
      </c>
      <c r="AW745" s="7" t="str">
        <f t="shared" si="361"/>
        <v>110III</v>
      </c>
      <c r="AX745" s="7" t="str">
        <f t="shared" si="374"/>
        <v>110III</v>
      </c>
      <c r="AY745" s="106" t="b">
        <f t="shared" si="375"/>
        <v>0</v>
      </c>
      <c r="AZ745" s="7">
        <f>VLOOKUP('Grundgerüst Konfigurator'!AW745,Hilfstabelle!$B$14:$M$25,12,FALSE)</f>
        <v>2.1127092000000003</v>
      </c>
      <c r="BA745" s="7">
        <f>VLOOKUP(AW745,Hilfstabelle!$B$14:$J$25,9,FALSE)</f>
        <v>65</v>
      </c>
      <c r="BB745" s="7">
        <f>VLOOKUP(AW745,Hilfstabelle!$B$14:$K$25,10,FALSE)</f>
        <v>72</v>
      </c>
      <c r="BC745" s="7">
        <f>VLOOKUP(AW745,Hilfstabelle!$B$14:$I$25,8,FALSE)</f>
        <v>22</v>
      </c>
      <c r="BD745" s="7" t="str">
        <f t="shared" si="376"/>
        <v/>
      </c>
      <c r="BE745" s="7" t="str">
        <f t="shared" si="362"/>
        <v/>
      </c>
      <c r="BF745" s="7">
        <f>IFERROR(VLOOKUP(BD745,Hilfstabelle!$B$26:$M$31,12,FALSE),0)</f>
        <v>0</v>
      </c>
      <c r="BG745" s="7">
        <f>IFERROR(VLOOKUP(BD745,Hilfstabelle!$B$26:$H$31,7,FALSE),0)</f>
        <v>0</v>
      </c>
      <c r="BH745" s="7" t="str">
        <f t="shared" si="377"/>
        <v/>
      </c>
      <c r="BI745" s="7" t="str">
        <f t="shared" si="363"/>
        <v/>
      </c>
      <c r="BJ745" s="7">
        <f>IFERROR(VLOOKUP(BH745,Hilfstabelle!$B$26:$M$31,12,FALSE),0)</f>
        <v>0</v>
      </c>
      <c r="BK745" s="7">
        <f>IFERROR(VLOOKUP(BH745,Hilfstabelle!$B$26:$H$31,7,FALSE),0)</f>
        <v>0</v>
      </c>
      <c r="BL745" s="7" t="str">
        <f t="shared" si="378"/>
        <v>IV-III</v>
      </c>
      <c r="BM745" s="7" t="str">
        <f t="shared" si="364"/>
        <v>IV-III</v>
      </c>
      <c r="BN745" s="7">
        <f>IFERROR(VLOOKUP(BL745,Hilfstabelle!$B$26:$M$31,12,FALSE),0)</f>
        <v>1.783698</v>
      </c>
      <c r="BO745" s="7">
        <f>IFERROR(VLOOKUP(BL745,Hilfstabelle!$B$26:$H$31,7,FALSE),0)</f>
        <v>5</v>
      </c>
      <c r="BP745" s="162" t="s">
        <v>3902</v>
      </c>
    </row>
    <row r="746" spans="1:68" ht="15" thickBot="1" x14ac:dyDescent="0.25">
      <c r="A746" s="7">
        <v>16864441438</v>
      </c>
      <c r="B746" s="160" t="s">
        <v>98</v>
      </c>
      <c r="C746" s="8">
        <v>140</v>
      </c>
      <c r="D746" s="8">
        <v>160</v>
      </c>
      <c r="E746" s="8">
        <v>125</v>
      </c>
      <c r="F746" s="8" t="str">
        <f t="shared" si="379"/>
        <v>140 - 160 - 125</v>
      </c>
      <c r="G746" s="8" t="str">
        <f t="shared" si="380"/>
        <v>140-160-125</v>
      </c>
      <c r="H746" s="8">
        <f t="shared" si="381"/>
        <v>16864441438</v>
      </c>
      <c r="I746" s="6">
        <f t="shared" si="365"/>
        <v>23.618809200000001</v>
      </c>
      <c r="J746" s="6">
        <f>VLOOKUP(LEFT(A746,8)*1,Hilfstabelle!$A$35:$E$38,5,FALSE)</f>
        <v>0</v>
      </c>
      <c r="K746" s="6">
        <f t="shared" si="366"/>
        <v>383.90000000000003</v>
      </c>
      <c r="L746" s="6">
        <f t="shared" si="367"/>
        <v>256</v>
      </c>
      <c r="M746" s="6">
        <f t="shared" si="368"/>
        <v>185</v>
      </c>
      <c r="N746" s="19">
        <f t="shared" si="356"/>
        <v>136.1</v>
      </c>
      <c r="O746" s="19">
        <f t="shared" si="357"/>
        <v>124.5</v>
      </c>
      <c r="P746" s="19">
        <f t="shared" si="358"/>
        <v>147.80000000000001</v>
      </c>
      <c r="Q746" s="6" t="str">
        <f>VLOOKUP(LEFT(A746,8)*1,Hilfstabelle!$A$35:$E$38,2,FALSE)</f>
        <v>N.A.</v>
      </c>
      <c r="R746" s="6" t="str">
        <f>VLOOKUP(LEFT(A746,8)*1,Hilfstabelle!$A$35:$E$38,3,FALSE)</f>
        <v>N.A.</v>
      </c>
      <c r="S746" s="6" t="str">
        <f>VLOOKUP(LEFT(A746,8)*1,Hilfstabelle!$A$35:$E$38,4,FALSE)</f>
        <v>N.A.</v>
      </c>
      <c r="T746" s="94" t="e">
        <f>VLOOKUP(H746,Preise!A:E,4,FALSE)</f>
        <v>#N/A</v>
      </c>
      <c r="U746" s="7" t="str">
        <f>IF(V746=50,"I",VLOOKUP(V746,Hilfstabelle!$A$3:$B$6,2))</f>
        <v>IV</v>
      </c>
      <c r="V746" s="7">
        <f t="shared" si="369"/>
        <v>160</v>
      </c>
      <c r="W746" s="7" t="str">
        <f>IF(U746="I","I",VLOOKUP(V746,Hilfstabelle!$A$3:$B$6,2))</f>
        <v>IV</v>
      </c>
      <c r="X746" s="7">
        <f>VLOOKUP(W746,Hilfstabelle!$B$10:$M$13,12,FALSE)</f>
        <v>10.408540800000001</v>
      </c>
      <c r="Y746" s="7">
        <f>VLOOKUP(W746,Hilfstabelle!$B$10:$D$13,3,FALSE)</f>
        <v>80</v>
      </c>
      <c r="Z746" s="7">
        <f>VLOOKUP(W746,Hilfstabelle!$B$10:$E$13,4,FALSE)</f>
        <v>110.5</v>
      </c>
      <c r="AA746" s="7">
        <f>VLOOKUP(W746,Hilfstabelle!$B$10:$F$13,5,FALSE)</f>
        <v>110.5</v>
      </c>
      <c r="AB746" s="7">
        <f>VLOOKUP(W746,Hilfstabelle!$B$10:$G$13,6,FALSE)</f>
        <v>110.5</v>
      </c>
      <c r="AC746" s="7" t="str">
        <f>IF(AG746="50I","I",VLOOKUP(C746,Hilfstabelle!$A$3:$B$6,2))</f>
        <v>IV</v>
      </c>
      <c r="AD746" s="7" t="str">
        <f>IF(U746="I","I",VLOOKUP(C746,Hilfstabelle!$A$3:$B$6,2))</f>
        <v>IV</v>
      </c>
      <c r="AE746" s="7" t="str">
        <f t="shared" si="359"/>
        <v>140IV</v>
      </c>
      <c r="AF746" s="7" t="str">
        <f t="shared" si="370"/>
        <v>140IV</v>
      </c>
      <c r="AG746" s="106" t="b">
        <f t="shared" si="371"/>
        <v>0</v>
      </c>
      <c r="AH746" s="7">
        <f>VLOOKUP('Grundgerüst Konfigurator'!AE746,Hilfstabelle!$B$14:$M$25,12,FALSE)</f>
        <v>4.4472372</v>
      </c>
      <c r="AI746" s="7">
        <f>VLOOKUP(AE746,Hilfstabelle!$B$14:$J$25,9,FALSE)</f>
        <v>81.5</v>
      </c>
      <c r="AJ746" s="7">
        <f>VLOOKUP(AE746,Hilfstabelle!$B$14:$K$25,10,FALSE)</f>
        <v>75.599999999999994</v>
      </c>
      <c r="AK746" s="7">
        <f>VLOOKUP(AE746,Hilfstabelle!$B$14:$I$25,8,FALSE)</f>
        <v>25.6</v>
      </c>
      <c r="AL746" s="7" t="str">
        <f>IF(AP746="50I","I",VLOOKUP(D746,Hilfstabelle!$A$3:$B$6,2))</f>
        <v>IV</v>
      </c>
      <c r="AM746" s="7" t="str">
        <f>IF(U746="I","I",VLOOKUP(D746,Hilfstabelle!$A$3:$B$6,2))</f>
        <v>IV</v>
      </c>
      <c r="AN746" s="7" t="str">
        <f t="shared" si="360"/>
        <v>160IV</v>
      </c>
      <c r="AO746" s="7" t="str">
        <f t="shared" si="372"/>
        <v>160IV</v>
      </c>
      <c r="AP746" s="106" t="b">
        <f t="shared" si="373"/>
        <v>0</v>
      </c>
      <c r="AQ746" s="7">
        <f>VLOOKUP('Grundgerüst Konfigurator'!AN746,Hilfstabelle!$B$14:$M$25,12,FALSE)</f>
        <v>4.9632240000000003</v>
      </c>
      <c r="AR746" s="7">
        <f>VLOOKUP(AN746,Hilfstabelle!$B$14:$J$25,9,FALSE)</f>
        <v>92.5</v>
      </c>
      <c r="AS746" s="7">
        <f>VLOOKUP(AN746,Hilfstabelle!$B$14:$K$25,10,FALSE)</f>
        <v>64</v>
      </c>
      <c r="AT746" s="7">
        <f>VLOOKUP(AN746,Hilfstabelle!$B$14:$I$25,8,FALSE)</f>
        <v>14</v>
      </c>
      <c r="AU746" s="7" t="str">
        <f>IF(AY746="50I","I",VLOOKUP(E746,Hilfstabelle!$A$3:$B$6,2))</f>
        <v>IV</v>
      </c>
      <c r="AV746" s="7" t="str">
        <f>IF(U746="I","I",VLOOKUP(E746,Hilfstabelle!$A$3:$B$6,2))</f>
        <v>IV</v>
      </c>
      <c r="AW746" s="7" t="str">
        <f t="shared" si="361"/>
        <v>125IV</v>
      </c>
      <c r="AX746" s="7" t="str">
        <f t="shared" si="374"/>
        <v>125IV</v>
      </c>
      <c r="AY746" s="106" t="b">
        <f t="shared" si="375"/>
        <v>0</v>
      </c>
      <c r="AZ746" s="7">
        <f>VLOOKUP('Grundgerüst Konfigurator'!AW746,Hilfstabelle!$B$14:$M$25,12,FALSE)</f>
        <v>3.7998072000000001</v>
      </c>
      <c r="BA746" s="7">
        <f>VLOOKUP(AW746,Hilfstabelle!$B$14:$J$25,9,FALSE)</f>
        <v>72.5</v>
      </c>
      <c r="BB746" s="7">
        <f>VLOOKUP(AW746,Hilfstabelle!$B$14:$K$25,10,FALSE)</f>
        <v>87.3</v>
      </c>
      <c r="BC746" s="7">
        <f>VLOOKUP(AW746,Hilfstabelle!$B$14:$I$25,8,FALSE)</f>
        <v>37.299999999999997</v>
      </c>
      <c r="BD746" s="7" t="str">
        <f t="shared" si="376"/>
        <v/>
      </c>
      <c r="BE746" s="7" t="str">
        <f t="shared" si="362"/>
        <v/>
      </c>
      <c r="BF746" s="7">
        <f>IFERROR(VLOOKUP(BD746,Hilfstabelle!$B$26:$M$31,12,FALSE),0)</f>
        <v>0</v>
      </c>
      <c r="BG746" s="7">
        <f>IFERROR(VLOOKUP(BD746,Hilfstabelle!$B$26:$H$31,7,FALSE),0)</f>
        <v>0</v>
      </c>
      <c r="BH746" s="7" t="str">
        <f t="shared" si="377"/>
        <v/>
      </c>
      <c r="BI746" s="7" t="str">
        <f t="shared" si="363"/>
        <v/>
      </c>
      <c r="BJ746" s="7">
        <f>IFERROR(VLOOKUP(BH746,Hilfstabelle!$B$26:$M$31,12,FALSE),0)</f>
        <v>0</v>
      </c>
      <c r="BK746" s="7">
        <f>IFERROR(VLOOKUP(BH746,Hilfstabelle!$B$26:$H$31,7,FALSE),0)</f>
        <v>0</v>
      </c>
      <c r="BL746" s="7" t="str">
        <f t="shared" si="378"/>
        <v/>
      </c>
      <c r="BM746" s="7" t="str">
        <f t="shared" si="364"/>
        <v/>
      </c>
      <c r="BN746" s="7">
        <f>IFERROR(VLOOKUP(BL746,Hilfstabelle!$B$26:$M$31,12,FALSE),0)</f>
        <v>0</v>
      </c>
      <c r="BO746" s="7">
        <f>IFERROR(VLOOKUP(BL746,Hilfstabelle!$B$26:$H$31,7,FALSE),0)</f>
        <v>0</v>
      </c>
    </row>
  </sheetData>
  <autoFilter ref="A4:BP4" xr:uid="{00000000-0009-0000-0000-000002000000}"/>
  <pageMargins left="0.7" right="0.7" top="0.78740157499999996" bottom="0.78740157499999996" header="0.3" footer="0.3"/>
  <pageSetup paperSize="9" orientation="portrait" verticalDpi="0" r:id="rId1"/>
  <customProperties>
    <customPr name="_pios_id" r:id="rId2"/>
    <customPr name="EpmWorksheetKeyString_GU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V2774"/>
  <sheetViews>
    <sheetView workbookViewId="0"/>
  </sheetViews>
  <sheetFormatPr baseColWidth="10" defaultColWidth="11.42578125" defaultRowHeight="15" x14ac:dyDescent="0.25"/>
  <cols>
    <col min="1" max="1" width="22.28515625" customWidth="1"/>
    <col min="2" max="3" width="15.140625" customWidth="1"/>
    <col min="4" max="4" width="63.28515625" customWidth="1"/>
    <col min="5" max="5" width="10.85546875" customWidth="1"/>
  </cols>
  <sheetData>
    <row r="1" spans="1:100" x14ac:dyDescent="0.25">
      <c r="A1">
        <v>1</v>
      </c>
      <c r="B1">
        <v>2</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c r="AG1">
        <v>33</v>
      </c>
      <c r="AH1">
        <v>34</v>
      </c>
      <c r="AI1">
        <v>35</v>
      </c>
      <c r="AJ1">
        <v>36</v>
      </c>
      <c r="AK1">
        <v>37</v>
      </c>
      <c r="AL1">
        <v>38</v>
      </c>
      <c r="AM1">
        <v>39</v>
      </c>
      <c r="AN1">
        <v>40</v>
      </c>
      <c r="AO1">
        <v>41</v>
      </c>
      <c r="AP1">
        <v>42</v>
      </c>
      <c r="AQ1">
        <v>43</v>
      </c>
      <c r="AR1">
        <v>44</v>
      </c>
      <c r="AS1">
        <v>45</v>
      </c>
      <c r="AT1">
        <v>46</v>
      </c>
      <c r="AU1">
        <v>47</v>
      </c>
      <c r="AV1">
        <v>48</v>
      </c>
      <c r="AW1">
        <v>49</v>
      </c>
      <c r="AX1">
        <v>50</v>
      </c>
      <c r="AY1">
        <v>51</v>
      </c>
      <c r="AZ1">
        <v>52</v>
      </c>
      <c r="BA1">
        <v>53</v>
      </c>
      <c r="BB1">
        <v>54</v>
      </c>
      <c r="BC1">
        <v>55</v>
      </c>
      <c r="BD1">
        <v>56</v>
      </c>
      <c r="BE1">
        <v>57</v>
      </c>
      <c r="BF1">
        <v>58</v>
      </c>
      <c r="BG1">
        <v>59</v>
      </c>
      <c r="BH1">
        <v>60</v>
      </c>
      <c r="BI1">
        <v>61</v>
      </c>
      <c r="BJ1">
        <v>62</v>
      </c>
      <c r="BK1">
        <v>63</v>
      </c>
      <c r="BL1">
        <v>64</v>
      </c>
      <c r="BM1">
        <v>65</v>
      </c>
      <c r="BN1">
        <v>66</v>
      </c>
      <c r="BO1">
        <v>67</v>
      </c>
      <c r="BP1">
        <v>68</v>
      </c>
      <c r="BQ1">
        <v>69</v>
      </c>
      <c r="BR1">
        <v>70</v>
      </c>
      <c r="BS1">
        <v>71</v>
      </c>
      <c r="BT1">
        <v>72</v>
      </c>
      <c r="BU1">
        <v>73</v>
      </c>
      <c r="BV1">
        <v>74</v>
      </c>
      <c r="BW1">
        <v>75</v>
      </c>
      <c r="BX1">
        <v>76</v>
      </c>
      <c r="BY1">
        <v>77</v>
      </c>
      <c r="BZ1">
        <v>78</v>
      </c>
      <c r="CA1">
        <v>79</v>
      </c>
      <c r="CB1">
        <v>80</v>
      </c>
      <c r="CC1">
        <v>81</v>
      </c>
      <c r="CD1">
        <v>82</v>
      </c>
      <c r="CE1">
        <v>83</v>
      </c>
      <c r="CF1">
        <v>84</v>
      </c>
      <c r="CG1">
        <v>85</v>
      </c>
      <c r="CH1">
        <v>86</v>
      </c>
      <c r="CI1">
        <v>87</v>
      </c>
      <c r="CJ1">
        <v>88</v>
      </c>
      <c r="CK1">
        <v>89</v>
      </c>
      <c r="CL1">
        <v>90</v>
      </c>
      <c r="CM1">
        <v>91</v>
      </c>
      <c r="CN1">
        <v>92</v>
      </c>
      <c r="CO1">
        <v>93</v>
      </c>
      <c r="CP1">
        <v>94</v>
      </c>
      <c r="CQ1">
        <v>95</v>
      </c>
      <c r="CR1">
        <v>96</v>
      </c>
      <c r="CS1">
        <v>97</v>
      </c>
      <c r="CT1">
        <v>98</v>
      </c>
      <c r="CU1">
        <v>99</v>
      </c>
      <c r="CV1">
        <v>100</v>
      </c>
    </row>
    <row r="2" spans="1:100" ht="45" x14ac:dyDescent="0.25">
      <c r="A2" s="138" t="s">
        <v>1097</v>
      </c>
      <c r="B2" s="138" t="s">
        <v>1092</v>
      </c>
      <c r="C2" s="139" t="s">
        <v>1098</v>
      </c>
      <c r="D2" s="138" t="s">
        <v>1099</v>
      </c>
      <c r="E2" s="139" t="s">
        <v>1100</v>
      </c>
    </row>
    <row r="3" spans="1:100" x14ac:dyDescent="0.25">
      <c r="A3" t="s">
        <v>1101</v>
      </c>
      <c r="B3">
        <v>12446211001</v>
      </c>
      <c r="D3" t="s">
        <v>1102</v>
      </c>
      <c r="E3" s="140">
        <v>418.4</v>
      </c>
    </row>
    <row r="4" spans="1:100" x14ac:dyDescent="0.25">
      <c r="A4" t="s">
        <v>1101</v>
      </c>
      <c r="B4">
        <v>11377641005</v>
      </c>
      <c r="D4" t="s">
        <v>1103</v>
      </c>
      <c r="E4" s="140">
        <v>974.27</v>
      </c>
    </row>
    <row r="5" spans="1:100" x14ac:dyDescent="0.25">
      <c r="A5" t="s">
        <v>1101</v>
      </c>
      <c r="B5">
        <v>12035971001</v>
      </c>
      <c r="D5" t="s">
        <v>1104</v>
      </c>
      <c r="E5" s="140">
        <v>3123.65</v>
      </c>
    </row>
    <row r="6" spans="1:100" x14ac:dyDescent="0.25">
      <c r="A6" t="s">
        <v>1101</v>
      </c>
      <c r="B6">
        <v>12036191001</v>
      </c>
      <c r="D6" t="s">
        <v>1105</v>
      </c>
      <c r="E6" s="140">
        <v>285.70999999999998</v>
      </c>
    </row>
    <row r="7" spans="1:100" x14ac:dyDescent="0.25">
      <c r="A7" t="s">
        <v>1101</v>
      </c>
      <c r="B7">
        <v>12174781001</v>
      </c>
      <c r="D7" t="s">
        <v>1106</v>
      </c>
      <c r="E7" s="140">
        <v>4781.7</v>
      </c>
    </row>
    <row r="8" spans="1:100" x14ac:dyDescent="0.25">
      <c r="A8" t="s">
        <v>1101</v>
      </c>
      <c r="B8">
        <v>12036091001</v>
      </c>
      <c r="D8" t="s">
        <v>1107</v>
      </c>
      <c r="E8" s="140">
        <v>212.79</v>
      </c>
    </row>
    <row r="9" spans="1:100" x14ac:dyDescent="0.25">
      <c r="A9" t="s">
        <v>1101</v>
      </c>
      <c r="B9">
        <v>12036231001</v>
      </c>
      <c r="D9" t="s">
        <v>1108</v>
      </c>
      <c r="E9" s="140">
        <v>317.98</v>
      </c>
    </row>
    <row r="10" spans="1:100" x14ac:dyDescent="0.25">
      <c r="A10" t="s">
        <v>1101</v>
      </c>
      <c r="B10">
        <v>12446511001</v>
      </c>
      <c r="D10" t="s">
        <v>1109</v>
      </c>
      <c r="E10" s="140">
        <v>41.84</v>
      </c>
    </row>
    <row r="11" spans="1:100" x14ac:dyDescent="0.25">
      <c r="A11" t="s">
        <v>1101</v>
      </c>
      <c r="B11">
        <v>12475841001</v>
      </c>
      <c r="D11" t="s">
        <v>1110</v>
      </c>
      <c r="E11" s="140">
        <v>233.11</v>
      </c>
    </row>
    <row r="12" spans="1:100" x14ac:dyDescent="0.25">
      <c r="A12" t="s">
        <v>1101</v>
      </c>
      <c r="B12">
        <v>12093921001</v>
      </c>
      <c r="D12" t="s">
        <v>1111</v>
      </c>
      <c r="E12" s="140">
        <v>274.95</v>
      </c>
    </row>
    <row r="13" spans="1:100" x14ac:dyDescent="0.25">
      <c r="A13" t="s">
        <v>1101</v>
      </c>
      <c r="B13">
        <v>12093931001</v>
      </c>
      <c r="D13" t="s">
        <v>1112</v>
      </c>
      <c r="E13" s="140">
        <v>274.95</v>
      </c>
    </row>
    <row r="14" spans="1:100" x14ac:dyDescent="0.25">
      <c r="A14" t="s">
        <v>1101</v>
      </c>
      <c r="B14">
        <v>12093941001</v>
      </c>
      <c r="D14" t="s">
        <v>1113</v>
      </c>
      <c r="E14" s="140">
        <v>274.95</v>
      </c>
    </row>
    <row r="15" spans="1:100" x14ac:dyDescent="0.25">
      <c r="A15" t="s">
        <v>1101</v>
      </c>
      <c r="B15">
        <v>11382121001</v>
      </c>
      <c r="D15" t="s">
        <v>1114</v>
      </c>
      <c r="E15" s="140">
        <v>157.80000000000001</v>
      </c>
    </row>
    <row r="16" spans="1:100" x14ac:dyDescent="0.25">
      <c r="A16" t="s">
        <v>1101</v>
      </c>
      <c r="B16">
        <v>11382221001</v>
      </c>
      <c r="D16" t="s">
        <v>1115</v>
      </c>
      <c r="E16" s="140">
        <v>157.80000000000001</v>
      </c>
    </row>
    <row r="17" spans="1:5" x14ac:dyDescent="0.25">
      <c r="A17" t="s">
        <v>1101</v>
      </c>
      <c r="B17">
        <v>12484011001</v>
      </c>
      <c r="D17" t="s">
        <v>1116</v>
      </c>
      <c r="E17" s="140">
        <v>238.85</v>
      </c>
    </row>
    <row r="18" spans="1:5" x14ac:dyDescent="0.25">
      <c r="A18" t="s">
        <v>1101</v>
      </c>
      <c r="B18">
        <v>12484111001</v>
      </c>
      <c r="D18" t="s">
        <v>1117</v>
      </c>
      <c r="E18" s="140">
        <v>238.85</v>
      </c>
    </row>
    <row r="19" spans="1:5" x14ac:dyDescent="0.25">
      <c r="A19" t="s">
        <v>1101</v>
      </c>
      <c r="B19">
        <v>12141691001</v>
      </c>
      <c r="D19" t="s">
        <v>1118</v>
      </c>
      <c r="E19" s="140">
        <v>83.68</v>
      </c>
    </row>
    <row r="20" spans="1:5" x14ac:dyDescent="0.25">
      <c r="A20" t="s">
        <v>1101</v>
      </c>
      <c r="B20">
        <v>12141711001</v>
      </c>
      <c r="D20" t="s">
        <v>1119</v>
      </c>
      <c r="E20" s="140">
        <v>83.68</v>
      </c>
    </row>
    <row r="21" spans="1:5" x14ac:dyDescent="0.25">
      <c r="A21" t="s">
        <v>1101</v>
      </c>
      <c r="B21">
        <v>12141721001</v>
      </c>
      <c r="D21" t="s">
        <v>1120</v>
      </c>
      <c r="E21" s="140">
        <v>83.68</v>
      </c>
    </row>
    <row r="22" spans="1:5" x14ac:dyDescent="0.25">
      <c r="A22" t="s">
        <v>1101</v>
      </c>
      <c r="B22">
        <v>12141751001</v>
      </c>
      <c r="D22" t="s">
        <v>1121</v>
      </c>
      <c r="E22" s="140">
        <v>83.68</v>
      </c>
    </row>
    <row r="23" spans="1:5" x14ac:dyDescent="0.25">
      <c r="A23" t="s">
        <v>1101</v>
      </c>
      <c r="B23">
        <v>11315591001</v>
      </c>
      <c r="D23" t="s">
        <v>1122</v>
      </c>
      <c r="E23" s="140">
        <v>83.68</v>
      </c>
    </row>
    <row r="24" spans="1:5" x14ac:dyDescent="0.25">
      <c r="A24" t="s">
        <v>1101</v>
      </c>
      <c r="B24">
        <v>11315651001</v>
      </c>
      <c r="D24" t="s">
        <v>1123</v>
      </c>
      <c r="E24" s="140">
        <v>83.68</v>
      </c>
    </row>
    <row r="25" spans="1:5" x14ac:dyDescent="0.25">
      <c r="A25" t="s">
        <v>1101</v>
      </c>
      <c r="B25">
        <v>11315671001</v>
      </c>
      <c r="D25" t="s">
        <v>1124</v>
      </c>
      <c r="E25" s="140">
        <v>83.68</v>
      </c>
    </row>
    <row r="26" spans="1:5" x14ac:dyDescent="0.25">
      <c r="A26" t="s">
        <v>1101</v>
      </c>
      <c r="B26">
        <v>11315681001</v>
      </c>
      <c r="D26" t="s">
        <v>1125</v>
      </c>
      <c r="E26" s="140">
        <v>83.68</v>
      </c>
    </row>
    <row r="27" spans="1:5" x14ac:dyDescent="0.25">
      <c r="A27" t="s">
        <v>1101</v>
      </c>
      <c r="B27">
        <v>12092241001</v>
      </c>
      <c r="D27" t="s">
        <v>1126</v>
      </c>
      <c r="E27" s="140">
        <v>83.68</v>
      </c>
    </row>
    <row r="28" spans="1:5" x14ac:dyDescent="0.25">
      <c r="A28" t="s">
        <v>1101</v>
      </c>
      <c r="B28">
        <v>12092251001</v>
      </c>
      <c r="D28" t="s">
        <v>1127</v>
      </c>
      <c r="E28" s="140">
        <v>83.08</v>
      </c>
    </row>
    <row r="29" spans="1:5" x14ac:dyDescent="0.25">
      <c r="A29" t="s">
        <v>1101</v>
      </c>
      <c r="B29">
        <v>12092261001</v>
      </c>
      <c r="D29" t="s">
        <v>1128</v>
      </c>
      <c r="E29" s="140">
        <v>83.08</v>
      </c>
    </row>
    <row r="30" spans="1:5" x14ac:dyDescent="0.25">
      <c r="A30" t="s">
        <v>1101</v>
      </c>
      <c r="B30">
        <v>12092271001</v>
      </c>
      <c r="D30" t="s">
        <v>1129</v>
      </c>
      <c r="E30" s="140">
        <v>83.08</v>
      </c>
    </row>
    <row r="31" spans="1:5" x14ac:dyDescent="0.25">
      <c r="A31" t="s">
        <v>1101</v>
      </c>
      <c r="B31">
        <v>12179061001</v>
      </c>
      <c r="D31" t="s">
        <v>1130</v>
      </c>
      <c r="E31" s="140">
        <v>87.4</v>
      </c>
    </row>
    <row r="32" spans="1:5" x14ac:dyDescent="0.25">
      <c r="A32" t="s">
        <v>1101</v>
      </c>
      <c r="B32">
        <v>12179071001</v>
      </c>
      <c r="D32" t="s">
        <v>1131</v>
      </c>
      <c r="E32" s="140">
        <v>87.4</v>
      </c>
    </row>
    <row r="33" spans="1:5" x14ac:dyDescent="0.25">
      <c r="A33" t="s">
        <v>1101</v>
      </c>
      <c r="B33">
        <v>12179081001</v>
      </c>
      <c r="D33" t="s">
        <v>1132</v>
      </c>
      <c r="E33" s="140">
        <v>87.4</v>
      </c>
    </row>
    <row r="34" spans="1:5" x14ac:dyDescent="0.25">
      <c r="A34" t="s">
        <v>1101</v>
      </c>
      <c r="B34">
        <v>12166941001</v>
      </c>
      <c r="D34" t="s">
        <v>1133</v>
      </c>
      <c r="E34" s="140">
        <v>83.68</v>
      </c>
    </row>
    <row r="35" spans="1:5" x14ac:dyDescent="0.25">
      <c r="A35" t="s">
        <v>1101</v>
      </c>
      <c r="B35">
        <v>12141761001</v>
      </c>
      <c r="D35" t="s">
        <v>1134</v>
      </c>
      <c r="E35" s="140">
        <v>202.03</v>
      </c>
    </row>
    <row r="36" spans="1:5" x14ac:dyDescent="0.25">
      <c r="A36" t="s">
        <v>1101</v>
      </c>
      <c r="B36">
        <v>12174691001</v>
      </c>
      <c r="D36" t="s">
        <v>1135</v>
      </c>
      <c r="E36" s="140">
        <v>185.29</v>
      </c>
    </row>
    <row r="37" spans="1:5" x14ac:dyDescent="0.25">
      <c r="A37" t="s">
        <v>1101</v>
      </c>
      <c r="B37">
        <v>12476441001</v>
      </c>
      <c r="D37" t="s">
        <v>1136</v>
      </c>
      <c r="E37" s="140">
        <v>372.97</v>
      </c>
    </row>
    <row r="38" spans="1:5" x14ac:dyDescent="0.25">
      <c r="A38" t="s">
        <v>1101</v>
      </c>
      <c r="B38">
        <v>11383231001</v>
      </c>
      <c r="D38" t="s">
        <v>1137</v>
      </c>
      <c r="E38" s="140">
        <v>454.26</v>
      </c>
    </row>
    <row r="39" spans="1:5" x14ac:dyDescent="0.25">
      <c r="A39" t="s">
        <v>1101</v>
      </c>
      <c r="B39">
        <v>12446111001</v>
      </c>
      <c r="D39" t="s">
        <v>1138</v>
      </c>
      <c r="E39" s="140">
        <v>454.26</v>
      </c>
    </row>
    <row r="40" spans="1:5" x14ac:dyDescent="0.25">
      <c r="A40" t="s">
        <v>1101</v>
      </c>
      <c r="B40">
        <v>12445411001</v>
      </c>
      <c r="D40" t="s">
        <v>1139</v>
      </c>
      <c r="E40" s="140">
        <v>141.06</v>
      </c>
    </row>
    <row r="41" spans="1:5" x14ac:dyDescent="0.25">
      <c r="A41" t="s">
        <v>1101</v>
      </c>
      <c r="B41">
        <v>12445111001</v>
      </c>
      <c r="D41" t="s">
        <v>1140</v>
      </c>
      <c r="E41" s="140">
        <v>141.06</v>
      </c>
    </row>
    <row r="42" spans="1:5" x14ac:dyDescent="0.25">
      <c r="A42" t="s">
        <v>1101</v>
      </c>
      <c r="B42">
        <v>12445211001</v>
      </c>
      <c r="D42" t="s">
        <v>1141</v>
      </c>
      <c r="E42" s="140">
        <v>141.06</v>
      </c>
    </row>
    <row r="43" spans="1:5" x14ac:dyDescent="0.25">
      <c r="A43" t="s">
        <v>1101</v>
      </c>
      <c r="B43">
        <v>11373141001</v>
      </c>
      <c r="D43" t="s">
        <v>1142</v>
      </c>
      <c r="E43" s="140">
        <v>472.19</v>
      </c>
    </row>
    <row r="44" spans="1:5" x14ac:dyDescent="0.25">
      <c r="A44" t="s">
        <v>1101</v>
      </c>
      <c r="B44">
        <v>11373441001</v>
      </c>
      <c r="D44" t="s">
        <v>1143</v>
      </c>
      <c r="E44" s="140">
        <v>573.79999999999995</v>
      </c>
    </row>
    <row r="45" spans="1:5" x14ac:dyDescent="0.25">
      <c r="A45" t="s">
        <v>1101</v>
      </c>
      <c r="B45">
        <v>11374951002</v>
      </c>
      <c r="D45" t="s">
        <v>1144</v>
      </c>
      <c r="E45" s="140">
        <v>33.29</v>
      </c>
    </row>
    <row r="46" spans="1:5" x14ac:dyDescent="0.25">
      <c r="A46" t="s">
        <v>1101</v>
      </c>
      <c r="B46">
        <v>12474741001</v>
      </c>
      <c r="D46" t="s">
        <v>1145</v>
      </c>
      <c r="E46" s="140">
        <v>102.81</v>
      </c>
    </row>
    <row r="47" spans="1:5" x14ac:dyDescent="0.25">
      <c r="A47" t="s">
        <v>1101</v>
      </c>
      <c r="B47">
        <v>12143951001</v>
      </c>
      <c r="D47" t="s">
        <v>1146</v>
      </c>
      <c r="E47" s="140">
        <v>107.55</v>
      </c>
    </row>
    <row r="48" spans="1:5" x14ac:dyDescent="0.25">
      <c r="A48" t="s">
        <v>1101</v>
      </c>
      <c r="B48">
        <v>12474641001</v>
      </c>
      <c r="D48" t="s">
        <v>1147</v>
      </c>
      <c r="E48" s="140">
        <v>14.8</v>
      </c>
    </row>
    <row r="49" spans="1:5" x14ac:dyDescent="0.25">
      <c r="A49" t="s">
        <v>1101</v>
      </c>
      <c r="B49">
        <v>13152421001</v>
      </c>
      <c r="D49" t="s">
        <v>1148</v>
      </c>
      <c r="E49" s="140">
        <v>65.75</v>
      </c>
    </row>
    <row r="50" spans="1:5" x14ac:dyDescent="0.25">
      <c r="A50" t="s">
        <v>1101</v>
      </c>
      <c r="B50">
        <v>13152431001</v>
      </c>
      <c r="D50" t="s">
        <v>1149</v>
      </c>
      <c r="E50" s="140">
        <v>31.52</v>
      </c>
    </row>
    <row r="51" spans="1:5" x14ac:dyDescent="0.25">
      <c r="A51" t="s">
        <v>1101</v>
      </c>
      <c r="B51">
        <v>11372341001</v>
      </c>
      <c r="D51" t="s">
        <v>1150</v>
      </c>
      <c r="E51" s="140">
        <v>30.17</v>
      </c>
    </row>
    <row r="52" spans="1:5" x14ac:dyDescent="0.25">
      <c r="A52" t="s">
        <v>1101</v>
      </c>
      <c r="B52">
        <v>12408471001</v>
      </c>
      <c r="D52" t="s">
        <v>1151</v>
      </c>
      <c r="E52" s="140">
        <v>80.09</v>
      </c>
    </row>
    <row r="53" spans="1:5" x14ac:dyDescent="0.25">
      <c r="A53" t="s">
        <v>1101</v>
      </c>
      <c r="B53">
        <v>11377441001</v>
      </c>
      <c r="D53" t="s">
        <v>1152</v>
      </c>
      <c r="E53" s="140">
        <v>169.75</v>
      </c>
    </row>
    <row r="54" spans="1:5" x14ac:dyDescent="0.25">
      <c r="A54" t="s">
        <v>1101</v>
      </c>
      <c r="B54">
        <v>11377541001</v>
      </c>
      <c r="D54" t="s">
        <v>1153</v>
      </c>
      <c r="E54" s="140">
        <v>169.75</v>
      </c>
    </row>
    <row r="55" spans="1:5" x14ac:dyDescent="0.25">
      <c r="A55" t="s">
        <v>1101</v>
      </c>
      <c r="B55">
        <v>11373641001</v>
      </c>
      <c r="D55" t="s">
        <v>1154</v>
      </c>
      <c r="E55" s="140">
        <v>192.46</v>
      </c>
    </row>
    <row r="56" spans="1:5" x14ac:dyDescent="0.25">
      <c r="A56" t="s">
        <v>1101</v>
      </c>
      <c r="B56">
        <v>12017981001</v>
      </c>
      <c r="D56" t="s">
        <v>1155</v>
      </c>
      <c r="E56" s="140">
        <v>216.37</v>
      </c>
    </row>
    <row r="57" spans="1:5" x14ac:dyDescent="0.25">
      <c r="A57" t="s">
        <v>1101</v>
      </c>
      <c r="B57">
        <v>11393611002</v>
      </c>
      <c r="D57" t="s">
        <v>1156</v>
      </c>
      <c r="E57" s="140">
        <v>208</v>
      </c>
    </row>
    <row r="58" spans="1:5" x14ac:dyDescent="0.25">
      <c r="A58" t="s">
        <v>1101</v>
      </c>
      <c r="B58">
        <v>11386031001</v>
      </c>
      <c r="D58" t="s">
        <v>1157</v>
      </c>
      <c r="E58" s="140">
        <v>218.4</v>
      </c>
    </row>
    <row r="59" spans="1:5" x14ac:dyDescent="0.25">
      <c r="A59" t="s">
        <v>1101</v>
      </c>
      <c r="B59">
        <v>12590491002</v>
      </c>
      <c r="D59" t="s">
        <v>1158</v>
      </c>
      <c r="E59" s="140">
        <v>208</v>
      </c>
    </row>
    <row r="60" spans="1:5" x14ac:dyDescent="0.25">
      <c r="A60" t="s">
        <v>1101</v>
      </c>
      <c r="B60">
        <v>12572591002</v>
      </c>
      <c r="D60" t="s">
        <v>1159</v>
      </c>
      <c r="E60" s="140">
        <v>273.75</v>
      </c>
    </row>
    <row r="61" spans="1:5" x14ac:dyDescent="0.25">
      <c r="A61" t="s">
        <v>1101</v>
      </c>
      <c r="B61">
        <v>12051331001</v>
      </c>
      <c r="D61" t="s">
        <v>1160</v>
      </c>
      <c r="E61" s="140">
        <v>406.44</v>
      </c>
    </row>
    <row r="62" spans="1:5" x14ac:dyDescent="0.25">
      <c r="A62" t="s">
        <v>1101</v>
      </c>
      <c r="B62">
        <v>12018011001</v>
      </c>
      <c r="D62" t="s">
        <v>1161</v>
      </c>
      <c r="E62" s="140">
        <v>288.10000000000002</v>
      </c>
    </row>
    <row r="63" spans="1:5" x14ac:dyDescent="0.25">
      <c r="A63" t="s">
        <v>1101</v>
      </c>
      <c r="B63">
        <v>13149851001</v>
      </c>
      <c r="D63" t="s">
        <v>1162</v>
      </c>
      <c r="E63" s="140">
        <v>6335.75</v>
      </c>
    </row>
    <row r="64" spans="1:5" x14ac:dyDescent="0.25">
      <c r="A64" t="s">
        <v>1101</v>
      </c>
      <c r="B64">
        <v>11377451001</v>
      </c>
      <c r="D64" t="s">
        <v>1163</v>
      </c>
      <c r="E64" s="140">
        <v>106.39</v>
      </c>
    </row>
    <row r="65" spans="1:5" x14ac:dyDescent="0.25">
      <c r="A65" t="s">
        <v>1101</v>
      </c>
      <c r="B65">
        <v>11378251001</v>
      </c>
      <c r="D65" t="s">
        <v>1164</v>
      </c>
      <c r="E65" s="140">
        <v>5900.62</v>
      </c>
    </row>
    <row r="66" spans="1:5" x14ac:dyDescent="0.25">
      <c r="A66" t="s">
        <v>1101</v>
      </c>
      <c r="B66">
        <v>12018021001</v>
      </c>
      <c r="D66" t="s">
        <v>1165</v>
      </c>
      <c r="E66" s="140">
        <v>748.34</v>
      </c>
    </row>
    <row r="67" spans="1:5" x14ac:dyDescent="0.25">
      <c r="A67" t="s">
        <v>1101</v>
      </c>
      <c r="B67">
        <v>11376241001</v>
      </c>
      <c r="D67" t="s">
        <v>1166</v>
      </c>
      <c r="E67" s="140">
        <v>912.11</v>
      </c>
    </row>
    <row r="68" spans="1:5" x14ac:dyDescent="0.25">
      <c r="A68" t="s">
        <v>1101</v>
      </c>
      <c r="B68">
        <v>11376341001</v>
      </c>
      <c r="D68" t="s">
        <v>1167</v>
      </c>
      <c r="E68" s="140">
        <v>995.79</v>
      </c>
    </row>
    <row r="69" spans="1:5" x14ac:dyDescent="0.25">
      <c r="A69" t="s">
        <v>1101</v>
      </c>
      <c r="B69">
        <v>11376441001</v>
      </c>
      <c r="D69" t="s">
        <v>1168</v>
      </c>
      <c r="E69" s="140">
        <v>1031.6500000000001</v>
      </c>
    </row>
    <row r="70" spans="1:5" x14ac:dyDescent="0.25">
      <c r="A70" t="s">
        <v>1101</v>
      </c>
      <c r="B70">
        <v>11376541001</v>
      </c>
      <c r="D70" t="s">
        <v>1169</v>
      </c>
      <c r="E70" s="140">
        <v>1098.5999999999999</v>
      </c>
    </row>
    <row r="71" spans="1:5" x14ac:dyDescent="0.25">
      <c r="A71" t="s">
        <v>1101</v>
      </c>
      <c r="B71">
        <v>11376641001</v>
      </c>
      <c r="D71" t="s">
        <v>1170</v>
      </c>
      <c r="E71" s="140">
        <v>1132.07</v>
      </c>
    </row>
    <row r="72" spans="1:5" x14ac:dyDescent="0.25">
      <c r="A72" t="s">
        <v>1101</v>
      </c>
      <c r="B72">
        <v>11398811001</v>
      </c>
      <c r="D72" t="s">
        <v>1171</v>
      </c>
      <c r="E72" s="140">
        <v>296.47000000000003</v>
      </c>
    </row>
    <row r="73" spans="1:5" x14ac:dyDescent="0.25">
      <c r="A73" t="s">
        <v>1101</v>
      </c>
      <c r="B73">
        <v>11398911001</v>
      </c>
      <c r="D73" t="s">
        <v>1172</v>
      </c>
      <c r="E73" s="140">
        <v>333.52</v>
      </c>
    </row>
    <row r="74" spans="1:5" x14ac:dyDescent="0.25">
      <c r="A74" t="s">
        <v>1101</v>
      </c>
      <c r="B74">
        <v>11399011001</v>
      </c>
      <c r="D74" t="s">
        <v>1173</v>
      </c>
      <c r="E74" s="140">
        <v>333.52</v>
      </c>
    </row>
    <row r="75" spans="1:5" x14ac:dyDescent="0.25">
      <c r="A75" t="s">
        <v>1101</v>
      </c>
      <c r="B75">
        <v>11384631001</v>
      </c>
      <c r="D75" t="s">
        <v>1174</v>
      </c>
      <c r="E75" s="140">
        <v>296.47000000000003</v>
      </c>
    </row>
    <row r="76" spans="1:5" x14ac:dyDescent="0.25">
      <c r="A76" t="s">
        <v>1101</v>
      </c>
      <c r="B76">
        <v>11374241001</v>
      </c>
      <c r="D76" t="s">
        <v>1175</v>
      </c>
      <c r="E76" s="140">
        <v>333.52</v>
      </c>
    </row>
    <row r="77" spans="1:5" x14ac:dyDescent="0.25">
      <c r="A77" t="s">
        <v>1101</v>
      </c>
      <c r="B77">
        <v>11374341001</v>
      </c>
      <c r="D77" t="s">
        <v>1176</v>
      </c>
      <c r="E77" s="140">
        <v>333.52</v>
      </c>
    </row>
    <row r="78" spans="1:5" x14ac:dyDescent="0.25">
      <c r="A78" t="s">
        <v>1101</v>
      </c>
      <c r="B78">
        <v>11375841001</v>
      </c>
      <c r="D78" t="s">
        <v>1177</v>
      </c>
      <c r="E78" s="140">
        <v>480.56</v>
      </c>
    </row>
    <row r="79" spans="1:5" x14ac:dyDescent="0.25">
      <c r="A79" t="s">
        <v>1101</v>
      </c>
      <c r="B79">
        <v>11376041001</v>
      </c>
      <c r="D79" t="s">
        <v>1178</v>
      </c>
      <c r="E79" s="140">
        <v>584.55999999999995</v>
      </c>
    </row>
    <row r="80" spans="1:5" x14ac:dyDescent="0.25">
      <c r="A80" t="s">
        <v>1101</v>
      </c>
      <c r="B80">
        <v>11376141001</v>
      </c>
      <c r="D80" t="s">
        <v>1179</v>
      </c>
      <c r="E80" s="140">
        <v>888.2</v>
      </c>
    </row>
    <row r="81" spans="1:5" x14ac:dyDescent="0.25">
      <c r="A81" t="s">
        <v>1101</v>
      </c>
      <c r="B81">
        <v>11315581001</v>
      </c>
      <c r="D81" t="s">
        <v>1180</v>
      </c>
      <c r="E81" s="140">
        <v>143.44999999999999</v>
      </c>
    </row>
    <row r="82" spans="1:5" x14ac:dyDescent="0.25">
      <c r="A82" t="s">
        <v>1101</v>
      </c>
      <c r="B82">
        <v>11315571001</v>
      </c>
      <c r="D82" t="s">
        <v>1181</v>
      </c>
      <c r="E82" s="140">
        <v>45.43</v>
      </c>
    </row>
    <row r="83" spans="1:5" x14ac:dyDescent="0.25">
      <c r="A83" t="s">
        <v>1101</v>
      </c>
      <c r="B83">
        <v>13152391001</v>
      </c>
      <c r="D83" t="s">
        <v>1182</v>
      </c>
      <c r="E83" s="140">
        <v>185.29</v>
      </c>
    </row>
    <row r="84" spans="1:5" x14ac:dyDescent="0.25">
      <c r="A84" t="s">
        <v>1101</v>
      </c>
      <c r="B84">
        <v>13152401001</v>
      </c>
      <c r="D84" t="s">
        <v>1183</v>
      </c>
      <c r="E84" s="140">
        <v>209.2</v>
      </c>
    </row>
    <row r="85" spans="1:5" x14ac:dyDescent="0.25">
      <c r="A85" t="s">
        <v>1101</v>
      </c>
      <c r="B85">
        <v>13152411001</v>
      </c>
      <c r="D85" t="s">
        <v>1184</v>
      </c>
      <c r="E85" s="140">
        <v>29.89</v>
      </c>
    </row>
    <row r="86" spans="1:5" x14ac:dyDescent="0.25">
      <c r="A86" t="s">
        <v>1101</v>
      </c>
      <c r="B86">
        <v>10011341001</v>
      </c>
      <c r="D86" t="s">
        <v>1185</v>
      </c>
      <c r="E86" s="140">
        <v>582.16999999999996</v>
      </c>
    </row>
    <row r="87" spans="1:5" x14ac:dyDescent="0.25">
      <c r="A87" t="s">
        <v>1101</v>
      </c>
      <c r="B87">
        <v>10011351001</v>
      </c>
      <c r="D87" t="s">
        <v>1186</v>
      </c>
      <c r="E87" s="140">
        <v>585.76</v>
      </c>
    </row>
    <row r="88" spans="1:5" x14ac:dyDescent="0.25">
      <c r="A88" t="s">
        <v>1101</v>
      </c>
      <c r="B88">
        <v>10011371001</v>
      </c>
      <c r="D88" t="s">
        <v>1187</v>
      </c>
      <c r="E88" s="140">
        <v>518.34</v>
      </c>
    </row>
    <row r="89" spans="1:5" x14ac:dyDescent="0.25">
      <c r="A89" t="s">
        <v>1101</v>
      </c>
      <c r="B89">
        <v>10011391001</v>
      </c>
      <c r="D89" t="s">
        <v>1188</v>
      </c>
      <c r="E89" s="140">
        <v>555.51</v>
      </c>
    </row>
    <row r="90" spans="1:5" x14ac:dyDescent="0.25">
      <c r="A90" t="s">
        <v>1101</v>
      </c>
      <c r="B90">
        <v>10011421001</v>
      </c>
      <c r="D90" t="s">
        <v>1189</v>
      </c>
      <c r="E90" s="140">
        <v>595.91999999999996</v>
      </c>
    </row>
    <row r="91" spans="1:5" x14ac:dyDescent="0.25">
      <c r="A91" t="s">
        <v>1101</v>
      </c>
      <c r="B91">
        <v>10011431001</v>
      </c>
      <c r="D91" t="s">
        <v>1190</v>
      </c>
      <c r="E91" s="140">
        <v>999.61</v>
      </c>
    </row>
    <row r="92" spans="1:5" x14ac:dyDescent="0.25">
      <c r="A92" t="s">
        <v>1101</v>
      </c>
      <c r="B92">
        <v>10011441001</v>
      </c>
      <c r="D92" t="s">
        <v>1191</v>
      </c>
      <c r="E92" s="140">
        <v>1019.4</v>
      </c>
    </row>
    <row r="93" spans="1:5" x14ac:dyDescent="0.25">
      <c r="A93" t="s">
        <v>1101</v>
      </c>
      <c r="B93">
        <v>13174351001</v>
      </c>
      <c r="D93" t="s">
        <v>1192</v>
      </c>
      <c r="E93" s="140">
        <v>589.04999999999995</v>
      </c>
    </row>
    <row r="94" spans="1:5" x14ac:dyDescent="0.25">
      <c r="A94" t="s">
        <v>1101</v>
      </c>
      <c r="B94">
        <v>13174361001</v>
      </c>
      <c r="D94" t="s">
        <v>1193</v>
      </c>
      <c r="E94" s="140">
        <v>589.04999999999995</v>
      </c>
    </row>
    <row r="95" spans="1:5" x14ac:dyDescent="0.25">
      <c r="A95" t="s">
        <v>1101</v>
      </c>
      <c r="B95">
        <v>13174371001</v>
      </c>
      <c r="D95" t="s">
        <v>1194</v>
      </c>
      <c r="E95" s="140">
        <v>605.17999999999995</v>
      </c>
    </row>
    <row r="96" spans="1:5" x14ac:dyDescent="0.25">
      <c r="A96" t="s">
        <v>1101</v>
      </c>
      <c r="B96">
        <v>13174381001</v>
      </c>
      <c r="D96" t="s">
        <v>1195</v>
      </c>
      <c r="E96" s="140">
        <v>618.63</v>
      </c>
    </row>
    <row r="97" spans="1:5" x14ac:dyDescent="0.25">
      <c r="A97" t="s">
        <v>1101</v>
      </c>
      <c r="B97">
        <v>13170451001</v>
      </c>
      <c r="D97" t="s">
        <v>1196</v>
      </c>
      <c r="E97" s="140">
        <v>6096.67</v>
      </c>
    </row>
    <row r="98" spans="1:5" x14ac:dyDescent="0.25">
      <c r="A98" t="s">
        <v>1101</v>
      </c>
      <c r="B98">
        <v>13175001001</v>
      </c>
      <c r="D98" t="s">
        <v>1197</v>
      </c>
      <c r="E98" s="140">
        <v>396.03</v>
      </c>
    </row>
    <row r="99" spans="1:5" x14ac:dyDescent="0.25">
      <c r="A99" t="s">
        <v>1101</v>
      </c>
      <c r="B99">
        <v>11066341001</v>
      </c>
      <c r="D99" t="s">
        <v>1198</v>
      </c>
      <c r="E99" s="140">
        <v>4094.33</v>
      </c>
    </row>
    <row r="100" spans="1:5" x14ac:dyDescent="0.25">
      <c r="A100" t="s">
        <v>1101</v>
      </c>
      <c r="B100">
        <v>10011451001</v>
      </c>
      <c r="D100" t="s">
        <v>1199</v>
      </c>
      <c r="E100" s="140">
        <v>102.81</v>
      </c>
    </row>
    <row r="101" spans="1:5" x14ac:dyDescent="0.25">
      <c r="A101" t="s">
        <v>1101</v>
      </c>
      <c r="B101">
        <v>11051801001</v>
      </c>
      <c r="D101" t="s">
        <v>1200</v>
      </c>
      <c r="E101" s="140">
        <v>633.58000000000004</v>
      </c>
    </row>
    <row r="102" spans="1:5" x14ac:dyDescent="0.25">
      <c r="A102" t="s">
        <v>1101</v>
      </c>
      <c r="B102">
        <v>11051631001</v>
      </c>
      <c r="D102" t="s">
        <v>1201</v>
      </c>
      <c r="E102" s="140">
        <v>215.18</v>
      </c>
    </row>
    <row r="103" spans="1:5" x14ac:dyDescent="0.25">
      <c r="A103" t="s">
        <v>1101</v>
      </c>
      <c r="B103">
        <v>11051641001</v>
      </c>
      <c r="D103" t="s">
        <v>1202</v>
      </c>
      <c r="E103" s="140">
        <v>215.18</v>
      </c>
    </row>
    <row r="104" spans="1:5" x14ac:dyDescent="0.25">
      <c r="A104" t="s">
        <v>1101</v>
      </c>
      <c r="B104">
        <v>11051651001</v>
      </c>
      <c r="D104" t="s">
        <v>1203</v>
      </c>
      <c r="E104" s="140">
        <v>233.11</v>
      </c>
    </row>
    <row r="105" spans="1:5" x14ac:dyDescent="0.25">
      <c r="A105" t="s">
        <v>1101</v>
      </c>
      <c r="B105">
        <v>11051661001</v>
      </c>
      <c r="D105" t="s">
        <v>1204</v>
      </c>
      <c r="E105" s="140">
        <v>233.11</v>
      </c>
    </row>
    <row r="106" spans="1:5" x14ac:dyDescent="0.25">
      <c r="A106" t="s">
        <v>1101</v>
      </c>
      <c r="B106">
        <v>11519531002</v>
      </c>
      <c r="D106" t="s">
        <v>1205</v>
      </c>
      <c r="E106" s="140">
        <v>1912.68</v>
      </c>
    </row>
    <row r="107" spans="1:5" x14ac:dyDescent="0.25">
      <c r="A107" t="s">
        <v>1101</v>
      </c>
      <c r="B107">
        <v>11051031001</v>
      </c>
      <c r="D107" t="s">
        <v>1206</v>
      </c>
      <c r="E107" s="140">
        <v>215.18</v>
      </c>
    </row>
    <row r="108" spans="1:5" x14ac:dyDescent="0.25">
      <c r="A108" t="s">
        <v>1101</v>
      </c>
      <c r="B108">
        <v>11051621001</v>
      </c>
      <c r="D108" t="s">
        <v>1207</v>
      </c>
      <c r="E108" s="140">
        <v>179.31</v>
      </c>
    </row>
    <row r="109" spans="1:5" x14ac:dyDescent="0.25">
      <c r="A109" t="s">
        <v>1101</v>
      </c>
      <c r="B109">
        <v>12336521001</v>
      </c>
      <c r="D109" t="s">
        <v>1208</v>
      </c>
      <c r="E109" s="140">
        <v>38.909999999999997</v>
      </c>
    </row>
    <row r="110" spans="1:5" x14ac:dyDescent="0.25">
      <c r="A110" t="s">
        <v>1101</v>
      </c>
      <c r="B110">
        <v>11802711001</v>
      </c>
      <c r="D110" t="s">
        <v>1209</v>
      </c>
      <c r="E110" s="140">
        <v>48.12</v>
      </c>
    </row>
    <row r="111" spans="1:5" x14ac:dyDescent="0.25">
      <c r="A111" t="s">
        <v>1101</v>
      </c>
      <c r="B111">
        <v>13230361001</v>
      </c>
      <c r="D111" t="s">
        <v>1210</v>
      </c>
      <c r="E111" s="140">
        <v>1667.62</v>
      </c>
    </row>
    <row r="112" spans="1:5" x14ac:dyDescent="0.25">
      <c r="A112" t="s">
        <v>1101</v>
      </c>
      <c r="B112">
        <v>13298071001</v>
      </c>
      <c r="D112" t="s">
        <v>1211</v>
      </c>
      <c r="E112" s="140">
        <v>1793.14</v>
      </c>
    </row>
    <row r="113" spans="1:5" x14ac:dyDescent="0.25">
      <c r="A113" t="s">
        <v>1101</v>
      </c>
      <c r="B113">
        <v>12465441001</v>
      </c>
      <c r="D113" t="s">
        <v>1212</v>
      </c>
      <c r="E113" s="140">
        <v>74.12</v>
      </c>
    </row>
    <row r="114" spans="1:5" x14ac:dyDescent="0.25">
      <c r="A114" t="s">
        <v>1101</v>
      </c>
      <c r="B114">
        <v>13230371001</v>
      </c>
      <c r="D114" t="s">
        <v>1213</v>
      </c>
      <c r="E114" s="140">
        <v>2857.07</v>
      </c>
    </row>
    <row r="115" spans="1:5" x14ac:dyDescent="0.25">
      <c r="A115" t="s">
        <v>1101</v>
      </c>
      <c r="B115">
        <v>12136371001</v>
      </c>
      <c r="D115" t="s">
        <v>1214</v>
      </c>
      <c r="E115" s="140">
        <v>866.68</v>
      </c>
    </row>
    <row r="116" spans="1:5" x14ac:dyDescent="0.25">
      <c r="A116" t="s">
        <v>1101</v>
      </c>
      <c r="B116">
        <v>12254451001</v>
      </c>
      <c r="D116" t="s">
        <v>1215</v>
      </c>
      <c r="E116" s="140">
        <v>4831.91</v>
      </c>
    </row>
    <row r="117" spans="1:5" x14ac:dyDescent="0.25">
      <c r="A117" t="s">
        <v>1101</v>
      </c>
      <c r="B117">
        <v>13149841001</v>
      </c>
      <c r="D117" t="s">
        <v>1216</v>
      </c>
      <c r="E117" s="140">
        <v>20226.59</v>
      </c>
    </row>
    <row r="118" spans="1:5" x14ac:dyDescent="0.25">
      <c r="A118" t="s">
        <v>1101</v>
      </c>
      <c r="B118">
        <v>12062591001</v>
      </c>
      <c r="D118" t="s">
        <v>1217</v>
      </c>
      <c r="E118" s="140">
        <v>6933.01</v>
      </c>
    </row>
    <row r="119" spans="1:5" x14ac:dyDescent="0.25">
      <c r="A119" t="s">
        <v>1101</v>
      </c>
      <c r="B119">
        <v>13153011001</v>
      </c>
      <c r="D119" t="s">
        <v>1218</v>
      </c>
      <c r="E119" s="140">
        <v>806.91</v>
      </c>
    </row>
    <row r="120" spans="1:5" x14ac:dyDescent="0.25">
      <c r="A120" t="s">
        <v>1101</v>
      </c>
      <c r="B120">
        <v>13149451001</v>
      </c>
      <c r="D120" t="s">
        <v>1219</v>
      </c>
      <c r="E120" s="140">
        <v>502.08</v>
      </c>
    </row>
    <row r="121" spans="1:5" x14ac:dyDescent="0.25">
      <c r="A121" t="s">
        <v>1101</v>
      </c>
      <c r="B121">
        <v>13140831001</v>
      </c>
      <c r="D121" t="s">
        <v>1220</v>
      </c>
      <c r="E121" s="140">
        <v>2133.83</v>
      </c>
    </row>
    <row r="122" spans="1:5" x14ac:dyDescent="0.25">
      <c r="A122" t="s">
        <v>1101</v>
      </c>
      <c r="B122">
        <v>13045291001</v>
      </c>
      <c r="D122" t="s">
        <v>1221</v>
      </c>
      <c r="E122" s="140">
        <v>14545.93</v>
      </c>
    </row>
    <row r="123" spans="1:5" x14ac:dyDescent="0.25">
      <c r="A123" t="s">
        <v>1101</v>
      </c>
      <c r="B123">
        <v>12168201001</v>
      </c>
      <c r="D123" t="s">
        <v>1222</v>
      </c>
      <c r="E123" s="140">
        <v>1554.05</v>
      </c>
    </row>
    <row r="124" spans="1:5" x14ac:dyDescent="0.25">
      <c r="A124" t="s">
        <v>1223</v>
      </c>
      <c r="B124">
        <v>11601701120</v>
      </c>
      <c r="D124" t="s">
        <v>1224</v>
      </c>
      <c r="E124" s="140">
        <v>2.69</v>
      </c>
    </row>
    <row r="125" spans="1:5" x14ac:dyDescent="0.25">
      <c r="A125" t="s">
        <v>1223</v>
      </c>
      <c r="B125">
        <v>11601701240</v>
      </c>
      <c r="D125" t="s">
        <v>1225</v>
      </c>
      <c r="E125" s="140">
        <v>2.69</v>
      </c>
    </row>
    <row r="126" spans="1:5" x14ac:dyDescent="0.25">
      <c r="A126" t="s">
        <v>1223</v>
      </c>
      <c r="B126">
        <v>11604501240</v>
      </c>
      <c r="D126" t="s">
        <v>1226</v>
      </c>
      <c r="E126" s="140">
        <v>2.27</v>
      </c>
    </row>
    <row r="127" spans="1:5" x14ac:dyDescent="0.25">
      <c r="A127" t="s">
        <v>1223</v>
      </c>
      <c r="B127">
        <v>11604501500</v>
      </c>
      <c r="D127" t="s">
        <v>1227</v>
      </c>
      <c r="E127" s="140">
        <v>2.27</v>
      </c>
    </row>
    <row r="128" spans="1:5" x14ac:dyDescent="0.25">
      <c r="A128" t="s">
        <v>1223</v>
      </c>
      <c r="B128">
        <v>11607001240</v>
      </c>
      <c r="D128" t="s">
        <v>1228</v>
      </c>
      <c r="E128" s="140">
        <v>1.8</v>
      </c>
    </row>
    <row r="129" spans="1:5" x14ac:dyDescent="0.25">
      <c r="A129" t="s">
        <v>1223</v>
      </c>
      <c r="B129">
        <v>11603001240</v>
      </c>
      <c r="D129" t="s">
        <v>1229</v>
      </c>
      <c r="E129" s="140">
        <v>1.72</v>
      </c>
    </row>
    <row r="130" spans="1:5" x14ac:dyDescent="0.25">
      <c r="A130" t="s">
        <v>1223</v>
      </c>
      <c r="B130">
        <v>11603001500</v>
      </c>
      <c r="D130" t="s">
        <v>1230</v>
      </c>
      <c r="E130" s="140">
        <v>1.72</v>
      </c>
    </row>
    <row r="131" spans="1:5" x14ac:dyDescent="0.25">
      <c r="A131" t="s">
        <v>1223</v>
      </c>
      <c r="B131">
        <v>11361401240</v>
      </c>
      <c r="D131" t="s">
        <v>1231</v>
      </c>
      <c r="E131" s="140">
        <v>1.8</v>
      </c>
    </row>
    <row r="132" spans="1:5" x14ac:dyDescent="0.25">
      <c r="A132" t="s">
        <v>1223</v>
      </c>
      <c r="B132">
        <v>11361401500</v>
      </c>
      <c r="D132" t="s">
        <v>1232</v>
      </c>
      <c r="E132" s="140">
        <v>1.8</v>
      </c>
    </row>
    <row r="133" spans="1:5" x14ac:dyDescent="0.25">
      <c r="A133" t="s">
        <v>1223</v>
      </c>
      <c r="B133">
        <v>11361601120</v>
      </c>
      <c r="D133" t="s">
        <v>1233</v>
      </c>
      <c r="E133" s="140">
        <v>2.57</v>
      </c>
    </row>
    <row r="134" spans="1:5" x14ac:dyDescent="0.25">
      <c r="A134" t="s">
        <v>1223</v>
      </c>
      <c r="B134">
        <v>11361601240</v>
      </c>
      <c r="D134" t="s">
        <v>1234</v>
      </c>
      <c r="E134" s="140">
        <v>2.57</v>
      </c>
    </row>
    <row r="135" spans="1:5" x14ac:dyDescent="0.25">
      <c r="A135" t="s">
        <v>1223</v>
      </c>
      <c r="B135">
        <v>11361601500</v>
      </c>
      <c r="D135" t="s">
        <v>1235</v>
      </c>
      <c r="E135" s="140">
        <v>2.57</v>
      </c>
    </row>
    <row r="136" spans="1:5" x14ac:dyDescent="0.25">
      <c r="A136" t="s">
        <v>1223</v>
      </c>
      <c r="B136">
        <v>11361601005</v>
      </c>
      <c r="D136" t="s">
        <v>1236</v>
      </c>
      <c r="E136" s="140">
        <v>2.79</v>
      </c>
    </row>
    <row r="137" spans="1:5" x14ac:dyDescent="0.25">
      <c r="A137" t="s">
        <v>1223</v>
      </c>
      <c r="B137">
        <v>13392001240</v>
      </c>
      <c r="D137" t="s">
        <v>1237</v>
      </c>
      <c r="E137" s="140">
        <v>1.72</v>
      </c>
    </row>
    <row r="138" spans="1:5" x14ac:dyDescent="0.25">
      <c r="A138" t="s">
        <v>1223</v>
      </c>
      <c r="B138">
        <v>13392001500</v>
      </c>
      <c r="D138" t="s">
        <v>1238</v>
      </c>
      <c r="E138" s="140">
        <v>1.72</v>
      </c>
    </row>
    <row r="139" spans="1:5" x14ac:dyDescent="0.25">
      <c r="A139" t="s">
        <v>1223</v>
      </c>
      <c r="B139">
        <v>12005461001</v>
      </c>
      <c r="D139" t="s">
        <v>1239</v>
      </c>
      <c r="E139" s="140">
        <v>7.08</v>
      </c>
    </row>
    <row r="140" spans="1:5" x14ac:dyDescent="0.25">
      <c r="A140" t="s">
        <v>1223</v>
      </c>
      <c r="B140">
        <v>13371951001</v>
      </c>
      <c r="D140" t="s">
        <v>1240</v>
      </c>
      <c r="E140" s="140">
        <v>6.12</v>
      </c>
    </row>
    <row r="141" spans="1:5" x14ac:dyDescent="0.25">
      <c r="A141" t="s">
        <v>1223</v>
      </c>
      <c r="B141">
        <v>12690341001</v>
      </c>
      <c r="D141" t="s">
        <v>1241</v>
      </c>
      <c r="E141" s="140">
        <v>6.12</v>
      </c>
    </row>
    <row r="142" spans="1:5" x14ac:dyDescent="0.25">
      <c r="A142" t="s">
        <v>1223</v>
      </c>
      <c r="B142">
        <v>12506071002</v>
      </c>
      <c r="D142" t="s">
        <v>1242</v>
      </c>
      <c r="E142" s="140">
        <v>6.12</v>
      </c>
    </row>
    <row r="143" spans="1:5" x14ac:dyDescent="0.25">
      <c r="A143" t="s">
        <v>1223</v>
      </c>
      <c r="B143">
        <v>12506171002</v>
      </c>
      <c r="D143" t="s">
        <v>1243</v>
      </c>
      <c r="E143" s="140">
        <v>6.35</v>
      </c>
    </row>
    <row r="144" spans="1:5" x14ac:dyDescent="0.25">
      <c r="A144" t="s">
        <v>1223</v>
      </c>
      <c r="B144">
        <v>13300531001</v>
      </c>
      <c r="D144" t="s">
        <v>1244</v>
      </c>
      <c r="E144" s="140">
        <v>6.37</v>
      </c>
    </row>
    <row r="145" spans="1:5" x14ac:dyDescent="0.25">
      <c r="A145" t="s">
        <v>1223</v>
      </c>
      <c r="B145">
        <v>13251031001</v>
      </c>
      <c r="D145" t="s">
        <v>1245</v>
      </c>
      <c r="E145" s="140">
        <v>19.489999999999998</v>
      </c>
    </row>
    <row r="146" spans="1:5" x14ac:dyDescent="0.25">
      <c r="A146" t="s">
        <v>1223</v>
      </c>
      <c r="B146">
        <v>12400011001</v>
      </c>
      <c r="D146" t="s">
        <v>1246</v>
      </c>
      <c r="E146" s="140">
        <v>24.87</v>
      </c>
    </row>
    <row r="147" spans="1:5" x14ac:dyDescent="0.25">
      <c r="A147" t="s">
        <v>1223</v>
      </c>
      <c r="B147">
        <v>12005361001</v>
      </c>
      <c r="D147" t="s">
        <v>1247</v>
      </c>
      <c r="E147" s="140">
        <v>1.0900000000000001</v>
      </c>
    </row>
    <row r="148" spans="1:5" x14ac:dyDescent="0.25">
      <c r="A148" t="s">
        <v>1223</v>
      </c>
      <c r="B148">
        <v>13152601001</v>
      </c>
      <c r="D148" t="s">
        <v>1248</v>
      </c>
      <c r="E148" s="140">
        <v>2.35</v>
      </c>
    </row>
    <row r="149" spans="1:5" x14ac:dyDescent="0.25">
      <c r="A149" t="s">
        <v>1223</v>
      </c>
      <c r="B149">
        <v>11389531001</v>
      </c>
      <c r="D149" t="s">
        <v>1249</v>
      </c>
      <c r="E149" s="140">
        <v>2.35</v>
      </c>
    </row>
    <row r="150" spans="1:5" x14ac:dyDescent="0.25">
      <c r="A150" t="s">
        <v>1223</v>
      </c>
      <c r="B150">
        <v>12502971002</v>
      </c>
      <c r="D150" t="s">
        <v>1250</v>
      </c>
      <c r="E150" s="140">
        <v>1.25</v>
      </c>
    </row>
    <row r="151" spans="1:5" x14ac:dyDescent="0.25">
      <c r="A151" t="s">
        <v>1223</v>
      </c>
      <c r="B151">
        <v>12503071002</v>
      </c>
      <c r="D151" t="s">
        <v>1251</v>
      </c>
      <c r="E151" s="140">
        <v>1.5</v>
      </c>
    </row>
    <row r="152" spans="1:5" x14ac:dyDescent="0.25">
      <c r="A152" t="s">
        <v>1223</v>
      </c>
      <c r="B152">
        <v>13300521001</v>
      </c>
      <c r="D152" t="s">
        <v>1252</v>
      </c>
      <c r="E152" s="140">
        <v>1.1100000000000001</v>
      </c>
    </row>
    <row r="153" spans="1:5" x14ac:dyDescent="0.25">
      <c r="A153" t="s">
        <v>1223</v>
      </c>
      <c r="B153">
        <v>12005261001</v>
      </c>
      <c r="D153" t="s">
        <v>1253</v>
      </c>
      <c r="E153" s="140">
        <v>7.41</v>
      </c>
    </row>
    <row r="154" spans="1:5" x14ac:dyDescent="0.25">
      <c r="A154" t="s">
        <v>1223</v>
      </c>
      <c r="B154">
        <v>11690071001</v>
      </c>
      <c r="D154" t="s">
        <v>1254</v>
      </c>
      <c r="E154" s="140">
        <v>8.08</v>
      </c>
    </row>
    <row r="155" spans="1:5" x14ac:dyDescent="0.25">
      <c r="A155" t="s">
        <v>1223</v>
      </c>
      <c r="B155">
        <v>12502771002</v>
      </c>
      <c r="D155" t="s">
        <v>1255</v>
      </c>
      <c r="E155" s="140">
        <v>8.08</v>
      </c>
    </row>
    <row r="156" spans="1:5" x14ac:dyDescent="0.25">
      <c r="A156" t="s">
        <v>1223</v>
      </c>
      <c r="B156">
        <v>12503171002</v>
      </c>
      <c r="D156" t="s">
        <v>1256</v>
      </c>
      <c r="E156" s="140">
        <v>8.5500000000000007</v>
      </c>
    </row>
    <row r="157" spans="1:5" x14ac:dyDescent="0.25">
      <c r="A157" t="s">
        <v>1223</v>
      </c>
      <c r="B157">
        <v>12005661001</v>
      </c>
      <c r="D157" t="s">
        <v>1257</v>
      </c>
      <c r="E157" s="140">
        <v>8.6999999999999993</v>
      </c>
    </row>
    <row r="158" spans="1:5" x14ac:dyDescent="0.25">
      <c r="A158" t="s">
        <v>1223</v>
      </c>
      <c r="B158">
        <v>11690921001</v>
      </c>
      <c r="D158" t="s">
        <v>1258</v>
      </c>
      <c r="E158" s="140">
        <v>8.34</v>
      </c>
    </row>
    <row r="159" spans="1:5" x14ac:dyDescent="0.25">
      <c r="A159" t="s">
        <v>1223</v>
      </c>
      <c r="B159">
        <v>12588171002</v>
      </c>
      <c r="D159" t="s">
        <v>1259</v>
      </c>
      <c r="E159" s="140">
        <v>8.34</v>
      </c>
    </row>
    <row r="160" spans="1:5" x14ac:dyDescent="0.25">
      <c r="A160" t="s">
        <v>1223</v>
      </c>
      <c r="B160">
        <v>12685701001</v>
      </c>
      <c r="D160" t="s">
        <v>1260</v>
      </c>
      <c r="E160" s="140">
        <v>9.85</v>
      </c>
    </row>
    <row r="161" spans="1:5" x14ac:dyDescent="0.25">
      <c r="A161" t="s">
        <v>1223</v>
      </c>
      <c r="B161">
        <v>12588271002</v>
      </c>
      <c r="D161" t="s">
        <v>1261</v>
      </c>
      <c r="E161" s="140">
        <v>9.85</v>
      </c>
    </row>
    <row r="162" spans="1:5" x14ac:dyDescent="0.25">
      <c r="A162" t="s">
        <v>1101</v>
      </c>
      <c r="B162">
        <v>13152381001</v>
      </c>
      <c r="D162" t="s">
        <v>1262</v>
      </c>
      <c r="E162" s="140">
        <v>459.42</v>
      </c>
    </row>
    <row r="163" spans="1:5" x14ac:dyDescent="0.25">
      <c r="A163" t="s">
        <v>1101</v>
      </c>
      <c r="B163">
        <v>12283961001</v>
      </c>
      <c r="D163" t="s">
        <v>1263</v>
      </c>
      <c r="E163" s="140">
        <v>514.54</v>
      </c>
    </row>
    <row r="164" spans="1:5" x14ac:dyDescent="0.25">
      <c r="A164" t="s">
        <v>1101</v>
      </c>
      <c r="B164">
        <v>10011321001</v>
      </c>
      <c r="D164" t="s">
        <v>1264</v>
      </c>
      <c r="E164" s="140">
        <v>86.61</v>
      </c>
    </row>
    <row r="165" spans="1:5" x14ac:dyDescent="0.25">
      <c r="A165" t="s">
        <v>1223</v>
      </c>
      <c r="B165">
        <v>13152551002</v>
      </c>
      <c r="D165" t="s">
        <v>1265</v>
      </c>
      <c r="E165" s="140">
        <v>15.61</v>
      </c>
    </row>
    <row r="166" spans="1:5" x14ac:dyDescent="0.25">
      <c r="A166" t="s">
        <v>1223</v>
      </c>
      <c r="B166">
        <v>13414771001</v>
      </c>
      <c r="D166" t="s">
        <v>1266</v>
      </c>
      <c r="E166" s="140">
        <v>15.88</v>
      </c>
    </row>
    <row r="167" spans="1:5" x14ac:dyDescent="0.25">
      <c r="A167" t="s">
        <v>1223</v>
      </c>
      <c r="B167">
        <v>13176411001</v>
      </c>
      <c r="D167" t="s">
        <v>1267</v>
      </c>
      <c r="E167" s="140">
        <v>23.18</v>
      </c>
    </row>
    <row r="168" spans="1:5" x14ac:dyDescent="0.25">
      <c r="A168" t="s">
        <v>1223</v>
      </c>
      <c r="B168">
        <v>13216081001</v>
      </c>
      <c r="D168" t="s">
        <v>1268</v>
      </c>
      <c r="E168" s="140">
        <v>17.48</v>
      </c>
    </row>
    <row r="169" spans="1:5" x14ac:dyDescent="0.25">
      <c r="A169" t="s">
        <v>1223</v>
      </c>
      <c r="B169">
        <v>13216101002</v>
      </c>
      <c r="D169" t="s">
        <v>1269</v>
      </c>
      <c r="E169" s="140">
        <v>24.35</v>
      </c>
    </row>
    <row r="170" spans="1:5" x14ac:dyDescent="0.25">
      <c r="A170" t="s">
        <v>1223</v>
      </c>
      <c r="B170">
        <v>13208921001</v>
      </c>
      <c r="D170" t="s">
        <v>1270</v>
      </c>
      <c r="E170" s="140">
        <v>17.88</v>
      </c>
    </row>
    <row r="171" spans="1:5" x14ac:dyDescent="0.25">
      <c r="A171" t="s">
        <v>1223</v>
      </c>
      <c r="B171">
        <v>13208931001</v>
      </c>
      <c r="D171" t="s">
        <v>1271</v>
      </c>
      <c r="E171" s="140">
        <v>17.88</v>
      </c>
    </row>
    <row r="172" spans="1:5" x14ac:dyDescent="0.25">
      <c r="A172" t="s">
        <v>1223</v>
      </c>
      <c r="B172">
        <v>13207521001</v>
      </c>
      <c r="D172" t="s">
        <v>1272</v>
      </c>
      <c r="E172" s="140">
        <v>21.87</v>
      </c>
    </row>
    <row r="173" spans="1:5" x14ac:dyDescent="0.25">
      <c r="A173" t="s">
        <v>1223</v>
      </c>
      <c r="B173">
        <v>11040471001</v>
      </c>
      <c r="D173" t="s">
        <v>1273</v>
      </c>
      <c r="E173" s="140">
        <v>137.63</v>
      </c>
    </row>
    <row r="174" spans="1:5" x14ac:dyDescent="0.25">
      <c r="A174" t="s">
        <v>1223</v>
      </c>
      <c r="B174">
        <v>11040271001</v>
      </c>
      <c r="D174" t="s">
        <v>1274</v>
      </c>
      <c r="E174" s="140">
        <v>142.29</v>
      </c>
    </row>
    <row r="175" spans="1:5" x14ac:dyDescent="0.25">
      <c r="A175" t="s">
        <v>1223</v>
      </c>
      <c r="B175">
        <v>12870531035</v>
      </c>
      <c r="D175" t="s">
        <v>1275</v>
      </c>
      <c r="E175" s="140">
        <v>25.11</v>
      </c>
    </row>
    <row r="176" spans="1:5" x14ac:dyDescent="0.25">
      <c r="A176" t="s">
        <v>1223</v>
      </c>
      <c r="B176">
        <v>12870461001</v>
      </c>
      <c r="D176" t="s">
        <v>1276</v>
      </c>
      <c r="E176" s="140">
        <v>28.69</v>
      </c>
    </row>
    <row r="177" spans="1:5" x14ac:dyDescent="0.25">
      <c r="A177" t="s">
        <v>1223</v>
      </c>
      <c r="B177">
        <v>12870571001</v>
      </c>
      <c r="D177" t="s">
        <v>1277</v>
      </c>
      <c r="E177" s="140">
        <v>41.11</v>
      </c>
    </row>
    <row r="178" spans="1:5" x14ac:dyDescent="0.25">
      <c r="A178" t="s">
        <v>1223</v>
      </c>
      <c r="B178">
        <v>13216151001</v>
      </c>
      <c r="D178" t="s">
        <v>1278</v>
      </c>
      <c r="E178" s="140">
        <v>24.69</v>
      </c>
    </row>
    <row r="179" spans="1:5" x14ac:dyDescent="0.25">
      <c r="A179" t="s">
        <v>1223</v>
      </c>
      <c r="B179">
        <v>13216131001</v>
      </c>
      <c r="D179" t="s">
        <v>1279</v>
      </c>
      <c r="E179" s="140">
        <v>18.04</v>
      </c>
    </row>
    <row r="180" spans="1:5" x14ac:dyDescent="0.25">
      <c r="A180" t="s">
        <v>1223</v>
      </c>
      <c r="B180">
        <v>13216121001</v>
      </c>
      <c r="D180" t="s">
        <v>1280</v>
      </c>
      <c r="E180" s="140">
        <v>21.33</v>
      </c>
    </row>
    <row r="181" spans="1:5" x14ac:dyDescent="0.25">
      <c r="A181" t="s">
        <v>1223</v>
      </c>
      <c r="B181">
        <v>13263411001</v>
      </c>
      <c r="D181" t="s">
        <v>1281</v>
      </c>
      <c r="E181" s="140">
        <v>29.72</v>
      </c>
    </row>
    <row r="182" spans="1:5" x14ac:dyDescent="0.25">
      <c r="A182" t="s">
        <v>1223</v>
      </c>
      <c r="B182">
        <v>13216141001</v>
      </c>
      <c r="D182" t="s">
        <v>1282</v>
      </c>
      <c r="E182" s="140">
        <v>36.090000000000003</v>
      </c>
    </row>
    <row r="183" spans="1:5" x14ac:dyDescent="0.25">
      <c r="A183" t="s">
        <v>1223</v>
      </c>
      <c r="B183">
        <v>12278491001</v>
      </c>
      <c r="D183" t="s">
        <v>1283</v>
      </c>
      <c r="E183" s="140">
        <v>3.06</v>
      </c>
    </row>
    <row r="184" spans="1:5" x14ac:dyDescent="0.25">
      <c r="A184" t="s">
        <v>1223</v>
      </c>
      <c r="B184">
        <v>12278591001</v>
      </c>
      <c r="D184" t="s">
        <v>1284</v>
      </c>
      <c r="E184" s="140">
        <v>3.62</v>
      </c>
    </row>
    <row r="185" spans="1:5" x14ac:dyDescent="0.25">
      <c r="A185" t="s">
        <v>1223</v>
      </c>
      <c r="B185">
        <v>13178311001</v>
      </c>
      <c r="D185" t="s">
        <v>1285</v>
      </c>
      <c r="E185" s="140">
        <v>14.9</v>
      </c>
    </row>
    <row r="186" spans="1:5" x14ac:dyDescent="0.25">
      <c r="A186" t="s">
        <v>1223</v>
      </c>
      <c r="B186">
        <v>13178321002</v>
      </c>
      <c r="D186" t="s">
        <v>1286</v>
      </c>
      <c r="E186" s="140">
        <v>16.55</v>
      </c>
    </row>
    <row r="187" spans="1:5" x14ac:dyDescent="0.25">
      <c r="A187" t="s">
        <v>1223</v>
      </c>
      <c r="B187">
        <v>13178331002</v>
      </c>
      <c r="D187" t="s">
        <v>1287</v>
      </c>
      <c r="E187" s="140">
        <v>19.399999999999999</v>
      </c>
    </row>
    <row r="188" spans="1:5" x14ac:dyDescent="0.25">
      <c r="A188" t="s">
        <v>1223</v>
      </c>
      <c r="B188">
        <v>13217861001</v>
      </c>
      <c r="D188" t="s">
        <v>1288</v>
      </c>
      <c r="E188" s="140">
        <v>22.61</v>
      </c>
    </row>
    <row r="189" spans="1:5" x14ac:dyDescent="0.25">
      <c r="A189" t="s">
        <v>1223</v>
      </c>
      <c r="B189">
        <v>12195671001</v>
      </c>
      <c r="D189" t="s">
        <v>1289</v>
      </c>
      <c r="E189" s="140">
        <v>0.27</v>
      </c>
    </row>
    <row r="190" spans="1:5" x14ac:dyDescent="0.25">
      <c r="A190" t="s">
        <v>1223</v>
      </c>
      <c r="B190">
        <v>13152231001</v>
      </c>
      <c r="D190" t="s">
        <v>1290</v>
      </c>
      <c r="E190" s="140">
        <v>25.99</v>
      </c>
    </row>
    <row r="191" spans="1:5" x14ac:dyDescent="0.25">
      <c r="A191" t="s">
        <v>1223</v>
      </c>
      <c r="B191">
        <v>13280301001</v>
      </c>
      <c r="D191" t="s">
        <v>1291</v>
      </c>
      <c r="E191" s="140">
        <v>31.22</v>
      </c>
    </row>
    <row r="192" spans="1:5" x14ac:dyDescent="0.25">
      <c r="A192" t="s">
        <v>1223</v>
      </c>
      <c r="B192">
        <v>13263401001</v>
      </c>
      <c r="D192" t="s">
        <v>1292</v>
      </c>
      <c r="E192" s="140">
        <v>19.940000000000001</v>
      </c>
    </row>
    <row r="193" spans="1:5" x14ac:dyDescent="0.25">
      <c r="A193" t="s">
        <v>1223</v>
      </c>
      <c r="B193">
        <v>13260691001</v>
      </c>
      <c r="D193" t="s">
        <v>1293</v>
      </c>
      <c r="E193" s="140">
        <v>25.05</v>
      </c>
    </row>
    <row r="194" spans="1:5" x14ac:dyDescent="0.25">
      <c r="A194" t="s">
        <v>1223</v>
      </c>
      <c r="B194">
        <v>12404911002</v>
      </c>
      <c r="D194" t="s">
        <v>1294</v>
      </c>
      <c r="E194" s="140">
        <v>12.66</v>
      </c>
    </row>
    <row r="195" spans="1:5" x14ac:dyDescent="0.25">
      <c r="A195" t="s">
        <v>1223</v>
      </c>
      <c r="B195">
        <v>12053131002</v>
      </c>
      <c r="D195" t="s">
        <v>1295</v>
      </c>
      <c r="E195" s="140">
        <v>14.14</v>
      </c>
    </row>
    <row r="196" spans="1:5" x14ac:dyDescent="0.25">
      <c r="A196" t="s">
        <v>1223</v>
      </c>
      <c r="B196">
        <v>12623931001</v>
      </c>
      <c r="D196" t="s">
        <v>1296</v>
      </c>
      <c r="E196" s="140">
        <v>25.54</v>
      </c>
    </row>
    <row r="197" spans="1:5" x14ac:dyDescent="0.25">
      <c r="A197" t="s">
        <v>1223</v>
      </c>
      <c r="B197">
        <v>12003831001</v>
      </c>
      <c r="D197" t="s">
        <v>1297</v>
      </c>
      <c r="E197" s="140">
        <v>47.62</v>
      </c>
    </row>
    <row r="198" spans="1:5" x14ac:dyDescent="0.25">
      <c r="A198" t="s">
        <v>1223</v>
      </c>
      <c r="B198">
        <v>12278351001</v>
      </c>
      <c r="D198" t="s">
        <v>1298</v>
      </c>
      <c r="E198" s="140">
        <v>332.64</v>
      </c>
    </row>
    <row r="199" spans="1:5" x14ac:dyDescent="0.25">
      <c r="A199" t="s">
        <v>1223</v>
      </c>
      <c r="B199">
        <v>12402211002</v>
      </c>
      <c r="D199" t="s">
        <v>1299</v>
      </c>
      <c r="E199" s="140">
        <v>0.15</v>
      </c>
    </row>
    <row r="200" spans="1:5" x14ac:dyDescent="0.25">
      <c r="A200" t="s">
        <v>1223</v>
      </c>
      <c r="B200">
        <v>12623731002</v>
      </c>
      <c r="D200" t="s">
        <v>1300</v>
      </c>
      <c r="E200" s="140">
        <v>0.17</v>
      </c>
    </row>
    <row r="201" spans="1:5" x14ac:dyDescent="0.25">
      <c r="A201" t="s">
        <v>1223</v>
      </c>
      <c r="B201">
        <v>12619491001</v>
      </c>
      <c r="D201" t="s">
        <v>1301</v>
      </c>
      <c r="E201" s="140">
        <v>6.55</v>
      </c>
    </row>
    <row r="202" spans="1:5" x14ac:dyDescent="0.25">
      <c r="A202" t="s">
        <v>1223</v>
      </c>
      <c r="B202">
        <v>12619591001</v>
      </c>
      <c r="D202" t="s">
        <v>1302</v>
      </c>
      <c r="E202" s="140">
        <v>45.05</v>
      </c>
    </row>
    <row r="203" spans="1:5" x14ac:dyDescent="0.25">
      <c r="A203" t="s">
        <v>1223</v>
      </c>
      <c r="B203">
        <v>12442481002</v>
      </c>
      <c r="D203" t="s">
        <v>1303</v>
      </c>
      <c r="E203" s="140">
        <v>3.82</v>
      </c>
    </row>
    <row r="204" spans="1:5" x14ac:dyDescent="0.25">
      <c r="A204" t="s">
        <v>1223</v>
      </c>
      <c r="B204">
        <v>12402411001</v>
      </c>
      <c r="D204" t="s">
        <v>1304</v>
      </c>
      <c r="E204" s="140">
        <v>4.1900000000000004</v>
      </c>
    </row>
    <row r="205" spans="1:5" x14ac:dyDescent="0.25">
      <c r="A205" t="s">
        <v>1223</v>
      </c>
      <c r="B205">
        <v>12195661001</v>
      </c>
      <c r="D205" t="s">
        <v>1305</v>
      </c>
      <c r="E205" s="140">
        <v>0.16</v>
      </c>
    </row>
    <row r="206" spans="1:5" x14ac:dyDescent="0.25">
      <c r="A206" t="s">
        <v>1223</v>
      </c>
      <c r="B206">
        <v>12560541003</v>
      </c>
      <c r="D206" t="s">
        <v>1306</v>
      </c>
      <c r="E206" s="140">
        <v>1.73</v>
      </c>
    </row>
    <row r="207" spans="1:5" x14ac:dyDescent="0.25">
      <c r="A207" t="s">
        <v>1223</v>
      </c>
      <c r="B207">
        <v>12439941001</v>
      </c>
      <c r="D207" t="s">
        <v>1307</v>
      </c>
      <c r="E207" s="140">
        <v>45.05</v>
      </c>
    </row>
    <row r="208" spans="1:5" x14ac:dyDescent="0.25">
      <c r="A208" t="s">
        <v>1223</v>
      </c>
      <c r="B208">
        <v>12460041001</v>
      </c>
      <c r="D208" t="s">
        <v>1308</v>
      </c>
      <c r="E208" s="140">
        <v>38.130000000000003</v>
      </c>
    </row>
    <row r="209" spans="1:5" x14ac:dyDescent="0.25">
      <c r="A209" t="s">
        <v>1223</v>
      </c>
      <c r="B209">
        <v>13208271001</v>
      </c>
      <c r="D209" t="s">
        <v>1309</v>
      </c>
      <c r="E209" s="140">
        <v>42.44</v>
      </c>
    </row>
    <row r="210" spans="1:5" x14ac:dyDescent="0.25">
      <c r="A210" t="s">
        <v>1223</v>
      </c>
      <c r="B210">
        <v>13208321001</v>
      </c>
      <c r="D210" t="s">
        <v>1310</v>
      </c>
      <c r="E210" s="140">
        <v>39.07</v>
      </c>
    </row>
    <row r="211" spans="1:5" x14ac:dyDescent="0.25">
      <c r="A211" t="s">
        <v>1223</v>
      </c>
      <c r="B211">
        <v>13153661001</v>
      </c>
      <c r="D211" t="s">
        <v>1311</v>
      </c>
      <c r="E211" s="140">
        <v>12.21</v>
      </c>
    </row>
    <row r="212" spans="1:5" x14ac:dyDescent="0.25">
      <c r="A212" t="s">
        <v>1223</v>
      </c>
      <c r="B212">
        <v>13153651001</v>
      </c>
      <c r="D212" t="s">
        <v>1312</v>
      </c>
      <c r="E212" s="140">
        <v>11.66</v>
      </c>
    </row>
    <row r="213" spans="1:5" x14ac:dyDescent="0.25">
      <c r="A213" t="s">
        <v>1223</v>
      </c>
      <c r="B213">
        <v>13208331001</v>
      </c>
      <c r="D213" t="s">
        <v>1313</v>
      </c>
      <c r="E213" s="140">
        <v>22.42</v>
      </c>
    </row>
    <row r="214" spans="1:5" x14ac:dyDescent="0.25">
      <c r="A214" t="s">
        <v>1223</v>
      </c>
      <c r="B214">
        <v>12496421001</v>
      </c>
      <c r="D214" t="s">
        <v>1314</v>
      </c>
      <c r="E214" s="140">
        <v>12.98</v>
      </c>
    </row>
    <row r="215" spans="1:5" x14ac:dyDescent="0.25">
      <c r="A215" t="s">
        <v>1223</v>
      </c>
      <c r="B215">
        <v>12496821002</v>
      </c>
      <c r="D215" t="s">
        <v>1315</v>
      </c>
      <c r="E215" s="140">
        <v>348.05</v>
      </c>
    </row>
    <row r="216" spans="1:5" x14ac:dyDescent="0.25">
      <c r="A216" t="s">
        <v>1223</v>
      </c>
      <c r="B216">
        <v>12098381001</v>
      </c>
      <c r="D216" t="s">
        <v>1316</v>
      </c>
      <c r="E216" s="140">
        <v>81.069999999999993</v>
      </c>
    </row>
    <row r="217" spans="1:5" x14ac:dyDescent="0.25">
      <c r="A217" t="s">
        <v>1223</v>
      </c>
      <c r="B217">
        <v>12098391001</v>
      </c>
      <c r="D217" t="s">
        <v>1317</v>
      </c>
      <c r="E217" s="140">
        <v>52.88</v>
      </c>
    </row>
    <row r="218" spans="1:5" x14ac:dyDescent="0.25">
      <c r="A218" t="s">
        <v>1223</v>
      </c>
      <c r="B218">
        <v>12098411001</v>
      </c>
      <c r="D218" t="s">
        <v>1318</v>
      </c>
      <c r="E218" s="140">
        <v>7.42</v>
      </c>
    </row>
    <row r="219" spans="1:5" x14ac:dyDescent="0.25">
      <c r="A219" t="s">
        <v>1223</v>
      </c>
      <c r="B219">
        <v>12098421001</v>
      </c>
      <c r="D219" t="s">
        <v>1319</v>
      </c>
      <c r="E219" s="140">
        <v>48.71</v>
      </c>
    </row>
    <row r="220" spans="1:5" x14ac:dyDescent="0.25">
      <c r="A220" t="s">
        <v>1223</v>
      </c>
      <c r="B220">
        <v>12562441002</v>
      </c>
      <c r="D220" t="s">
        <v>1320</v>
      </c>
      <c r="E220" s="140">
        <v>1.21</v>
      </c>
    </row>
    <row r="221" spans="1:5" x14ac:dyDescent="0.25">
      <c r="A221" t="s">
        <v>1223</v>
      </c>
      <c r="B221">
        <v>13152221001</v>
      </c>
      <c r="D221" t="s">
        <v>1321</v>
      </c>
      <c r="E221" s="140">
        <v>1.73</v>
      </c>
    </row>
    <row r="222" spans="1:5" x14ac:dyDescent="0.25">
      <c r="A222" t="s">
        <v>1223</v>
      </c>
      <c r="B222">
        <v>13023981001</v>
      </c>
      <c r="D222" t="s">
        <v>1322</v>
      </c>
      <c r="E222" s="140">
        <v>1.81</v>
      </c>
    </row>
    <row r="223" spans="1:5" x14ac:dyDescent="0.25">
      <c r="A223" t="s">
        <v>1223</v>
      </c>
      <c r="B223">
        <v>13025251001</v>
      </c>
      <c r="D223" t="s">
        <v>1323</v>
      </c>
      <c r="E223" s="140">
        <v>2.99</v>
      </c>
    </row>
    <row r="224" spans="1:5" x14ac:dyDescent="0.25">
      <c r="A224" t="s">
        <v>1223</v>
      </c>
      <c r="B224">
        <v>12181541001</v>
      </c>
      <c r="D224" t="s">
        <v>1324</v>
      </c>
      <c r="E224" s="140">
        <v>10.44</v>
      </c>
    </row>
    <row r="225" spans="1:5" x14ac:dyDescent="0.25">
      <c r="A225" t="s">
        <v>1223</v>
      </c>
      <c r="B225">
        <v>12563741003</v>
      </c>
      <c r="D225" t="s">
        <v>1325</v>
      </c>
      <c r="E225" s="140">
        <v>6.5</v>
      </c>
    </row>
    <row r="226" spans="1:5" x14ac:dyDescent="0.25">
      <c r="A226" t="s">
        <v>1223</v>
      </c>
      <c r="B226">
        <v>12616651001</v>
      </c>
      <c r="D226" t="s">
        <v>1326</v>
      </c>
      <c r="E226" s="140">
        <v>11.14</v>
      </c>
    </row>
    <row r="227" spans="1:5" x14ac:dyDescent="0.25">
      <c r="A227" t="s">
        <v>1223</v>
      </c>
      <c r="B227">
        <v>12654711001</v>
      </c>
      <c r="D227" t="s">
        <v>1327</v>
      </c>
      <c r="E227" s="140">
        <v>29.83</v>
      </c>
    </row>
    <row r="228" spans="1:5" x14ac:dyDescent="0.25">
      <c r="A228" t="s">
        <v>1223</v>
      </c>
      <c r="B228">
        <v>12289501002</v>
      </c>
      <c r="D228" t="s">
        <v>1328</v>
      </c>
      <c r="E228" s="140">
        <v>1.77</v>
      </c>
    </row>
    <row r="229" spans="1:5" x14ac:dyDescent="0.25">
      <c r="A229" t="s">
        <v>1223</v>
      </c>
      <c r="B229">
        <v>12195681001</v>
      </c>
      <c r="D229" t="s">
        <v>1329</v>
      </c>
      <c r="E229" s="140">
        <v>1.73</v>
      </c>
    </row>
    <row r="230" spans="1:5" x14ac:dyDescent="0.25">
      <c r="A230" t="s">
        <v>1223</v>
      </c>
      <c r="B230">
        <v>12393431001</v>
      </c>
      <c r="D230" t="s">
        <v>1330</v>
      </c>
      <c r="E230" s="140">
        <v>2.2000000000000002</v>
      </c>
    </row>
    <row r="231" spans="1:5" x14ac:dyDescent="0.25">
      <c r="A231" t="s">
        <v>1223</v>
      </c>
      <c r="B231">
        <v>11371961050</v>
      </c>
      <c r="D231" t="s">
        <v>1331</v>
      </c>
      <c r="E231" s="140">
        <v>0.8</v>
      </c>
    </row>
    <row r="232" spans="1:5" x14ac:dyDescent="0.25">
      <c r="A232" t="s">
        <v>1223</v>
      </c>
      <c r="B232">
        <v>12265811001</v>
      </c>
      <c r="D232" t="s">
        <v>1221</v>
      </c>
      <c r="E232" s="140">
        <v>461.5</v>
      </c>
    </row>
    <row r="233" spans="1:5" x14ac:dyDescent="0.25">
      <c r="A233" t="s">
        <v>1223</v>
      </c>
      <c r="B233">
        <v>12861511002</v>
      </c>
      <c r="D233" t="s">
        <v>1221</v>
      </c>
      <c r="E233" s="140">
        <v>825.5</v>
      </c>
    </row>
    <row r="234" spans="1:5" x14ac:dyDescent="0.25">
      <c r="A234" t="s">
        <v>1223</v>
      </c>
      <c r="B234">
        <v>13260661001</v>
      </c>
      <c r="D234" t="s">
        <v>1332</v>
      </c>
      <c r="E234" s="140">
        <v>5.74</v>
      </c>
    </row>
    <row r="235" spans="1:5" x14ac:dyDescent="0.25">
      <c r="A235" t="s">
        <v>1223</v>
      </c>
      <c r="B235">
        <v>13262541001</v>
      </c>
      <c r="D235" t="s">
        <v>1333</v>
      </c>
      <c r="E235" s="140">
        <v>1.01</v>
      </c>
    </row>
    <row r="236" spans="1:5" x14ac:dyDescent="0.25">
      <c r="A236" t="s">
        <v>1223</v>
      </c>
      <c r="B236">
        <v>14707001001</v>
      </c>
      <c r="D236" t="s">
        <v>1334</v>
      </c>
      <c r="E236" s="140">
        <v>221.33</v>
      </c>
    </row>
    <row r="237" spans="1:5" x14ac:dyDescent="0.25">
      <c r="A237" t="s">
        <v>1223</v>
      </c>
      <c r="B237">
        <v>14707101001</v>
      </c>
      <c r="D237" t="s">
        <v>1335</v>
      </c>
      <c r="E237" s="140">
        <v>261.08</v>
      </c>
    </row>
    <row r="238" spans="1:5" x14ac:dyDescent="0.25">
      <c r="A238" t="s">
        <v>1223</v>
      </c>
      <c r="B238">
        <v>14707201001</v>
      </c>
      <c r="D238" t="s">
        <v>1336</v>
      </c>
      <c r="E238" s="140">
        <v>302.14</v>
      </c>
    </row>
    <row r="239" spans="1:5" x14ac:dyDescent="0.25">
      <c r="A239" t="s">
        <v>1223</v>
      </c>
      <c r="B239">
        <v>14707301001</v>
      </c>
      <c r="D239" t="s">
        <v>1337</v>
      </c>
      <c r="E239" s="140">
        <v>349.36</v>
      </c>
    </row>
    <row r="240" spans="1:5" x14ac:dyDescent="0.25">
      <c r="A240" t="s">
        <v>1223</v>
      </c>
      <c r="B240">
        <v>14707401001</v>
      </c>
      <c r="D240" t="s">
        <v>1338</v>
      </c>
      <c r="E240" s="140">
        <v>377.99</v>
      </c>
    </row>
    <row r="241" spans="1:5" x14ac:dyDescent="0.25">
      <c r="A241" t="s">
        <v>1223</v>
      </c>
      <c r="B241">
        <v>14707501001</v>
      </c>
      <c r="D241" t="s">
        <v>1339</v>
      </c>
      <c r="E241" s="140">
        <v>416.49</v>
      </c>
    </row>
    <row r="242" spans="1:5" x14ac:dyDescent="0.25">
      <c r="A242" t="s">
        <v>1223</v>
      </c>
      <c r="B242">
        <v>14707601001</v>
      </c>
      <c r="D242" t="s">
        <v>1340</v>
      </c>
      <c r="E242" s="140">
        <v>456.29</v>
      </c>
    </row>
    <row r="243" spans="1:5" x14ac:dyDescent="0.25">
      <c r="A243" t="s">
        <v>1223</v>
      </c>
      <c r="B243">
        <v>14707701001</v>
      </c>
      <c r="D243" t="s">
        <v>1341</v>
      </c>
      <c r="E243" s="140">
        <v>484.86</v>
      </c>
    </row>
    <row r="244" spans="1:5" x14ac:dyDescent="0.25">
      <c r="A244" t="s">
        <v>1223</v>
      </c>
      <c r="B244">
        <v>14707801001</v>
      </c>
      <c r="D244" t="s">
        <v>1342</v>
      </c>
      <c r="E244" s="140">
        <v>525.92999999999995</v>
      </c>
    </row>
    <row r="245" spans="1:5" x14ac:dyDescent="0.25">
      <c r="A245" t="s">
        <v>1223</v>
      </c>
      <c r="B245">
        <v>14707901001</v>
      </c>
      <c r="D245" t="s">
        <v>1343</v>
      </c>
      <c r="E245" s="140">
        <v>553.24</v>
      </c>
    </row>
    <row r="246" spans="1:5" x14ac:dyDescent="0.25">
      <c r="A246" t="s">
        <v>1223</v>
      </c>
      <c r="B246">
        <v>14708001001</v>
      </c>
      <c r="D246" t="s">
        <v>1344</v>
      </c>
      <c r="E246" s="140">
        <v>593.04999999999995</v>
      </c>
    </row>
    <row r="247" spans="1:5" x14ac:dyDescent="0.25">
      <c r="A247" t="s">
        <v>1223</v>
      </c>
      <c r="B247">
        <v>14708101001</v>
      </c>
      <c r="D247" t="s">
        <v>1345</v>
      </c>
      <c r="E247" s="140">
        <v>612.05999999999995</v>
      </c>
    </row>
    <row r="248" spans="1:5" x14ac:dyDescent="0.25">
      <c r="A248" t="s">
        <v>1223</v>
      </c>
      <c r="B248">
        <v>14707021001</v>
      </c>
      <c r="D248" t="s">
        <v>1346</v>
      </c>
      <c r="E248" s="140">
        <v>51.97</v>
      </c>
    </row>
    <row r="249" spans="1:5" x14ac:dyDescent="0.25">
      <c r="A249" t="s">
        <v>1223</v>
      </c>
      <c r="B249">
        <v>14705021001</v>
      </c>
      <c r="D249" t="s">
        <v>1347</v>
      </c>
      <c r="E249" s="140">
        <v>49.49</v>
      </c>
    </row>
    <row r="250" spans="1:5" x14ac:dyDescent="0.25">
      <c r="A250" t="s">
        <v>1223</v>
      </c>
      <c r="B250">
        <v>14709001001</v>
      </c>
      <c r="D250" t="s">
        <v>1348</v>
      </c>
      <c r="E250" s="140">
        <v>221.33</v>
      </c>
    </row>
    <row r="251" spans="1:5" x14ac:dyDescent="0.25">
      <c r="A251" t="s">
        <v>1223</v>
      </c>
      <c r="B251">
        <v>14709101001</v>
      </c>
      <c r="D251" t="s">
        <v>1349</v>
      </c>
      <c r="E251" s="140">
        <v>261.08</v>
      </c>
    </row>
    <row r="252" spans="1:5" x14ac:dyDescent="0.25">
      <c r="A252" t="s">
        <v>1223</v>
      </c>
      <c r="B252">
        <v>14709201001</v>
      </c>
      <c r="D252" t="s">
        <v>1350</v>
      </c>
      <c r="E252" s="140">
        <v>302.14</v>
      </c>
    </row>
    <row r="253" spans="1:5" x14ac:dyDescent="0.25">
      <c r="A253" t="s">
        <v>1223</v>
      </c>
      <c r="B253">
        <v>14709301001</v>
      </c>
      <c r="D253" t="s">
        <v>1351</v>
      </c>
      <c r="E253" s="140">
        <v>349.36</v>
      </c>
    </row>
    <row r="254" spans="1:5" x14ac:dyDescent="0.25">
      <c r="A254" t="s">
        <v>1223</v>
      </c>
      <c r="B254">
        <v>14709401001</v>
      </c>
      <c r="D254" t="s">
        <v>1352</v>
      </c>
      <c r="E254" s="140">
        <v>377.99</v>
      </c>
    </row>
    <row r="255" spans="1:5" x14ac:dyDescent="0.25">
      <c r="A255" t="s">
        <v>1223</v>
      </c>
      <c r="B255">
        <v>14709501001</v>
      </c>
      <c r="D255" t="s">
        <v>1353</v>
      </c>
      <c r="E255" s="140">
        <v>416.49</v>
      </c>
    </row>
    <row r="256" spans="1:5" x14ac:dyDescent="0.25">
      <c r="A256" t="s">
        <v>1223</v>
      </c>
      <c r="B256">
        <v>14709601001</v>
      </c>
      <c r="D256" t="s">
        <v>1354</v>
      </c>
      <c r="E256" s="140">
        <v>456.29</v>
      </c>
    </row>
    <row r="257" spans="1:5" x14ac:dyDescent="0.25">
      <c r="A257" t="s">
        <v>1223</v>
      </c>
      <c r="B257">
        <v>14709701001</v>
      </c>
      <c r="D257" t="s">
        <v>1355</v>
      </c>
      <c r="E257" s="140">
        <v>484.86</v>
      </c>
    </row>
    <row r="258" spans="1:5" x14ac:dyDescent="0.25">
      <c r="A258" t="s">
        <v>1223</v>
      </c>
      <c r="B258">
        <v>14709801001</v>
      </c>
      <c r="D258" t="s">
        <v>1356</v>
      </c>
      <c r="E258" s="140">
        <v>525.92999999999995</v>
      </c>
    </row>
    <row r="259" spans="1:5" x14ac:dyDescent="0.25">
      <c r="A259" t="s">
        <v>1223</v>
      </c>
      <c r="B259">
        <v>14709901001</v>
      </c>
      <c r="D259" t="s">
        <v>1357</v>
      </c>
      <c r="E259" s="140">
        <v>553.24</v>
      </c>
    </row>
    <row r="260" spans="1:5" x14ac:dyDescent="0.25">
      <c r="A260" t="s">
        <v>1223</v>
      </c>
      <c r="B260">
        <v>14710001001</v>
      </c>
      <c r="D260" t="s">
        <v>1358</v>
      </c>
      <c r="E260" s="140">
        <v>593.04999999999995</v>
      </c>
    </row>
    <row r="261" spans="1:5" x14ac:dyDescent="0.25">
      <c r="A261" t="s">
        <v>1223</v>
      </c>
      <c r="B261">
        <v>14710101001</v>
      </c>
      <c r="D261" t="s">
        <v>1359</v>
      </c>
      <c r="E261" s="140">
        <v>612.05999999999995</v>
      </c>
    </row>
    <row r="262" spans="1:5" x14ac:dyDescent="0.25">
      <c r="A262" t="s">
        <v>1223</v>
      </c>
      <c r="B262">
        <v>14709021001</v>
      </c>
      <c r="D262" t="s">
        <v>1360</v>
      </c>
      <c r="E262" s="140">
        <v>51.97</v>
      </c>
    </row>
    <row r="263" spans="1:5" x14ac:dyDescent="0.25">
      <c r="A263" t="s">
        <v>1223</v>
      </c>
      <c r="B263">
        <v>13020381001</v>
      </c>
      <c r="D263" t="s">
        <v>1361</v>
      </c>
      <c r="E263" s="140">
        <v>41.88</v>
      </c>
    </row>
    <row r="264" spans="1:5" x14ac:dyDescent="0.25">
      <c r="A264" t="s">
        <v>1223</v>
      </c>
      <c r="B264">
        <v>13020451001</v>
      </c>
      <c r="D264" t="s">
        <v>1362</v>
      </c>
      <c r="E264" s="140">
        <v>6.64</v>
      </c>
    </row>
    <row r="265" spans="1:5" x14ac:dyDescent="0.25">
      <c r="A265" t="s">
        <v>1223</v>
      </c>
      <c r="B265">
        <v>13020361001</v>
      </c>
      <c r="D265" t="s">
        <v>1363</v>
      </c>
      <c r="E265" s="140">
        <v>24.6</v>
      </c>
    </row>
    <row r="266" spans="1:5" x14ac:dyDescent="0.25">
      <c r="A266" t="s">
        <v>1223</v>
      </c>
      <c r="B266">
        <v>13020371001</v>
      </c>
      <c r="D266" t="s">
        <v>1364</v>
      </c>
      <c r="E266" s="140">
        <v>24.6</v>
      </c>
    </row>
    <row r="267" spans="1:5" x14ac:dyDescent="0.25">
      <c r="A267" t="s">
        <v>1223</v>
      </c>
      <c r="B267">
        <v>13020391001</v>
      </c>
      <c r="D267" t="s">
        <v>1365</v>
      </c>
      <c r="E267" s="140">
        <v>7.56</v>
      </c>
    </row>
    <row r="268" spans="1:5" x14ac:dyDescent="0.25">
      <c r="A268" t="s">
        <v>1223</v>
      </c>
      <c r="B268">
        <v>13020461001</v>
      </c>
      <c r="D268" t="s">
        <v>1366</v>
      </c>
      <c r="E268" s="140">
        <v>0.17</v>
      </c>
    </row>
    <row r="269" spans="1:5" x14ac:dyDescent="0.25">
      <c r="A269" t="s">
        <v>1223</v>
      </c>
      <c r="B269">
        <v>13020761001</v>
      </c>
      <c r="D269" t="s">
        <v>1367</v>
      </c>
      <c r="E269" s="140">
        <v>21.39</v>
      </c>
    </row>
    <row r="270" spans="1:5" x14ac:dyDescent="0.25">
      <c r="A270" t="s">
        <v>1223</v>
      </c>
      <c r="B270">
        <v>13020561001</v>
      </c>
      <c r="D270" t="s">
        <v>1368</v>
      </c>
      <c r="E270" s="140">
        <v>15.39</v>
      </c>
    </row>
    <row r="271" spans="1:5" x14ac:dyDescent="0.25">
      <c r="A271" t="s">
        <v>1223</v>
      </c>
      <c r="B271">
        <v>13020281001</v>
      </c>
      <c r="D271" t="s">
        <v>1369</v>
      </c>
      <c r="E271" s="140">
        <v>23.98</v>
      </c>
    </row>
    <row r="272" spans="1:5" x14ac:dyDescent="0.25">
      <c r="A272" t="s">
        <v>1223</v>
      </c>
      <c r="B272">
        <v>13020551001</v>
      </c>
      <c r="D272" t="s">
        <v>1370</v>
      </c>
      <c r="E272" s="140">
        <v>2.5499999999999998</v>
      </c>
    </row>
    <row r="273" spans="1:5" x14ac:dyDescent="0.25">
      <c r="A273" t="s">
        <v>1223</v>
      </c>
      <c r="B273">
        <v>13020491001</v>
      </c>
      <c r="D273" t="s">
        <v>1371</v>
      </c>
      <c r="E273" s="140">
        <v>4.37</v>
      </c>
    </row>
    <row r="274" spans="1:5" x14ac:dyDescent="0.25">
      <c r="A274" t="s">
        <v>1223</v>
      </c>
      <c r="B274">
        <v>13020481001</v>
      </c>
      <c r="D274" t="s">
        <v>1372</v>
      </c>
      <c r="E274" s="140">
        <v>23.33</v>
      </c>
    </row>
    <row r="275" spans="1:5" x14ac:dyDescent="0.25">
      <c r="A275" t="s">
        <v>1223</v>
      </c>
      <c r="B275">
        <v>13020471001</v>
      </c>
      <c r="D275" t="s">
        <v>1373</v>
      </c>
      <c r="E275" s="140">
        <v>15.59</v>
      </c>
    </row>
    <row r="276" spans="1:5" x14ac:dyDescent="0.25">
      <c r="A276" t="s">
        <v>1223</v>
      </c>
      <c r="B276">
        <v>13020571001</v>
      </c>
      <c r="D276" t="s">
        <v>1374</v>
      </c>
      <c r="E276" s="140">
        <v>33.840000000000003</v>
      </c>
    </row>
    <row r="277" spans="1:5" x14ac:dyDescent="0.25">
      <c r="A277" t="s">
        <v>1223</v>
      </c>
      <c r="B277">
        <v>14197011001</v>
      </c>
      <c r="D277" t="s">
        <v>1375</v>
      </c>
      <c r="E277" s="140">
        <v>327.37</v>
      </c>
    </row>
    <row r="278" spans="1:5" x14ac:dyDescent="0.25">
      <c r="A278" t="s">
        <v>1223</v>
      </c>
      <c r="B278">
        <v>14197021001</v>
      </c>
      <c r="D278" t="s">
        <v>1376</v>
      </c>
      <c r="E278" s="140">
        <v>381.71</v>
      </c>
    </row>
    <row r="279" spans="1:5" x14ac:dyDescent="0.25">
      <c r="A279" t="s">
        <v>1223</v>
      </c>
      <c r="B279">
        <v>14197041001</v>
      </c>
      <c r="D279" t="s">
        <v>1377</v>
      </c>
      <c r="E279" s="140">
        <v>440.02</v>
      </c>
    </row>
    <row r="280" spans="1:5" x14ac:dyDescent="0.25">
      <c r="A280" t="s">
        <v>1223</v>
      </c>
      <c r="B280">
        <v>14197051001</v>
      </c>
      <c r="D280" t="s">
        <v>1378</v>
      </c>
      <c r="E280" s="140">
        <v>491.71</v>
      </c>
    </row>
    <row r="281" spans="1:5" x14ac:dyDescent="0.25">
      <c r="A281" t="s">
        <v>1223</v>
      </c>
      <c r="B281">
        <v>14197061001</v>
      </c>
      <c r="D281" t="s">
        <v>1379</v>
      </c>
      <c r="E281" s="140">
        <v>543.39</v>
      </c>
    </row>
    <row r="282" spans="1:5" x14ac:dyDescent="0.25">
      <c r="A282" t="s">
        <v>1223</v>
      </c>
      <c r="B282">
        <v>14197071001</v>
      </c>
      <c r="D282" t="s">
        <v>1380</v>
      </c>
      <c r="E282" s="140">
        <v>597.74</v>
      </c>
    </row>
    <row r="283" spans="1:5" x14ac:dyDescent="0.25">
      <c r="A283" t="s">
        <v>1223</v>
      </c>
      <c r="B283">
        <v>14197081001</v>
      </c>
      <c r="D283" t="s">
        <v>1381</v>
      </c>
      <c r="E283" s="140">
        <v>653.4</v>
      </c>
    </row>
    <row r="284" spans="1:5" x14ac:dyDescent="0.25">
      <c r="A284" t="s">
        <v>1223</v>
      </c>
      <c r="B284">
        <v>14197091001</v>
      </c>
      <c r="D284" t="s">
        <v>1382</v>
      </c>
      <c r="E284" s="140">
        <v>707.74</v>
      </c>
    </row>
    <row r="285" spans="1:5" x14ac:dyDescent="0.25">
      <c r="A285" t="s">
        <v>1223</v>
      </c>
      <c r="B285">
        <v>14197111001</v>
      </c>
      <c r="D285" t="s">
        <v>1383</v>
      </c>
      <c r="E285" s="140">
        <v>750.15</v>
      </c>
    </row>
    <row r="286" spans="1:5" x14ac:dyDescent="0.25">
      <c r="A286" t="s">
        <v>1223</v>
      </c>
      <c r="B286">
        <v>14197121001</v>
      </c>
      <c r="D286" t="s">
        <v>1384</v>
      </c>
      <c r="E286" s="140">
        <v>808.47</v>
      </c>
    </row>
    <row r="287" spans="1:5" x14ac:dyDescent="0.25">
      <c r="A287" t="s">
        <v>1223</v>
      </c>
      <c r="B287">
        <v>14197141001</v>
      </c>
      <c r="D287" t="s">
        <v>1385</v>
      </c>
      <c r="E287" s="140">
        <v>880.04</v>
      </c>
    </row>
    <row r="288" spans="1:5" x14ac:dyDescent="0.25">
      <c r="A288" t="s">
        <v>1223</v>
      </c>
      <c r="B288">
        <v>14197151001</v>
      </c>
      <c r="D288" t="s">
        <v>1386</v>
      </c>
      <c r="E288" s="140">
        <v>1049.68</v>
      </c>
    </row>
    <row r="289" spans="1:5" x14ac:dyDescent="0.25">
      <c r="A289" t="s">
        <v>1223</v>
      </c>
      <c r="B289">
        <v>14197161001</v>
      </c>
      <c r="D289" t="s">
        <v>1387</v>
      </c>
      <c r="E289" s="140">
        <v>1115.95</v>
      </c>
    </row>
    <row r="290" spans="1:5" x14ac:dyDescent="0.25">
      <c r="A290" t="s">
        <v>1223</v>
      </c>
      <c r="B290">
        <v>14197171001</v>
      </c>
      <c r="D290" t="s">
        <v>1388</v>
      </c>
      <c r="E290" s="140">
        <v>1184.8699999999999</v>
      </c>
    </row>
    <row r="291" spans="1:5" x14ac:dyDescent="0.25">
      <c r="A291" t="s">
        <v>1223</v>
      </c>
      <c r="B291">
        <v>14197181001</v>
      </c>
      <c r="D291" t="s">
        <v>1389</v>
      </c>
      <c r="E291" s="140">
        <v>1251.1300000000001</v>
      </c>
    </row>
    <row r="292" spans="1:5" x14ac:dyDescent="0.25">
      <c r="A292" t="s">
        <v>1223</v>
      </c>
      <c r="B292">
        <v>13252211001</v>
      </c>
      <c r="D292" t="s">
        <v>1390</v>
      </c>
      <c r="E292" s="140">
        <v>31.81</v>
      </c>
    </row>
    <row r="293" spans="1:5" x14ac:dyDescent="0.25">
      <c r="A293" t="s">
        <v>1223</v>
      </c>
      <c r="B293">
        <v>13215751002</v>
      </c>
      <c r="D293" t="s">
        <v>1391</v>
      </c>
      <c r="E293" s="140">
        <v>212.93</v>
      </c>
    </row>
    <row r="294" spans="1:5" x14ac:dyDescent="0.25">
      <c r="A294" t="s">
        <v>1223</v>
      </c>
      <c r="B294">
        <v>13215761002</v>
      </c>
      <c r="D294" t="s">
        <v>1392</v>
      </c>
      <c r="E294" s="140">
        <v>244.46</v>
      </c>
    </row>
    <row r="295" spans="1:5" x14ac:dyDescent="0.25">
      <c r="A295" t="s">
        <v>1223</v>
      </c>
      <c r="B295">
        <v>13215791002</v>
      </c>
      <c r="D295" t="s">
        <v>1393</v>
      </c>
      <c r="E295" s="140">
        <v>276.39</v>
      </c>
    </row>
    <row r="296" spans="1:5" x14ac:dyDescent="0.25">
      <c r="A296" t="s">
        <v>1223</v>
      </c>
      <c r="B296">
        <v>13215811002</v>
      </c>
      <c r="D296" t="s">
        <v>1394</v>
      </c>
      <c r="E296" s="140">
        <v>315.44</v>
      </c>
    </row>
    <row r="297" spans="1:5" x14ac:dyDescent="0.25">
      <c r="A297" t="s">
        <v>1223</v>
      </c>
      <c r="B297">
        <v>13215821002</v>
      </c>
      <c r="D297" t="s">
        <v>1395</v>
      </c>
      <c r="E297" s="140">
        <v>354.86</v>
      </c>
    </row>
    <row r="298" spans="1:5" x14ac:dyDescent="0.25">
      <c r="A298" t="s">
        <v>1223</v>
      </c>
      <c r="B298">
        <v>13215831002</v>
      </c>
      <c r="D298" t="s">
        <v>1396</v>
      </c>
      <c r="E298" s="140">
        <v>394.3</v>
      </c>
    </row>
    <row r="299" spans="1:5" x14ac:dyDescent="0.25">
      <c r="A299" t="s">
        <v>1223</v>
      </c>
      <c r="B299">
        <v>13215841002</v>
      </c>
      <c r="D299" t="s">
        <v>1397</v>
      </c>
      <c r="E299" s="140">
        <v>433.76</v>
      </c>
    </row>
    <row r="300" spans="1:5" x14ac:dyDescent="0.25">
      <c r="A300" t="s">
        <v>1223</v>
      </c>
      <c r="B300">
        <v>13215851002</v>
      </c>
      <c r="D300" t="s">
        <v>1398</v>
      </c>
      <c r="E300" s="140">
        <v>473.2</v>
      </c>
    </row>
    <row r="301" spans="1:5" x14ac:dyDescent="0.25">
      <c r="A301" t="s">
        <v>1223</v>
      </c>
      <c r="B301">
        <v>13215861002</v>
      </c>
      <c r="D301" t="s">
        <v>1399</v>
      </c>
      <c r="E301" s="140">
        <v>512.55999999999995</v>
      </c>
    </row>
    <row r="302" spans="1:5" x14ac:dyDescent="0.25">
      <c r="A302" t="s">
        <v>1223</v>
      </c>
      <c r="B302">
        <v>13215871002</v>
      </c>
      <c r="D302" t="s">
        <v>1400</v>
      </c>
      <c r="E302" s="140">
        <v>540.71</v>
      </c>
    </row>
    <row r="303" spans="1:5" x14ac:dyDescent="0.25">
      <c r="A303" t="s">
        <v>1223</v>
      </c>
      <c r="B303">
        <v>13215881002</v>
      </c>
      <c r="D303" t="s">
        <v>1401</v>
      </c>
      <c r="E303" s="140">
        <v>583.54</v>
      </c>
    </row>
    <row r="304" spans="1:5" x14ac:dyDescent="0.25">
      <c r="A304" t="s">
        <v>1223</v>
      </c>
      <c r="B304">
        <v>12093271001</v>
      </c>
      <c r="D304" t="s">
        <v>1402</v>
      </c>
      <c r="E304" s="140">
        <v>20.6</v>
      </c>
    </row>
    <row r="305" spans="1:5" x14ac:dyDescent="0.25">
      <c r="A305" t="s">
        <v>1223</v>
      </c>
      <c r="B305">
        <v>13252221001</v>
      </c>
      <c r="D305" t="s">
        <v>1403</v>
      </c>
      <c r="E305" s="140">
        <v>35.130000000000003</v>
      </c>
    </row>
    <row r="306" spans="1:5" x14ac:dyDescent="0.25">
      <c r="A306" t="s">
        <v>1223</v>
      </c>
      <c r="B306">
        <v>13801201101</v>
      </c>
      <c r="D306" t="s">
        <v>1404</v>
      </c>
      <c r="E306" s="140">
        <v>186.88</v>
      </c>
    </row>
    <row r="307" spans="1:5" x14ac:dyDescent="0.25">
      <c r="A307" t="s">
        <v>1223</v>
      </c>
      <c r="B307">
        <v>13801301101</v>
      </c>
      <c r="D307" t="s">
        <v>1405</v>
      </c>
      <c r="E307" s="140">
        <v>220.01</v>
      </c>
    </row>
    <row r="308" spans="1:5" x14ac:dyDescent="0.25">
      <c r="A308" t="s">
        <v>1223</v>
      </c>
      <c r="B308">
        <v>13801401101</v>
      </c>
      <c r="D308" t="s">
        <v>1406</v>
      </c>
      <c r="E308" s="140">
        <v>259.77999999999997</v>
      </c>
    </row>
    <row r="309" spans="1:5" x14ac:dyDescent="0.25">
      <c r="A309" t="s">
        <v>1223</v>
      </c>
      <c r="B309">
        <v>13801501101</v>
      </c>
      <c r="D309" t="s">
        <v>1407</v>
      </c>
      <c r="E309" s="140">
        <v>298.20999999999998</v>
      </c>
    </row>
    <row r="310" spans="1:5" x14ac:dyDescent="0.25">
      <c r="A310" t="s">
        <v>1223</v>
      </c>
      <c r="B310">
        <v>13801601101</v>
      </c>
      <c r="D310" t="s">
        <v>1408</v>
      </c>
      <c r="E310" s="140">
        <v>333.99</v>
      </c>
    </row>
    <row r="311" spans="1:5" x14ac:dyDescent="0.25">
      <c r="A311" t="s">
        <v>1223</v>
      </c>
      <c r="B311">
        <v>13801701101</v>
      </c>
      <c r="D311" t="s">
        <v>1409</v>
      </c>
      <c r="E311" s="140">
        <v>371.11</v>
      </c>
    </row>
    <row r="312" spans="1:5" x14ac:dyDescent="0.25">
      <c r="A312" t="s">
        <v>1223</v>
      </c>
      <c r="B312">
        <v>13801801101</v>
      </c>
      <c r="D312" t="s">
        <v>1410</v>
      </c>
      <c r="E312" s="140">
        <v>408.21</v>
      </c>
    </row>
    <row r="313" spans="1:5" x14ac:dyDescent="0.25">
      <c r="A313" t="s">
        <v>1223</v>
      </c>
      <c r="B313">
        <v>13801901101</v>
      </c>
      <c r="D313" t="s">
        <v>1411</v>
      </c>
      <c r="E313" s="140">
        <v>447.98</v>
      </c>
    </row>
    <row r="314" spans="1:5" x14ac:dyDescent="0.25">
      <c r="A314" t="s">
        <v>1223</v>
      </c>
      <c r="B314">
        <v>13802001101</v>
      </c>
      <c r="D314" t="s">
        <v>1412</v>
      </c>
      <c r="E314" s="140">
        <v>486.41</v>
      </c>
    </row>
    <row r="315" spans="1:5" x14ac:dyDescent="0.25">
      <c r="A315" t="s">
        <v>1223</v>
      </c>
      <c r="B315">
        <v>13802101101</v>
      </c>
      <c r="D315" t="s">
        <v>1413</v>
      </c>
      <c r="E315" s="140">
        <v>516.89</v>
      </c>
    </row>
    <row r="316" spans="1:5" x14ac:dyDescent="0.25">
      <c r="A316" t="s">
        <v>1223</v>
      </c>
      <c r="B316">
        <v>13802201101</v>
      </c>
      <c r="D316" t="s">
        <v>1414</v>
      </c>
      <c r="E316" s="140">
        <v>559.30999999999995</v>
      </c>
    </row>
    <row r="317" spans="1:5" x14ac:dyDescent="0.25">
      <c r="A317" t="s">
        <v>1223</v>
      </c>
      <c r="B317">
        <v>13802301101</v>
      </c>
      <c r="D317" t="s">
        <v>1415</v>
      </c>
      <c r="E317" s="140">
        <v>599.05999999999995</v>
      </c>
    </row>
    <row r="318" spans="1:5" x14ac:dyDescent="0.25">
      <c r="A318" t="s">
        <v>1223</v>
      </c>
      <c r="B318">
        <v>13802401101</v>
      </c>
      <c r="D318" t="s">
        <v>1416</v>
      </c>
      <c r="E318" s="140">
        <v>642.79999999999995</v>
      </c>
    </row>
    <row r="319" spans="1:5" x14ac:dyDescent="0.25">
      <c r="A319" t="s">
        <v>1223</v>
      </c>
      <c r="B319">
        <v>13802501101</v>
      </c>
      <c r="D319" t="s">
        <v>1417</v>
      </c>
      <c r="E319" s="140">
        <v>674.61</v>
      </c>
    </row>
    <row r="320" spans="1:5" x14ac:dyDescent="0.25">
      <c r="A320" t="s">
        <v>1223</v>
      </c>
      <c r="B320">
        <v>12081221001</v>
      </c>
      <c r="D320" t="s">
        <v>1418</v>
      </c>
      <c r="E320" s="140">
        <v>41.09</v>
      </c>
    </row>
    <row r="321" spans="1:5" x14ac:dyDescent="0.25">
      <c r="A321" t="s">
        <v>1223</v>
      </c>
      <c r="B321">
        <v>13502791900</v>
      </c>
      <c r="D321" t="s">
        <v>1419</v>
      </c>
      <c r="E321" s="140">
        <v>15.9</v>
      </c>
    </row>
    <row r="322" spans="1:5" x14ac:dyDescent="0.25">
      <c r="A322" t="s">
        <v>1223</v>
      </c>
      <c r="B322">
        <v>13143971001</v>
      </c>
      <c r="D322" t="s">
        <v>1420</v>
      </c>
      <c r="E322" s="140">
        <v>178.83</v>
      </c>
    </row>
    <row r="323" spans="1:5" x14ac:dyDescent="0.25">
      <c r="A323" t="s">
        <v>1223</v>
      </c>
      <c r="B323">
        <v>13144121001</v>
      </c>
      <c r="D323" t="s">
        <v>1421</v>
      </c>
      <c r="E323" s="140">
        <v>223.4</v>
      </c>
    </row>
    <row r="324" spans="1:5" x14ac:dyDescent="0.25">
      <c r="A324" t="s">
        <v>1223</v>
      </c>
      <c r="B324">
        <v>13143991001</v>
      </c>
      <c r="D324" t="s">
        <v>1422</v>
      </c>
      <c r="E324" s="140">
        <v>253.19</v>
      </c>
    </row>
    <row r="325" spans="1:5" x14ac:dyDescent="0.25">
      <c r="A325" t="s">
        <v>1223</v>
      </c>
      <c r="B325">
        <v>13144001001</v>
      </c>
      <c r="D325" t="s">
        <v>1423</v>
      </c>
      <c r="E325" s="140">
        <v>297.88</v>
      </c>
    </row>
    <row r="326" spans="1:5" x14ac:dyDescent="0.25">
      <c r="A326" t="s">
        <v>1223</v>
      </c>
      <c r="B326">
        <v>13144021001</v>
      </c>
      <c r="D326" t="s">
        <v>1424</v>
      </c>
      <c r="E326" s="140">
        <v>327.67</v>
      </c>
    </row>
    <row r="327" spans="1:5" x14ac:dyDescent="0.25">
      <c r="A327" t="s">
        <v>1223</v>
      </c>
      <c r="B327">
        <v>13144031001</v>
      </c>
      <c r="D327" t="s">
        <v>1425</v>
      </c>
      <c r="E327" s="140">
        <v>357.45</v>
      </c>
    </row>
    <row r="328" spans="1:5" x14ac:dyDescent="0.25">
      <c r="A328" t="s">
        <v>1223</v>
      </c>
      <c r="B328">
        <v>13143931001</v>
      </c>
      <c r="D328" t="s">
        <v>1426</v>
      </c>
      <c r="E328" s="140">
        <v>148.97999999999999</v>
      </c>
    </row>
    <row r="329" spans="1:5" x14ac:dyDescent="0.25">
      <c r="A329" t="s">
        <v>1223</v>
      </c>
      <c r="B329">
        <v>13143941001</v>
      </c>
      <c r="D329" t="s">
        <v>1427</v>
      </c>
      <c r="E329" s="140">
        <v>165.13</v>
      </c>
    </row>
    <row r="330" spans="1:5" x14ac:dyDescent="0.25">
      <c r="A330" t="s">
        <v>1223</v>
      </c>
      <c r="B330">
        <v>13143951001</v>
      </c>
      <c r="D330" t="s">
        <v>1428</v>
      </c>
      <c r="E330" s="140">
        <v>171.3</v>
      </c>
    </row>
    <row r="331" spans="1:5" x14ac:dyDescent="0.25">
      <c r="A331" t="s">
        <v>1223</v>
      </c>
      <c r="B331">
        <v>13143961001</v>
      </c>
      <c r="D331" t="s">
        <v>1429</v>
      </c>
      <c r="E331" s="140">
        <v>193.61</v>
      </c>
    </row>
    <row r="332" spans="1:5" x14ac:dyDescent="0.25">
      <c r="A332" t="s">
        <v>1223</v>
      </c>
      <c r="B332">
        <v>13185101001</v>
      </c>
      <c r="D332" t="s">
        <v>1430</v>
      </c>
      <c r="E332" s="140">
        <v>669.9</v>
      </c>
    </row>
    <row r="333" spans="1:5" x14ac:dyDescent="0.25">
      <c r="A333" t="s">
        <v>1223</v>
      </c>
      <c r="B333">
        <v>13185201001</v>
      </c>
      <c r="D333" t="s">
        <v>1430</v>
      </c>
      <c r="E333" s="140">
        <v>727.65</v>
      </c>
    </row>
    <row r="334" spans="1:5" x14ac:dyDescent="0.25">
      <c r="A334" t="s">
        <v>1223</v>
      </c>
      <c r="B334">
        <v>13301421001</v>
      </c>
      <c r="D334" t="s">
        <v>1431</v>
      </c>
      <c r="E334" s="140">
        <v>866.09</v>
      </c>
    </row>
    <row r="335" spans="1:5" x14ac:dyDescent="0.25">
      <c r="A335" t="s">
        <v>1223</v>
      </c>
      <c r="B335">
        <v>13301661001</v>
      </c>
      <c r="D335" t="s">
        <v>1432</v>
      </c>
      <c r="E335" s="140">
        <v>169.51</v>
      </c>
    </row>
    <row r="336" spans="1:5" x14ac:dyDescent="0.25">
      <c r="A336" t="s">
        <v>1223</v>
      </c>
      <c r="B336">
        <v>13301441001</v>
      </c>
      <c r="D336" t="s">
        <v>1433</v>
      </c>
      <c r="E336" s="140">
        <v>86.61</v>
      </c>
    </row>
    <row r="337" spans="1:5" x14ac:dyDescent="0.25">
      <c r="A337" t="s">
        <v>1223</v>
      </c>
      <c r="B337">
        <v>13301711001</v>
      </c>
      <c r="D337" t="s">
        <v>1434</v>
      </c>
      <c r="E337" s="140">
        <v>123.73</v>
      </c>
    </row>
    <row r="338" spans="1:5" x14ac:dyDescent="0.25">
      <c r="A338" t="s">
        <v>1223</v>
      </c>
      <c r="B338">
        <v>13218321001</v>
      </c>
      <c r="D338" t="s">
        <v>1435</v>
      </c>
      <c r="E338" s="140">
        <v>2175.31</v>
      </c>
    </row>
    <row r="339" spans="1:5" x14ac:dyDescent="0.25">
      <c r="A339" t="s">
        <v>1223</v>
      </c>
      <c r="B339">
        <v>13218331001</v>
      </c>
      <c r="D339" t="s">
        <v>1436</v>
      </c>
      <c r="E339" s="140">
        <v>2212.79</v>
      </c>
    </row>
    <row r="340" spans="1:5" x14ac:dyDescent="0.25">
      <c r="A340" t="s">
        <v>1223</v>
      </c>
      <c r="B340">
        <v>13218341001</v>
      </c>
      <c r="D340" t="s">
        <v>1437</v>
      </c>
      <c r="E340" s="140">
        <v>2250.2800000000002</v>
      </c>
    </row>
    <row r="341" spans="1:5" x14ac:dyDescent="0.25">
      <c r="A341" t="s">
        <v>1223</v>
      </c>
      <c r="B341">
        <v>13218351001</v>
      </c>
      <c r="D341" t="s">
        <v>1438</v>
      </c>
      <c r="E341" s="140">
        <v>2310.63</v>
      </c>
    </row>
    <row r="342" spans="1:5" x14ac:dyDescent="0.25">
      <c r="A342" t="s">
        <v>1223</v>
      </c>
      <c r="B342">
        <v>13218361001</v>
      </c>
      <c r="D342" t="s">
        <v>1439</v>
      </c>
      <c r="E342" s="140">
        <v>2343.44</v>
      </c>
    </row>
    <row r="343" spans="1:5" x14ac:dyDescent="0.25">
      <c r="A343" t="s">
        <v>1223</v>
      </c>
      <c r="B343">
        <v>13218371001</v>
      </c>
      <c r="D343" t="s">
        <v>1440</v>
      </c>
      <c r="E343" s="140">
        <v>2385.61</v>
      </c>
    </row>
    <row r="344" spans="1:5" x14ac:dyDescent="0.25">
      <c r="A344" t="s">
        <v>1223</v>
      </c>
      <c r="B344">
        <v>13218381001</v>
      </c>
      <c r="D344" t="s">
        <v>1441</v>
      </c>
      <c r="E344" s="140">
        <v>2446.5300000000002</v>
      </c>
    </row>
    <row r="345" spans="1:5" x14ac:dyDescent="0.25">
      <c r="A345" t="s">
        <v>1223</v>
      </c>
      <c r="B345">
        <v>13218391001</v>
      </c>
      <c r="D345" t="s">
        <v>1442</v>
      </c>
      <c r="E345" s="140">
        <v>2488.71</v>
      </c>
    </row>
    <row r="346" spans="1:5" x14ac:dyDescent="0.25">
      <c r="A346" t="s">
        <v>1223</v>
      </c>
      <c r="B346">
        <v>13218401001</v>
      </c>
      <c r="D346" t="s">
        <v>1443</v>
      </c>
      <c r="E346" s="140">
        <v>2587.4899999999998</v>
      </c>
    </row>
    <row r="347" spans="1:5" x14ac:dyDescent="0.25">
      <c r="A347" t="s">
        <v>1223</v>
      </c>
      <c r="B347">
        <v>13217871001</v>
      </c>
      <c r="D347" t="s">
        <v>1444</v>
      </c>
      <c r="E347" s="140">
        <v>203.9</v>
      </c>
    </row>
    <row r="348" spans="1:5" x14ac:dyDescent="0.25">
      <c r="A348" t="s">
        <v>1223</v>
      </c>
      <c r="B348">
        <v>13217881001</v>
      </c>
      <c r="D348" t="s">
        <v>1445</v>
      </c>
      <c r="E348" s="140">
        <v>242.13</v>
      </c>
    </row>
    <row r="349" spans="1:5" x14ac:dyDescent="0.25">
      <c r="A349" t="s">
        <v>1223</v>
      </c>
      <c r="B349">
        <v>13218431001</v>
      </c>
      <c r="D349" t="s">
        <v>1446</v>
      </c>
      <c r="E349" s="140">
        <v>2685.15</v>
      </c>
    </row>
    <row r="350" spans="1:5" x14ac:dyDescent="0.25">
      <c r="A350" t="s">
        <v>1223</v>
      </c>
      <c r="B350">
        <v>13218441001</v>
      </c>
      <c r="D350" t="s">
        <v>1447</v>
      </c>
      <c r="E350" s="140">
        <v>2746.07</v>
      </c>
    </row>
    <row r="351" spans="1:5" x14ac:dyDescent="0.25">
      <c r="A351" t="s">
        <v>1223</v>
      </c>
      <c r="B351">
        <v>13218451001</v>
      </c>
      <c r="D351" t="s">
        <v>1448</v>
      </c>
      <c r="E351" s="140">
        <v>2811.67</v>
      </c>
    </row>
    <row r="352" spans="1:5" x14ac:dyDescent="0.25">
      <c r="A352" t="s">
        <v>1223</v>
      </c>
      <c r="B352">
        <v>13218461001</v>
      </c>
      <c r="D352" t="s">
        <v>1449</v>
      </c>
      <c r="E352" s="140">
        <v>2881.96</v>
      </c>
    </row>
    <row r="353" spans="1:5" x14ac:dyDescent="0.25">
      <c r="A353" t="s">
        <v>1223</v>
      </c>
      <c r="B353">
        <v>13218471001</v>
      </c>
      <c r="D353" t="s">
        <v>1450</v>
      </c>
      <c r="E353" s="140">
        <v>2965.75</v>
      </c>
    </row>
    <row r="354" spans="1:5" x14ac:dyDescent="0.25">
      <c r="A354" t="s">
        <v>1223</v>
      </c>
      <c r="B354">
        <v>13218481001</v>
      </c>
      <c r="D354" t="s">
        <v>1451</v>
      </c>
      <c r="E354" s="140">
        <v>3031.35</v>
      </c>
    </row>
    <row r="355" spans="1:5" x14ac:dyDescent="0.25">
      <c r="A355" t="s">
        <v>1223</v>
      </c>
      <c r="B355">
        <v>13218491001</v>
      </c>
      <c r="D355" t="s">
        <v>1452</v>
      </c>
      <c r="E355" s="140">
        <v>3096.96</v>
      </c>
    </row>
    <row r="356" spans="1:5" x14ac:dyDescent="0.25">
      <c r="A356" t="s">
        <v>1223</v>
      </c>
      <c r="B356">
        <v>13218501001</v>
      </c>
      <c r="D356" t="s">
        <v>1453</v>
      </c>
      <c r="E356" s="140">
        <v>3176.62</v>
      </c>
    </row>
    <row r="357" spans="1:5" x14ac:dyDescent="0.25">
      <c r="A357" t="s">
        <v>1223</v>
      </c>
      <c r="B357">
        <v>13218511001</v>
      </c>
      <c r="D357" t="s">
        <v>1454</v>
      </c>
      <c r="E357" s="140">
        <v>3242.23</v>
      </c>
    </row>
    <row r="358" spans="1:5" x14ac:dyDescent="0.25">
      <c r="A358" t="s">
        <v>1223</v>
      </c>
      <c r="B358">
        <v>13218521001</v>
      </c>
      <c r="D358" t="s">
        <v>1455</v>
      </c>
      <c r="E358" s="140">
        <v>3369.11</v>
      </c>
    </row>
    <row r="359" spans="1:5" x14ac:dyDescent="0.25">
      <c r="A359" t="s">
        <v>1223</v>
      </c>
      <c r="B359">
        <v>13153781001</v>
      </c>
      <c r="D359" t="s">
        <v>1456</v>
      </c>
      <c r="E359" s="140">
        <v>738.65</v>
      </c>
    </row>
    <row r="360" spans="1:5" x14ac:dyDescent="0.25">
      <c r="A360" t="s">
        <v>1223</v>
      </c>
      <c r="B360">
        <v>13297511001</v>
      </c>
      <c r="D360" t="s">
        <v>1457</v>
      </c>
      <c r="E360" s="140">
        <v>1695.05</v>
      </c>
    </row>
    <row r="361" spans="1:5" x14ac:dyDescent="0.25">
      <c r="A361" t="s">
        <v>1223</v>
      </c>
      <c r="B361">
        <v>13297521001</v>
      </c>
      <c r="D361" t="s">
        <v>1458</v>
      </c>
      <c r="E361" s="140">
        <v>1076.42</v>
      </c>
    </row>
    <row r="362" spans="1:5" x14ac:dyDescent="0.25">
      <c r="A362" t="s">
        <v>1223</v>
      </c>
      <c r="B362">
        <v>13153811001</v>
      </c>
      <c r="D362" t="s">
        <v>1459</v>
      </c>
      <c r="E362" s="140">
        <v>1320.16</v>
      </c>
    </row>
    <row r="363" spans="1:5" x14ac:dyDescent="0.25">
      <c r="A363" t="s">
        <v>1223</v>
      </c>
      <c r="B363">
        <v>13153821001</v>
      </c>
      <c r="D363" t="s">
        <v>1460</v>
      </c>
      <c r="E363" s="140">
        <v>1990.76</v>
      </c>
    </row>
    <row r="364" spans="1:5" x14ac:dyDescent="0.25">
      <c r="A364" t="s">
        <v>1223</v>
      </c>
      <c r="B364">
        <v>13063891001</v>
      </c>
      <c r="D364" t="s">
        <v>1461</v>
      </c>
      <c r="E364" s="140">
        <v>1012.08</v>
      </c>
    </row>
    <row r="365" spans="1:5" x14ac:dyDescent="0.25">
      <c r="A365" t="s">
        <v>1223</v>
      </c>
      <c r="B365">
        <v>13153831001</v>
      </c>
      <c r="D365" t="s">
        <v>1462</v>
      </c>
      <c r="E365" s="140">
        <v>164.56</v>
      </c>
    </row>
    <row r="366" spans="1:5" x14ac:dyDescent="0.25">
      <c r="A366" t="s">
        <v>1223</v>
      </c>
      <c r="B366">
        <v>13153841001</v>
      </c>
      <c r="D366" t="s">
        <v>1463</v>
      </c>
      <c r="E366" s="140">
        <v>329.11</v>
      </c>
    </row>
    <row r="367" spans="1:5" x14ac:dyDescent="0.25">
      <c r="A367" t="s">
        <v>1223</v>
      </c>
      <c r="B367">
        <v>13153851001</v>
      </c>
      <c r="D367" t="s">
        <v>1464</v>
      </c>
      <c r="E367" s="140">
        <v>751.02</v>
      </c>
    </row>
    <row r="368" spans="1:5" x14ac:dyDescent="0.25">
      <c r="A368" t="s">
        <v>1223</v>
      </c>
      <c r="B368">
        <v>13059941001</v>
      </c>
      <c r="D368" t="s">
        <v>1465</v>
      </c>
      <c r="E368" s="140">
        <v>405.82</v>
      </c>
    </row>
    <row r="369" spans="1:5" x14ac:dyDescent="0.25">
      <c r="A369" t="s">
        <v>1223</v>
      </c>
      <c r="B369">
        <v>13059961001</v>
      </c>
      <c r="D369" t="s">
        <v>1466</v>
      </c>
      <c r="E369" s="140">
        <v>571.62</v>
      </c>
    </row>
    <row r="370" spans="1:5" x14ac:dyDescent="0.25">
      <c r="A370" t="s">
        <v>1223</v>
      </c>
      <c r="B370">
        <v>13297641001</v>
      </c>
      <c r="D370" t="s">
        <v>1467</v>
      </c>
      <c r="E370" s="140">
        <v>1088.79</v>
      </c>
    </row>
    <row r="371" spans="1:5" x14ac:dyDescent="0.25">
      <c r="A371" t="s">
        <v>1223</v>
      </c>
      <c r="B371">
        <v>13059971001</v>
      </c>
      <c r="D371" t="s">
        <v>1468</v>
      </c>
      <c r="E371" s="140">
        <v>76.459999999999994</v>
      </c>
    </row>
    <row r="372" spans="1:5" x14ac:dyDescent="0.25">
      <c r="A372" t="s">
        <v>1223</v>
      </c>
      <c r="B372">
        <v>13297651001</v>
      </c>
      <c r="D372" t="s">
        <v>1469</v>
      </c>
      <c r="E372" s="140">
        <v>148.47</v>
      </c>
    </row>
    <row r="373" spans="1:5" x14ac:dyDescent="0.25">
      <c r="A373" t="s">
        <v>1223</v>
      </c>
      <c r="B373">
        <v>13297661001</v>
      </c>
      <c r="D373" t="s">
        <v>1470</v>
      </c>
      <c r="E373" s="140">
        <v>28.46</v>
      </c>
    </row>
    <row r="374" spans="1:5" x14ac:dyDescent="0.25">
      <c r="A374" t="s">
        <v>1223</v>
      </c>
      <c r="B374">
        <v>12098101001</v>
      </c>
      <c r="D374" t="s">
        <v>1471</v>
      </c>
      <c r="E374" s="140">
        <v>288.75</v>
      </c>
    </row>
    <row r="375" spans="1:5" x14ac:dyDescent="0.25">
      <c r="A375" t="s">
        <v>1223</v>
      </c>
      <c r="B375">
        <v>12098201001</v>
      </c>
      <c r="D375" t="s">
        <v>1472</v>
      </c>
      <c r="E375" s="140">
        <v>225.23</v>
      </c>
    </row>
    <row r="376" spans="1:5" x14ac:dyDescent="0.25">
      <c r="A376" t="s">
        <v>1223</v>
      </c>
      <c r="B376">
        <v>12098301001</v>
      </c>
      <c r="D376" t="s">
        <v>1473</v>
      </c>
      <c r="E376" s="140">
        <v>150.15</v>
      </c>
    </row>
    <row r="377" spans="1:5" x14ac:dyDescent="0.25">
      <c r="A377" t="s">
        <v>1223</v>
      </c>
      <c r="B377">
        <v>12098401001</v>
      </c>
      <c r="D377" t="s">
        <v>1474</v>
      </c>
      <c r="E377" s="140">
        <v>80.849999999999994</v>
      </c>
    </row>
    <row r="378" spans="1:5" x14ac:dyDescent="0.25">
      <c r="A378" t="s">
        <v>1223</v>
      </c>
      <c r="B378">
        <v>10012751001</v>
      </c>
      <c r="D378" t="s">
        <v>1475</v>
      </c>
      <c r="E378" s="140">
        <v>76.23</v>
      </c>
    </row>
    <row r="379" spans="1:5" x14ac:dyDescent="0.25">
      <c r="A379" t="s">
        <v>1223</v>
      </c>
      <c r="B379">
        <v>10012851001</v>
      </c>
      <c r="D379" t="s">
        <v>1476</v>
      </c>
      <c r="E379" s="140">
        <v>132.83000000000001</v>
      </c>
    </row>
    <row r="380" spans="1:5" x14ac:dyDescent="0.25">
      <c r="A380" t="s">
        <v>1223</v>
      </c>
      <c r="B380">
        <v>10012951001</v>
      </c>
      <c r="D380" t="s">
        <v>1477</v>
      </c>
      <c r="E380" s="140">
        <v>28.18</v>
      </c>
    </row>
    <row r="381" spans="1:5" x14ac:dyDescent="0.25">
      <c r="A381" t="s">
        <v>1223</v>
      </c>
      <c r="B381">
        <v>10013051001</v>
      </c>
      <c r="D381" t="s">
        <v>1478</v>
      </c>
      <c r="E381" s="140">
        <v>52.69</v>
      </c>
    </row>
    <row r="382" spans="1:5" x14ac:dyDescent="0.25">
      <c r="A382" t="s">
        <v>1223</v>
      </c>
      <c r="B382">
        <v>12028701001</v>
      </c>
      <c r="D382" t="s">
        <v>1479</v>
      </c>
      <c r="E382" s="140">
        <v>155.93</v>
      </c>
    </row>
    <row r="383" spans="1:5" x14ac:dyDescent="0.25">
      <c r="A383" t="s">
        <v>1223</v>
      </c>
      <c r="B383">
        <v>12028801001</v>
      </c>
      <c r="D383" t="s">
        <v>1480</v>
      </c>
      <c r="E383" s="140">
        <v>122.43</v>
      </c>
    </row>
    <row r="384" spans="1:5" x14ac:dyDescent="0.25">
      <c r="A384" t="s">
        <v>1223</v>
      </c>
      <c r="B384">
        <v>12288801001</v>
      </c>
      <c r="D384" t="s">
        <v>1481</v>
      </c>
      <c r="E384" s="140">
        <v>3.59</v>
      </c>
    </row>
    <row r="385" spans="1:5" x14ac:dyDescent="0.25">
      <c r="A385" t="s">
        <v>1223</v>
      </c>
      <c r="B385">
        <v>12288901001</v>
      </c>
      <c r="D385" t="s">
        <v>1482</v>
      </c>
      <c r="E385" s="140">
        <v>0.98</v>
      </c>
    </row>
    <row r="386" spans="1:5" x14ac:dyDescent="0.25">
      <c r="A386" t="s">
        <v>1223</v>
      </c>
      <c r="B386">
        <v>11390251001</v>
      </c>
      <c r="D386" t="s">
        <v>1483</v>
      </c>
      <c r="E386" s="140">
        <v>3.56</v>
      </c>
    </row>
    <row r="387" spans="1:5" x14ac:dyDescent="0.25">
      <c r="A387" t="s">
        <v>1223</v>
      </c>
      <c r="B387">
        <v>11390271001</v>
      </c>
      <c r="D387" t="s">
        <v>1484</v>
      </c>
      <c r="E387" s="140">
        <v>1.86</v>
      </c>
    </row>
    <row r="388" spans="1:5" x14ac:dyDescent="0.25">
      <c r="A388" t="s">
        <v>1223</v>
      </c>
      <c r="B388">
        <v>12005341001</v>
      </c>
      <c r="D388" t="s">
        <v>1485</v>
      </c>
      <c r="E388" s="140">
        <v>11.84</v>
      </c>
    </row>
    <row r="389" spans="1:5" x14ac:dyDescent="0.25">
      <c r="A389" t="s">
        <v>1223</v>
      </c>
      <c r="B389">
        <v>12005331001</v>
      </c>
      <c r="D389" t="s">
        <v>1486</v>
      </c>
      <c r="E389" s="140">
        <v>11.84</v>
      </c>
    </row>
    <row r="390" spans="1:5" x14ac:dyDescent="0.25">
      <c r="A390" t="s">
        <v>1223</v>
      </c>
      <c r="B390">
        <v>12589071002</v>
      </c>
      <c r="D390" t="s">
        <v>1487</v>
      </c>
      <c r="E390" s="140">
        <v>9.3000000000000007</v>
      </c>
    </row>
    <row r="391" spans="1:5" x14ac:dyDescent="0.25">
      <c r="A391" t="s">
        <v>1223</v>
      </c>
      <c r="B391">
        <v>12588971002</v>
      </c>
      <c r="D391" t="s">
        <v>1488</v>
      </c>
      <c r="E391" s="140">
        <v>9.44</v>
      </c>
    </row>
    <row r="392" spans="1:5" x14ac:dyDescent="0.25">
      <c r="A392" t="s">
        <v>1223</v>
      </c>
      <c r="B392">
        <v>12005441001</v>
      </c>
      <c r="D392" t="s">
        <v>1489</v>
      </c>
      <c r="E392" s="140">
        <v>10.48</v>
      </c>
    </row>
    <row r="393" spans="1:5" x14ac:dyDescent="0.25">
      <c r="A393" t="s">
        <v>1223</v>
      </c>
      <c r="B393">
        <v>12005431001</v>
      </c>
      <c r="D393" t="s">
        <v>1490</v>
      </c>
      <c r="E393" s="140">
        <v>10.48</v>
      </c>
    </row>
    <row r="394" spans="1:5" x14ac:dyDescent="0.25">
      <c r="A394" t="s">
        <v>1223</v>
      </c>
      <c r="B394">
        <v>12588771002</v>
      </c>
      <c r="D394" t="s">
        <v>1491</v>
      </c>
      <c r="E394" s="140">
        <v>14.85</v>
      </c>
    </row>
    <row r="395" spans="1:5" x14ac:dyDescent="0.25">
      <c r="A395" t="s">
        <v>1223</v>
      </c>
      <c r="B395">
        <v>12502871002</v>
      </c>
      <c r="D395" t="s">
        <v>1492</v>
      </c>
      <c r="E395" s="140">
        <v>10.43</v>
      </c>
    </row>
    <row r="396" spans="1:5" x14ac:dyDescent="0.25">
      <c r="A396" t="s">
        <v>1223</v>
      </c>
      <c r="B396">
        <v>13203951001</v>
      </c>
      <c r="D396" t="s">
        <v>1493</v>
      </c>
      <c r="E396" s="140">
        <v>39.53</v>
      </c>
    </row>
    <row r="397" spans="1:5" x14ac:dyDescent="0.25">
      <c r="A397" t="s">
        <v>1223</v>
      </c>
      <c r="B397">
        <v>13203961001</v>
      </c>
      <c r="D397" t="s">
        <v>1494</v>
      </c>
      <c r="E397" s="140">
        <v>39.53</v>
      </c>
    </row>
    <row r="398" spans="1:5" x14ac:dyDescent="0.25">
      <c r="A398" t="s">
        <v>1223</v>
      </c>
      <c r="B398">
        <v>13202751001</v>
      </c>
      <c r="D398" t="s">
        <v>1495</v>
      </c>
      <c r="E398" s="140">
        <v>39.53</v>
      </c>
    </row>
    <row r="399" spans="1:5" x14ac:dyDescent="0.25">
      <c r="A399" t="s">
        <v>1223</v>
      </c>
      <c r="B399">
        <v>13202761001</v>
      </c>
      <c r="D399" t="s">
        <v>1496</v>
      </c>
      <c r="E399" s="140">
        <v>39.53</v>
      </c>
    </row>
    <row r="400" spans="1:5" x14ac:dyDescent="0.25">
      <c r="A400" t="s">
        <v>1223</v>
      </c>
      <c r="B400">
        <v>13153741001</v>
      </c>
      <c r="D400" t="s">
        <v>1497</v>
      </c>
      <c r="E400" s="140">
        <v>39.53</v>
      </c>
    </row>
    <row r="401" spans="1:5" x14ac:dyDescent="0.25">
      <c r="A401" t="s">
        <v>1223</v>
      </c>
      <c r="B401">
        <v>13153731001</v>
      </c>
      <c r="D401" t="s">
        <v>1498</v>
      </c>
      <c r="E401" s="140">
        <v>39.53</v>
      </c>
    </row>
    <row r="402" spans="1:5" x14ac:dyDescent="0.25">
      <c r="A402" t="s">
        <v>1223</v>
      </c>
      <c r="B402">
        <v>13362301001</v>
      </c>
      <c r="D402" t="s">
        <v>1499</v>
      </c>
      <c r="E402" s="140">
        <v>58.15</v>
      </c>
    </row>
    <row r="403" spans="1:5" x14ac:dyDescent="0.25">
      <c r="A403" t="s">
        <v>1223</v>
      </c>
      <c r="B403">
        <v>13360241001</v>
      </c>
      <c r="D403" t="s">
        <v>1500</v>
      </c>
      <c r="E403" s="140">
        <v>58.15</v>
      </c>
    </row>
    <row r="404" spans="1:5" x14ac:dyDescent="0.25">
      <c r="A404" t="s">
        <v>1223</v>
      </c>
      <c r="B404">
        <v>13372301001</v>
      </c>
      <c r="D404" t="s">
        <v>1501</v>
      </c>
      <c r="E404" s="140">
        <v>62.35</v>
      </c>
    </row>
    <row r="405" spans="1:5" x14ac:dyDescent="0.25">
      <c r="A405" t="s">
        <v>1223</v>
      </c>
      <c r="B405">
        <v>13370241001</v>
      </c>
      <c r="D405" t="s">
        <v>1502</v>
      </c>
      <c r="E405" s="140">
        <v>62.35</v>
      </c>
    </row>
    <row r="406" spans="1:5" x14ac:dyDescent="0.25">
      <c r="A406" t="s">
        <v>1223</v>
      </c>
      <c r="B406">
        <v>13382301001</v>
      </c>
      <c r="D406" t="s">
        <v>1503</v>
      </c>
      <c r="E406" s="140">
        <v>90.05</v>
      </c>
    </row>
    <row r="407" spans="1:5" x14ac:dyDescent="0.25">
      <c r="A407" t="s">
        <v>1223</v>
      </c>
      <c r="B407">
        <v>13380241001</v>
      </c>
      <c r="D407" t="s">
        <v>1504</v>
      </c>
      <c r="E407" s="140">
        <v>90.05</v>
      </c>
    </row>
    <row r="408" spans="1:5" x14ac:dyDescent="0.25">
      <c r="A408" t="s">
        <v>1223</v>
      </c>
      <c r="B408">
        <v>12390231002</v>
      </c>
      <c r="D408" t="s">
        <v>1505</v>
      </c>
      <c r="E408" s="140">
        <v>42.26</v>
      </c>
    </row>
    <row r="409" spans="1:5" x14ac:dyDescent="0.25">
      <c r="A409" t="s">
        <v>1223</v>
      </c>
      <c r="B409">
        <v>13492301001</v>
      </c>
      <c r="D409" t="s">
        <v>1506</v>
      </c>
      <c r="E409" s="140">
        <v>95.55</v>
      </c>
    </row>
    <row r="410" spans="1:5" x14ac:dyDescent="0.25">
      <c r="A410" t="s">
        <v>1223</v>
      </c>
      <c r="B410">
        <v>13490241001</v>
      </c>
      <c r="D410" t="s">
        <v>1507</v>
      </c>
      <c r="E410" s="140">
        <v>95.55</v>
      </c>
    </row>
    <row r="411" spans="1:5" x14ac:dyDescent="0.25">
      <c r="A411" t="s">
        <v>1223</v>
      </c>
      <c r="B411">
        <v>13492301002</v>
      </c>
      <c r="D411" t="s">
        <v>1508</v>
      </c>
      <c r="E411" s="140">
        <v>119.92</v>
      </c>
    </row>
    <row r="412" spans="1:5" x14ac:dyDescent="0.25">
      <c r="A412" t="s">
        <v>1223</v>
      </c>
      <c r="B412">
        <v>13490241002</v>
      </c>
      <c r="D412" t="s">
        <v>1509</v>
      </c>
      <c r="E412" s="140">
        <v>119.92</v>
      </c>
    </row>
    <row r="413" spans="1:5" x14ac:dyDescent="0.25">
      <c r="A413" t="s">
        <v>1223</v>
      </c>
      <c r="B413">
        <v>13422301001</v>
      </c>
      <c r="D413" t="s">
        <v>1510</v>
      </c>
      <c r="E413" s="140">
        <v>127.45</v>
      </c>
    </row>
    <row r="414" spans="1:5" x14ac:dyDescent="0.25">
      <c r="A414" t="s">
        <v>1223</v>
      </c>
      <c r="B414">
        <v>13420241001</v>
      </c>
      <c r="D414" t="s">
        <v>1511</v>
      </c>
      <c r="E414" s="140">
        <v>127.45</v>
      </c>
    </row>
    <row r="415" spans="1:5" x14ac:dyDescent="0.25">
      <c r="A415" t="s">
        <v>1223</v>
      </c>
      <c r="B415">
        <v>13422301002</v>
      </c>
      <c r="D415" t="s">
        <v>1512</v>
      </c>
      <c r="E415" s="140">
        <v>158.97999999999999</v>
      </c>
    </row>
    <row r="416" spans="1:5" x14ac:dyDescent="0.25">
      <c r="A416" t="s">
        <v>1223</v>
      </c>
      <c r="B416">
        <v>13420241002</v>
      </c>
      <c r="D416" t="s">
        <v>1513</v>
      </c>
      <c r="E416" s="140">
        <v>158.97999999999999</v>
      </c>
    </row>
    <row r="417" spans="1:5" x14ac:dyDescent="0.25">
      <c r="A417" t="s">
        <v>1223</v>
      </c>
      <c r="B417">
        <v>13152981001</v>
      </c>
      <c r="D417" t="s">
        <v>1514</v>
      </c>
      <c r="E417" s="140">
        <v>95.55</v>
      </c>
    </row>
    <row r="418" spans="1:5" x14ac:dyDescent="0.25">
      <c r="A418" t="s">
        <v>1223</v>
      </c>
      <c r="B418">
        <v>12144811001</v>
      </c>
      <c r="D418" t="s">
        <v>1515</v>
      </c>
      <c r="E418" s="140">
        <v>401.67</v>
      </c>
    </row>
    <row r="419" spans="1:5" x14ac:dyDescent="0.25">
      <c r="A419" t="s">
        <v>1223</v>
      </c>
      <c r="B419">
        <v>12179051001</v>
      </c>
      <c r="D419" t="s">
        <v>1516</v>
      </c>
      <c r="E419" s="140">
        <v>47.13</v>
      </c>
    </row>
    <row r="420" spans="1:5" x14ac:dyDescent="0.25">
      <c r="A420" t="s">
        <v>1223</v>
      </c>
      <c r="B420">
        <v>12144511001</v>
      </c>
      <c r="D420" t="s">
        <v>1517</v>
      </c>
      <c r="E420" s="140">
        <v>26.32</v>
      </c>
    </row>
    <row r="421" spans="1:5" x14ac:dyDescent="0.25">
      <c r="A421" t="s">
        <v>1223</v>
      </c>
      <c r="B421">
        <v>12280771001</v>
      </c>
      <c r="D421" t="s">
        <v>1518</v>
      </c>
      <c r="E421" s="140">
        <v>40.270000000000003</v>
      </c>
    </row>
    <row r="422" spans="1:5" x14ac:dyDescent="0.25">
      <c r="A422" t="s">
        <v>1223</v>
      </c>
      <c r="B422">
        <v>12442401001</v>
      </c>
      <c r="D422" t="s">
        <v>1519</v>
      </c>
      <c r="E422" s="140">
        <v>403.35</v>
      </c>
    </row>
    <row r="423" spans="1:5" x14ac:dyDescent="0.25">
      <c r="A423" t="s">
        <v>1223</v>
      </c>
      <c r="B423">
        <v>12442501001</v>
      </c>
      <c r="D423" t="s">
        <v>1520</v>
      </c>
      <c r="E423" s="140">
        <v>429.95</v>
      </c>
    </row>
    <row r="424" spans="1:5" x14ac:dyDescent="0.25">
      <c r="A424" t="s">
        <v>1223</v>
      </c>
      <c r="B424">
        <v>12442601001</v>
      </c>
      <c r="D424" t="s">
        <v>1521</v>
      </c>
      <c r="E424" s="140">
        <v>626.97</v>
      </c>
    </row>
    <row r="425" spans="1:5" x14ac:dyDescent="0.25">
      <c r="A425" t="s">
        <v>1223</v>
      </c>
      <c r="B425">
        <v>13530671900</v>
      </c>
      <c r="D425" t="s">
        <v>1522</v>
      </c>
      <c r="E425" s="140">
        <v>114.25</v>
      </c>
    </row>
    <row r="426" spans="1:5" x14ac:dyDescent="0.25">
      <c r="A426" t="s">
        <v>1223</v>
      </c>
      <c r="B426">
        <v>12099961001</v>
      </c>
      <c r="D426" t="s">
        <v>1523</v>
      </c>
      <c r="E426" s="140">
        <v>1585.64</v>
      </c>
    </row>
    <row r="427" spans="1:5" x14ac:dyDescent="0.25">
      <c r="A427" t="s">
        <v>1223</v>
      </c>
      <c r="B427">
        <v>12296591001</v>
      </c>
      <c r="D427" t="s">
        <v>1524</v>
      </c>
      <c r="E427" s="140">
        <v>2013.15</v>
      </c>
    </row>
    <row r="428" spans="1:5" x14ac:dyDescent="0.25">
      <c r="A428" t="s">
        <v>1223</v>
      </c>
      <c r="B428">
        <v>12099971001</v>
      </c>
      <c r="D428" t="s">
        <v>1525</v>
      </c>
      <c r="E428" s="140">
        <v>330.98</v>
      </c>
    </row>
    <row r="429" spans="1:5" x14ac:dyDescent="0.25">
      <c r="A429" t="s">
        <v>1223</v>
      </c>
      <c r="B429">
        <v>12297191001</v>
      </c>
      <c r="D429" t="s">
        <v>1526</v>
      </c>
      <c r="E429" s="140">
        <v>410.85</v>
      </c>
    </row>
    <row r="430" spans="1:5" x14ac:dyDescent="0.25">
      <c r="A430" t="s">
        <v>1223</v>
      </c>
      <c r="B430">
        <v>12099981001</v>
      </c>
      <c r="D430" t="s">
        <v>1527</v>
      </c>
      <c r="E430" s="140">
        <v>263.12</v>
      </c>
    </row>
    <row r="431" spans="1:5" x14ac:dyDescent="0.25">
      <c r="A431" t="s">
        <v>1223</v>
      </c>
      <c r="B431">
        <v>12297091001</v>
      </c>
      <c r="D431" t="s">
        <v>1528</v>
      </c>
      <c r="E431" s="140">
        <v>263.12</v>
      </c>
    </row>
    <row r="432" spans="1:5" x14ac:dyDescent="0.25">
      <c r="A432" t="s">
        <v>1223</v>
      </c>
      <c r="B432">
        <v>12296791001</v>
      </c>
      <c r="D432" t="s">
        <v>1529</v>
      </c>
      <c r="E432" s="140">
        <v>1869.42</v>
      </c>
    </row>
    <row r="433" spans="1:5" x14ac:dyDescent="0.25">
      <c r="A433" t="s">
        <v>1223</v>
      </c>
      <c r="B433">
        <v>12141771001</v>
      </c>
      <c r="D433" t="s">
        <v>1530</v>
      </c>
      <c r="E433" s="140">
        <v>4140.58</v>
      </c>
    </row>
    <row r="434" spans="1:5" x14ac:dyDescent="0.25">
      <c r="A434" t="s">
        <v>1223</v>
      </c>
      <c r="B434">
        <v>12141791001</v>
      </c>
      <c r="D434" t="s">
        <v>1531</v>
      </c>
      <c r="E434" s="140">
        <v>4569.8599999999997</v>
      </c>
    </row>
    <row r="435" spans="1:5" x14ac:dyDescent="0.25">
      <c r="A435" t="s">
        <v>1223</v>
      </c>
      <c r="B435">
        <v>12099991001</v>
      </c>
      <c r="D435" t="s">
        <v>1532</v>
      </c>
      <c r="E435" s="140">
        <v>3254.3</v>
      </c>
    </row>
    <row r="436" spans="1:5" x14ac:dyDescent="0.25">
      <c r="A436" t="s">
        <v>1223</v>
      </c>
      <c r="B436">
        <v>12069531001</v>
      </c>
      <c r="D436" t="s">
        <v>1533</v>
      </c>
      <c r="E436" s="140">
        <v>3244.78</v>
      </c>
    </row>
    <row r="437" spans="1:5" x14ac:dyDescent="0.25">
      <c r="A437" t="s">
        <v>1223</v>
      </c>
      <c r="B437">
        <v>12141781001</v>
      </c>
      <c r="D437" t="s">
        <v>1534</v>
      </c>
      <c r="E437" s="140">
        <v>4846.82</v>
      </c>
    </row>
    <row r="438" spans="1:5" x14ac:dyDescent="0.25">
      <c r="A438" t="s">
        <v>1223</v>
      </c>
      <c r="B438">
        <v>12141811001</v>
      </c>
      <c r="D438" t="s">
        <v>1535</v>
      </c>
      <c r="E438" s="140">
        <v>5262.27</v>
      </c>
    </row>
    <row r="439" spans="1:5" x14ac:dyDescent="0.25">
      <c r="A439" t="s">
        <v>1223</v>
      </c>
      <c r="B439">
        <v>12141821001</v>
      </c>
      <c r="D439" t="s">
        <v>1536</v>
      </c>
      <c r="E439" s="140">
        <v>450.09</v>
      </c>
    </row>
    <row r="440" spans="1:5" x14ac:dyDescent="0.25">
      <c r="A440" t="s">
        <v>1223</v>
      </c>
      <c r="B440">
        <v>13154571001</v>
      </c>
      <c r="D440" t="s">
        <v>1537</v>
      </c>
      <c r="E440" s="140">
        <v>239.94</v>
      </c>
    </row>
    <row r="441" spans="1:5" x14ac:dyDescent="0.25">
      <c r="A441" t="s">
        <v>1223</v>
      </c>
      <c r="B441">
        <v>13154481001</v>
      </c>
      <c r="D441" t="s">
        <v>1538</v>
      </c>
      <c r="E441" s="140">
        <v>2584.5300000000002</v>
      </c>
    </row>
    <row r="442" spans="1:5" x14ac:dyDescent="0.25">
      <c r="A442" t="s">
        <v>1223</v>
      </c>
      <c r="B442">
        <v>13154491001</v>
      </c>
      <c r="D442" t="s">
        <v>1539</v>
      </c>
      <c r="E442" s="140">
        <v>3183.74</v>
      </c>
    </row>
    <row r="443" spans="1:5" x14ac:dyDescent="0.25">
      <c r="A443" t="s">
        <v>1223</v>
      </c>
      <c r="B443">
        <v>13154501001</v>
      </c>
      <c r="D443" t="s">
        <v>1540</v>
      </c>
      <c r="E443" s="140">
        <v>184.88</v>
      </c>
    </row>
    <row r="444" spans="1:5" x14ac:dyDescent="0.25">
      <c r="A444" t="s">
        <v>1223</v>
      </c>
      <c r="B444">
        <v>12607001002</v>
      </c>
      <c r="D444" t="s">
        <v>1541</v>
      </c>
      <c r="E444" s="140">
        <v>16.940000000000001</v>
      </c>
    </row>
    <row r="445" spans="1:5" x14ac:dyDescent="0.25">
      <c r="A445" t="s">
        <v>1223</v>
      </c>
      <c r="B445">
        <v>12607201002</v>
      </c>
      <c r="D445" t="s">
        <v>1542</v>
      </c>
      <c r="E445" s="140">
        <v>26.58</v>
      </c>
    </row>
    <row r="446" spans="1:5" x14ac:dyDescent="0.25">
      <c r="A446" t="s">
        <v>1223</v>
      </c>
      <c r="B446">
        <v>11367701005</v>
      </c>
      <c r="D446" t="s">
        <v>1543</v>
      </c>
      <c r="E446" s="140">
        <v>4.1100000000000003</v>
      </c>
    </row>
    <row r="447" spans="1:5" x14ac:dyDescent="0.25">
      <c r="A447" t="s">
        <v>1223</v>
      </c>
      <c r="B447">
        <v>11367701120</v>
      </c>
      <c r="D447" t="s">
        <v>1544</v>
      </c>
      <c r="E447" s="140">
        <v>3.98</v>
      </c>
    </row>
    <row r="448" spans="1:5" x14ac:dyDescent="0.25">
      <c r="A448" t="s">
        <v>1223</v>
      </c>
      <c r="B448">
        <v>11367701300</v>
      </c>
      <c r="D448" t="s">
        <v>1545</v>
      </c>
      <c r="E448" s="140">
        <v>3.98</v>
      </c>
    </row>
    <row r="449" spans="1:5" x14ac:dyDescent="0.25">
      <c r="A449" t="s">
        <v>1223</v>
      </c>
      <c r="B449">
        <v>11369001005</v>
      </c>
      <c r="D449" t="s">
        <v>1546</v>
      </c>
      <c r="E449" s="140">
        <v>5.7</v>
      </c>
    </row>
    <row r="450" spans="1:5" x14ac:dyDescent="0.25">
      <c r="A450" t="s">
        <v>1223</v>
      </c>
      <c r="B450">
        <v>12465691002</v>
      </c>
      <c r="D450" t="s">
        <v>1547</v>
      </c>
      <c r="E450" s="140">
        <v>67.58</v>
      </c>
    </row>
    <row r="451" spans="1:5" x14ac:dyDescent="0.25">
      <c r="A451" t="s">
        <v>1223</v>
      </c>
      <c r="B451">
        <v>12889291002</v>
      </c>
      <c r="D451" t="s">
        <v>1547</v>
      </c>
      <c r="E451" s="140">
        <v>51.02</v>
      </c>
    </row>
    <row r="452" spans="1:5" x14ac:dyDescent="0.25">
      <c r="A452" t="s">
        <v>1223</v>
      </c>
      <c r="B452">
        <v>12465291002</v>
      </c>
      <c r="D452" t="s">
        <v>1548</v>
      </c>
      <c r="E452" s="140">
        <v>53.38</v>
      </c>
    </row>
    <row r="453" spans="1:5" x14ac:dyDescent="0.25">
      <c r="A453" t="s">
        <v>1223</v>
      </c>
      <c r="B453">
        <v>12489901002</v>
      </c>
      <c r="D453" t="s">
        <v>1548</v>
      </c>
      <c r="E453" s="140">
        <v>42.28</v>
      </c>
    </row>
    <row r="454" spans="1:5" x14ac:dyDescent="0.25">
      <c r="A454" t="s">
        <v>1223</v>
      </c>
      <c r="B454">
        <v>12465991001</v>
      </c>
      <c r="D454" t="s">
        <v>1549</v>
      </c>
      <c r="E454" s="140">
        <v>7.92</v>
      </c>
    </row>
    <row r="455" spans="1:5" x14ac:dyDescent="0.25">
      <c r="A455" t="s">
        <v>1223</v>
      </c>
      <c r="B455">
        <v>12496471001</v>
      </c>
      <c r="D455" t="s">
        <v>1550</v>
      </c>
      <c r="E455" s="140">
        <v>15.11</v>
      </c>
    </row>
    <row r="456" spans="1:5" x14ac:dyDescent="0.25">
      <c r="A456" t="s">
        <v>1223</v>
      </c>
      <c r="B456">
        <v>12496571001</v>
      </c>
      <c r="D456" t="s">
        <v>1551</v>
      </c>
      <c r="E456" s="140">
        <v>15.11</v>
      </c>
    </row>
    <row r="457" spans="1:5" x14ac:dyDescent="0.25">
      <c r="A457" t="s">
        <v>1223</v>
      </c>
      <c r="B457">
        <v>12316811001</v>
      </c>
      <c r="D457" t="s">
        <v>1552</v>
      </c>
      <c r="E457" s="140">
        <v>11.12</v>
      </c>
    </row>
    <row r="458" spans="1:5" x14ac:dyDescent="0.25">
      <c r="A458" t="s">
        <v>1223</v>
      </c>
      <c r="B458">
        <v>12316911001</v>
      </c>
      <c r="D458" t="s">
        <v>1553</v>
      </c>
      <c r="E458" s="140">
        <v>10.91</v>
      </c>
    </row>
    <row r="459" spans="1:5" x14ac:dyDescent="0.25">
      <c r="A459" t="s">
        <v>1223</v>
      </c>
      <c r="B459">
        <v>12468791001</v>
      </c>
      <c r="D459" t="s">
        <v>1554</v>
      </c>
      <c r="E459" s="140">
        <v>14.54</v>
      </c>
    </row>
    <row r="460" spans="1:5" x14ac:dyDescent="0.25">
      <c r="A460" t="s">
        <v>1223</v>
      </c>
      <c r="B460">
        <v>12468891001</v>
      </c>
      <c r="D460" t="s">
        <v>1555</v>
      </c>
      <c r="E460" s="140">
        <v>7.72</v>
      </c>
    </row>
    <row r="461" spans="1:5" x14ac:dyDescent="0.25">
      <c r="A461" t="s">
        <v>1223</v>
      </c>
      <c r="B461">
        <v>12662101001</v>
      </c>
      <c r="D461" t="s">
        <v>1556</v>
      </c>
      <c r="E461" s="140">
        <v>7.2</v>
      </c>
    </row>
    <row r="462" spans="1:5" x14ac:dyDescent="0.25">
      <c r="A462" t="s">
        <v>1223</v>
      </c>
      <c r="B462">
        <v>14187141001</v>
      </c>
      <c r="D462" t="s">
        <v>1557</v>
      </c>
      <c r="E462" s="140">
        <v>398.4</v>
      </c>
    </row>
    <row r="463" spans="1:5" x14ac:dyDescent="0.25">
      <c r="A463" t="s">
        <v>1223</v>
      </c>
      <c r="B463">
        <v>14187151001</v>
      </c>
      <c r="D463" t="s">
        <v>1558</v>
      </c>
      <c r="E463" s="140">
        <v>503.57</v>
      </c>
    </row>
    <row r="464" spans="1:5" x14ac:dyDescent="0.25">
      <c r="A464" t="s">
        <v>1223</v>
      </c>
      <c r="B464">
        <v>14187181001</v>
      </c>
      <c r="D464" t="s">
        <v>1559</v>
      </c>
      <c r="E464" s="140">
        <v>605.02</v>
      </c>
    </row>
    <row r="465" spans="1:5" x14ac:dyDescent="0.25">
      <c r="A465" t="s">
        <v>1223</v>
      </c>
      <c r="B465">
        <v>14187191001</v>
      </c>
      <c r="D465" t="s">
        <v>1560</v>
      </c>
      <c r="E465" s="140">
        <v>708.95</v>
      </c>
    </row>
    <row r="466" spans="1:5" x14ac:dyDescent="0.25">
      <c r="A466" t="s">
        <v>1223</v>
      </c>
      <c r="B466">
        <v>14187241001</v>
      </c>
      <c r="D466" t="s">
        <v>1561</v>
      </c>
      <c r="E466" s="140">
        <v>809.17</v>
      </c>
    </row>
    <row r="467" spans="1:5" x14ac:dyDescent="0.25">
      <c r="A467" t="s">
        <v>1223</v>
      </c>
      <c r="B467">
        <v>14187251001</v>
      </c>
      <c r="D467" t="s">
        <v>1562</v>
      </c>
      <c r="E467" s="140">
        <v>828.97</v>
      </c>
    </row>
    <row r="468" spans="1:5" x14ac:dyDescent="0.25">
      <c r="A468" t="s">
        <v>1223</v>
      </c>
      <c r="B468">
        <v>14187281001</v>
      </c>
      <c r="D468" t="s">
        <v>1563</v>
      </c>
      <c r="E468" s="140">
        <v>923</v>
      </c>
    </row>
    <row r="469" spans="1:5" x14ac:dyDescent="0.25">
      <c r="A469" t="s">
        <v>1223</v>
      </c>
      <c r="B469">
        <v>14187291001</v>
      </c>
      <c r="D469" t="s">
        <v>1564</v>
      </c>
      <c r="E469" s="140">
        <v>1018.27</v>
      </c>
    </row>
    <row r="470" spans="1:5" x14ac:dyDescent="0.25">
      <c r="A470" t="s">
        <v>1223</v>
      </c>
      <c r="B470">
        <v>14187341001</v>
      </c>
      <c r="D470" t="s">
        <v>1565</v>
      </c>
      <c r="E470" s="140">
        <v>1112.3</v>
      </c>
    </row>
    <row r="471" spans="1:5" x14ac:dyDescent="0.25">
      <c r="A471" t="s">
        <v>1223</v>
      </c>
      <c r="B471">
        <v>14187351001</v>
      </c>
      <c r="D471" t="s">
        <v>1566</v>
      </c>
      <c r="E471" s="140">
        <v>1208.81</v>
      </c>
    </row>
    <row r="472" spans="1:5" x14ac:dyDescent="0.25">
      <c r="A472" t="s">
        <v>1223</v>
      </c>
      <c r="B472">
        <v>14187381001</v>
      </c>
      <c r="D472" t="s">
        <v>1567</v>
      </c>
      <c r="E472" s="140">
        <v>1305.31</v>
      </c>
    </row>
    <row r="473" spans="1:5" x14ac:dyDescent="0.25">
      <c r="A473" t="s">
        <v>1223</v>
      </c>
      <c r="B473">
        <v>14187391001</v>
      </c>
      <c r="D473" t="s">
        <v>1568</v>
      </c>
      <c r="E473" s="140">
        <v>1541.63</v>
      </c>
    </row>
    <row r="474" spans="1:5" x14ac:dyDescent="0.25">
      <c r="A474" t="s">
        <v>1223</v>
      </c>
      <c r="B474">
        <v>14187431001</v>
      </c>
      <c r="D474" t="s">
        <v>1569</v>
      </c>
      <c r="E474" s="140">
        <v>1648.04</v>
      </c>
    </row>
    <row r="475" spans="1:5" x14ac:dyDescent="0.25">
      <c r="A475" t="s">
        <v>1223</v>
      </c>
      <c r="B475">
        <v>14187441001</v>
      </c>
      <c r="D475" t="s">
        <v>1570</v>
      </c>
      <c r="E475" s="140">
        <v>1764.34</v>
      </c>
    </row>
    <row r="476" spans="1:5" x14ac:dyDescent="0.25">
      <c r="A476" t="s">
        <v>1223</v>
      </c>
      <c r="B476">
        <v>14187451001</v>
      </c>
      <c r="D476" t="s">
        <v>1571</v>
      </c>
      <c r="E476" s="140">
        <v>1862.08</v>
      </c>
    </row>
    <row r="477" spans="1:5" x14ac:dyDescent="0.25">
      <c r="A477" t="s">
        <v>1223</v>
      </c>
      <c r="B477">
        <v>14187481001</v>
      </c>
      <c r="D477" t="s">
        <v>1572</v>
      </c>
      <c r="E477" s="140">
        <v>5.74</v>
      </c>
    </row>
    <row r="478" spans="1:5" x14ac:dyDescent="0.25">
      <c r="A478" t="s">
        <v>1223</v>
      </c>
      <c r="B478">
        <v>14187491001</v>
      </c>
      <c r="D478" t="s">
        <v>1573</v>
      </c>
      <c r="E478" s="140">
        <v>425.62</v>
      </c>
    </row>
    <row r="479" spans="1:5" x14ac:dyDescent="0.25">
      <c r="A479" t="s">
        <v>1223</v>
      </c>
      <c r="B479">
        <v>14187531001</v>
      </c>
      <c r="D479" t="s">
        <v>1574</v>
      </c>
      <c r="E479" s="140">
        <v>540.67999999999995</v>
      </c>
    </row>
    <row r="480" spans="1:5" x14ac:dyDescent="0.25">
      <c r="A480" t="s">
        <v>1223</v>
      </c>
      <c r="B480">
        <v>14187541001</v>
      </c>
      <c r="D480" t="s">
        <v>1575</v>
      </c>
      <c r="E480" s="140">
        <v>655.75</v>
      </c>
    </row>
    <row r="481" spans="1:5" x14ac:dyDescent="0.25">
      <c r="A481" t="s">
        <v>1223</v>
      </c>
      <c r="B481">
        <v>14187551001</v>
      </c>
      <c r="D481" t="s">
        <v>1576</v>
      </c>
      <c r="E481" s="140">
        <v>772.05</v>
      </c>
    </row>
    <row r="482" spans="1:5" x14ac:dyDescent="0.25">
      <c r="A482" t="s">
        <v>1223</v>
      </c>
      <c r="B482">
        <v>14187581001</v>
      </c>
      <c r="D482" t="s">
        <v>1577</v>
      </c>
      <c r="E482" s="140">
        <v>885.88</v>
      </c>
    </row>
    <row r="483" spans="1:5" x14ac:dyDescent="0.25">
      <c r="A483" t="s">
        <v>1223</v>
      </c>
      <c r="B483">
        <v>14187591001</v>
      </c>
      <c r="D483" t="s">
        <v>1578</v>
      </c>
      <c r="E483" s="140">
        <v>909.39</v>
      </c>
    </row>
    <row r="484" spans="1:5" x14ac:dyDescent="0.25">
      <c r="A484" t="s">
        <v>1223</v>
      </c>
      <c r="B484">
        <v>14187611001</v>
      </c>
      <c r="D484" t="s">
        <v>1579</v>
      </c>
      <c r="E484" s="140">
        <v>1018.27</v>
      </c>
    </row>
    <row r="485" spans="1:5" x14ac:dyDescent="0.25">
      <c r="A485" t="s">
        <v>1223</v>
      </c>
      <c r="B485">
        <v>14187631001</v>
      </c>
      <c r="D485" t="s">
        <v>1580</v>
      </c>
      <c r="E485" s="140">
        <v>1122.2</v>
      </c>
    </row>
    <row r="486" spans="1:5" x14ac:dyDescent="0.25">
      <c r="A486" t="s">
        <v>1223</v>
      </c>
      <c r="B486">
        <v>14187641001</v>
      </c>
      <c r="D486" t="s">
        <v>1581</v>
      </c>
      <c r="E486" s="140">
        <v>1232.32</v>
      </c>
    </row>
    <row r="487" spans="1:5" x14ac:dyDescent="0.25">
      <c r="A487" t="s">
        <v>1223</v>
      </c>
      <c r="B487">
        <v>14187651001</v>
      </c>
      <c r="D487" t="s">
        <v>1582</v>
      </c>
      <c r="E487" s="140">
        <v>1338.72</v>
      </c>
    </row>
    <row r="488" spans="1:5" x14ac:dyDescent="0.25">
      <c r="A488" t="s">
        <v>1223</v>
      </c>
      <c r="B488">
        <v>14187681001</v>
      </c>
      <c r="D488" t="s">
        <v>1583</v>
      </c>
      <c r="E488" s="140">
        <v>1446.36</v>
      </c>
    </row>
    <row r="489" spans="1:5" x14ac:dyDescent="0.25">
      <c r="A489" t="s">
        <v>1223</v>
      </c>
      <c r="B489">
        <v>14187691001</v>
      </c>
      <c r="D489" t="s">
        <v>1584</v>
      </c>
      <c r="E489" s="140">
        <v>1709.9</v>
      </c>
    </row>
    <row r="490" spans="1:5" x14ac:dyDescent="0.25">
      <c r="A490" t="s">
        <v>1223</v>
      </c>
      <c r="B490">
        <v>14187711001</v>
      </c>
      <c r="D490" t="s">
        <v>1585</v>
      </c>
      <c r="E490" s="140">
        <v>1827.44</v>
      </c>
    </row>
    <row r="491" spans="1:5" x14ac:dyDescent="0.25">
      <c r="A491" t="s">
        <v>1223</v>
      </c>
      <c r="B491">
        <v>14187731001</v>
      </c>
      <c r="D491" t="s">
        <v>1586</v>
      </c>
      <c r="E491" s="140">
        <v>1949.93</v>
      </c>
    </row>
    <row r="492" spans="1:5" x14ac:dyDescent="0.25">
      <c r="A492" t="s">
        <v>1223</v>
      </c>
      <c r="B492">
        <v>14187741001</v>
      </c>
      <c r="D492" t="s">
        <v>1587</v>
      </c>
      <c r="E492" s="140">
        <v>2067.4699999999998</v>
      </c>
    </row>
    <row r="493" spans="1:5" x14ac:dyDescent="0.25">
      <c r="A493" t="s">
        <v>1223</v>
      </c>
      <c r="B493">
        <v>14187781001</v>
      </c>
      <c r="D493" t="s">
        <v>1588</v>
      </c>
      <c r="E493" s="140">
        <v>11.98</v>
      </c>
    </row>
    <row r="494" spans="1:5" x14ac:dyDescent="0.25">
      <c r="A494" t="s">
        <v>1223</v>
      </c>
      <c r="B494">
        <v>14187751001</v>
      </c>
      <c r="D494" t="s">
        <v>1589</v>
      </c>
      <c r="E494" s="140">
        <v>143.52000000000001</v>
      </c>
    </row>
    <row r="495" spans="1:5" x14ac:dyDescent="0.25">
      <c r="A495" t="s">
        <v>1223</v>
      </c>
      <c r="B495">
        <v>14700101001</v>
      </c>
      <c r="D495" t="s">
        <v>1590</v>
      </c>
      <c r="E495" s="140">
        <v>327.37</v>
      </c>
    </row>
    <row r="496" spans="1:5" x14ac:dyDescent="0.25">
      <c r="A496" t="s">
        <v>1223</v>
      </c>
      <c r="B496">
        <v>14700201001</v>
      </c>
      <c r="D496" t="s">
        <v>1591</v>
      </c>
      <c r="E496" s="140">
        <v>412.18</v>
      </c>
    </row>
    <row r="497" spans="1:5" x14ac:dyDescent="0.25">
      <c r="A497" t="s">
        <v>1223</v>
      </c>
      <c r="B497">
        <v>14700301001</v>
      </c>
      <c r="D497" t="s">
        <v>1592</v>
      </c>
      <c r="E497" s="140">
        <v>495.69</v>
      </c>
    </row>
    <row r="498" spans="1:5" x14ac:dyDescent="0.25">
      <c r="A498" t="s">
        <v>1223</v>
      </c>
      <c r="B498">
        <v>14700401001</v>
      </c>
      <c r="D498" t="s">
        <v>1593</v>
      </c>
      <c r="E498" s="140">
        <v>580.51</v>
      </c>
    </row>
    <row r="499" spans="1:5" x14ac:dyDescent="0.25">
      <c r="A499" t="s">
        <v>1223</v>
      </c>
      <c r="B499">
        <v>14700501001</v>
      </c>
      <c r="D499" t="s">
        <v>1594</v>
      </c>
      <c r="E499" s="140">
        <v>661.36</v>
      </c>
    </row>
    <row r="500" spans="1:5" x14ac:dyDescent="0.25">
      <c r="A500" t="s">
        <v>1223</v>
      </c>
      <c r="B500">
        <v>14700601001</v>
      </c>
      <c r="D500" t="s">
        <v>1595</v>
      </c>
      <c r="E500" s="140">
        <v>746.18</v>
      </c>
    </row>
    <row r="501" spans="1:5" x14ac:dyDescent="0.25">
      <c r="A501" t="s">
        <v>1223</v>
      </c>
      <c r="B501">
        <v>14700701001</v>
      </c>
      <c r="D501" t="s">
        <v>1596</v>
      </c>
      <c r="E501" s="140">
        <v>831</v>
      </c>
    </row>
    <row r="502" spans="1:5" x14ac:dyDescent="0.25">
      <c r="A502" t="s">
        <v>1223</v>
      </c>
      <c r="B502">
        <v>14700801001</v>
      </c>
      <c r="D502" t="s">
        <v>1597</v>
      </c>
      <c r="E502" s="140">
        <v>915.82</v>
      </c>
    </row>
    <row r="503" spans="1:5" x14ac:dyDescent="0.25">
      <c r="A503" t="s">
        <v>1223</v>
      </c>
      <c r="B503">
        <v>14700901001</v>
      </c>
      <c r="D503" t="s">
        <v>1598</v>
      </c>
      <c r="E503" s="140">
        <v>1001.97</v>
      </c>
    </row>
    <row r="504" spans="1:5" x14ac:dyDescent="0.25">
      <c r="A504" t="s">
        <v>1223</v>
      </c>
      <c r="B504">
        <v>14701001001</v>
      </c>
      <c r="D504" t="s">
        <v>1599</v>
      </c>
      <c r="E504" s="140">
        <v>1089.45</v>
      </c>
    </row>
    <row r="505" spans="1:5" x14ac:dyDescent="0.25">
      <c r="A505" t="s">
        <v>1223</v>
      </c>
      <c r="B505">
        <v>14701101001</v>
      </c>
      <c r="D505" t="s">
        <v>1600</v>
      </c>
      <c r="E505" s="140">
        <v>1174.26</v>
      </c>
    </row>
    <row r="506" spans="1:5" x14ac:dyDescent="0.25">
      <c r="A506" t="s">
        <v>1223</v>
      </c>
      <c r="B506">
        <v>14700011001</v>
      </c>
      <c r="D506" t="s">
        <v>1601</v>
      </c>
      <c r="E506" s="140">
        <v>99.4</v>
      </c>
    </row>
    <row r="507" spans="1:5" x14ac:dyDescent="0.25">
      <c r="A507" t="s">
        <v>1223</v>
      </c>
      <c r="B507">
        <v>12488701001</v>
      </c>
      <c r="D507" t="s">
        <v>1602</v>
      </c>
      <c r="E507" s="140">
        <v>526.74</v>
      </c>
    </row>
    <row r="508" spans="1:5" x14ac:dyDescent="0.25">
      <c r="A508" t="s">
        <v>1223</v>
      </c>
      <c r="B508">
        <v>12488801001</v>
      </c>
      <c r="D508" t="s">
        <v>1603</v>
      </c>
      <c r="E508" s="140">
        <v>695.28</v>
      </c>
    </row>
    <row r="509" spans="1:5" x14ac:dyDescent="0.25">
      <c r="A509" t="s">
        <v>1223</v>
      </c>
      <c r="B509">
        <v>12488901001</v>
      </c>
      <c r="D509" t="s">
        <v>1604</v>
      </c>
      <c r="E509" s="140">
        <v>800.63</v>
      </c>
    </row>
    <row r="510" spans="1:5" x14ac:dyDescent="0.25">
      <c r="A510" t="s">
        <v>1223</v>
      </c>
      <c r="B510">
        <v>12489001001</v>
      </c>
      <c r="D510" t="s">
        <v>1605</v>
      </c>
      <c r="E510" s="140">
        <v>927.02</v>
      </c>
    </row>
    <row r="511" spans="1:5" x14ac:dyDescent="0.25">
      <c r="A511" t="s">
        <v>1223</v>
      </c>
      <c r="B511">
        <v>12489101001</v>
      </c>
      <c r="D511" t="s">
        <v>1606</v>
      </c>
      <c r="E511" s="140">
        <v>1053.44</v>
      </c>
    </row>
    <row r="512" spans="1:5" x14ac:dyDescent="0.25">
      <c r="A512" t="s">
        <v>1223</v>
      </c>
      <c r="B512">
        <v>12489201001</v>
      </c>
      <c r="D512" t="s">
        <v>1607</v>
      </c>
      <c r="E512" s="140">
        <v>1158.77</v>
      </c>
    </row>
    <row r="513" spans="1:5" x14ac:dyDescent="0.25">
      <c r="A513" t="s">
        <v>1223</v>
      </c>
      <c r="B513">
        <v>12489301001</v>
      </c>
      <c r="D513" t="s">
        <v>1608</v>
      </c>
      <c r="E513" s="140">
        <v>1285.21</v>
      </c>
    </row>
    <row r="514" spans="1:5" x14ac:dyDescent="0.25">
      <c r="A514" t="s">
        <v>1223</v>
      </c>
      <c r="B514">
        <v>12489401001</v>
      </c>
      <c r="D514" t="s">
        <v>1609</v>
      </c>
      <c r="E514" s="140">
        <v>1384.43</v>
      </c>
    </row>
    <row r="515" spans="1:5" x14ac:dyDescent="0.25">
      <c r="A515" t="s">
        <v>1223</v>
      </c>
      <c r="B515">
        <v>12489501001</v>
      </c>
      <c r="D515" t="s">
        <v>1610</v>
      </c>
      <c r="E515" s="140">
        <v>1516.95</v>
      </c>
    </row>
    <row r="516" spans="1:5" x14ac:dyDescent="0.25">
      <c r="A516" t="s">
        <v>1223</v>
      </c>
      <c r="B516">
        <v>12489601001</v>
      </c>
      <c r="D516" t="s">
        <v>1611</v>
      </c>
      <c r="E516" s="140">
        <v>1706.58</v>
      </c>
    </row>
    <row r="517" spans="1:5" x14ac:dyDescent="0.25">
      <c r="A517" t="s">
        <v>1223</v>
      </c>
      <c r="B517">
        <v>12489701001</v>
      </c>
      <c r="D517" t="s">
        <v>1612</v>
      </c>
      <c r="E517" s="140">
        <v>1811.91</v>
      </c>
    </row>
    <row r="518" spans="1:5" x14ac:dyDescent="0.25">
      <c r="A518" t="s">
        <v>1223</v>
      </c>
      <c r="B518">
        <v>12478301001</v>
      </c>
      <c r="D518" t="s">
        <v>1613</v>
      </c>
      <c r="E518" s="140">
        <v>189.36</v>
      </c>
    </row>
    <row r="519" spans="1:5" x14ac:dyDescent="0.25">
      <c r="A519" t="s">
        <v>1223</v>
      </c>
      <c r="B519">
        <v>13280001001</v>
      </c>
      <c r="D519" t="s">
        <v>1614</v>
      </c>
      <c r="E519" s="140">
        <v>143.44999999999999</v>
      </c>
    </row>
    <row r="520" spans="1:5" x14ac:dyDescent="0.25">
      <c r="A520" t="s">
        <v>1223</v>
      </c>
      <c r="B520">
        <v>13280041001</v>
      </c>
      <c r="D520" t="s">
        <v>1615</v>
      </c>
      <c r="E520" s="140">
        <v>143.44999999999999</v>
      </c>
    </row>
    <row r="521" spans="1:5" x14ac:dyDescent="0.25">
      <c r="A521" t="s">
        <v>1223</v>
      </c>
      <c r="B521">
        <v>13280051001</v>
      </c>
      <c r="D521" t="s">
        <v>1616</v>
      </c>
      <c r="E521" s="140">
        <v>143.44999999999999</v>
      </c>
    </row>
    <row r="522" spans="1:5" x14ac:dyDescent="0.25">
      <c r="A522" t="s">
        <v>1223</v>
      </c>
      <c r="B522">
        <v>13280061001</v>
      </c>
      <c r="D522" t="s">
        <v>1617</v>
      </c>
      <c r="E522" s="140">
        <v>143.44999999999999</v>
      </c>
    </row>
    <row r="523" spans="1:5" x14ac:dyDescent="0.25">
      <c r="A523" t="s">
        <v>1223</v>
      </c>
      <c r="B523">
        <v>13280081001</v>
      </c>
      <c r="D523" t="s">
        <v>1618</v>
      </c>
      <c r="E523" s="140">
        <v>143.44999999999999</v>
      </c>
    </row>
    <row r="524" spans="1:5" x14ac:dyDescent="0.25">
      <c r="A524" t="s">
        <v>1223</v>
      </c>
      <c r="B524">
        <v>13280101001</v>
      </c>
      <c r="D524" t="s">
        <v>1619</v>
      </c>
      <c r="E524" s="140">
        <v>143.44999999999999</v>
      </c>
    </row>
    <row r="525" spans="1:5" x14ac:dyDescent="0.25">
      <c r="A525" t="s">
        <v>1223</v>
      </c>
      <c r="B525">
        <v>13280121001</v>
      </c>
      <c r="D525" t="s">
        <v>1620</v>
      </c>
      <c r="E525" s="140">
        <v>143.44999999999999</v>
      </c>
    </row>
    <row r="526" spans="1:5" x14ac:dyDescent="0.25">
      <c r="A526" t="s">
        <v>1223</v>
      </c>
      <c r="B526">
        <v>13280131001</v>
      </c>
      <c r="D526" t="s">
        <v>1621</v>
      </c>
      <c r="E526" s="140">
        <v>143.44999999999999</v>
      </c>
    </row>
    <row r="527" spans="1:5" x14ac:dyDescent="0.25">
      <c r="A527" t="s">
        <v>1223</v>
      </c>
      <c r="B527">
        <v>13280141001</v>
      </c>
      <c r="D527" t="s">
        <v>1622</v>
      </c>
      <c r="E527" s="140">
        <v>143.44999999999999</v>
      </c>
    </row>
    <row r="528" spans="1:5" x14ac:dyDescent="0.25">
      <c r="A528" t="s">
        <v>1223</v>
      </c>
      <c r="B528">
        <v>13280161001</v>
      </c>
      <c r="D528" t="s">
        <v>1623</v>
      </c>
      <c r="E528" s="140">
        <v>143.44999999999999</v>
      </c>
    </row>
    <row r="529" spans="1:5" x14ac:dyDescent="0.25">
      <c r="A529" t="s">
        <v>1223</v>
      </c>
      <c r="B529">
        <v>13280241001</v>
      </c>
      <c r="D529" t="s">
        <v>1624</v>
      </c>
      <c r="E529" s="140">
        <v>525.99</v>
      </c>
    </row>
    <row r="530" spans="1:5" x14ac:dyDescent="0.25">
      <c r="A530" t="s">
        <v>1223</v>
      </c>
      <c r="B530">
        <v>13282301001</v>
      </c>
      <c r="D530" t="s">
        <v>1625</v>
      </c>
      <c r="E530" s="140">
        <v>549.9</v>
      </c>
    </row>
    <row r="531" spans="1:5" x14ac:dyDescent="0.25">
      <c r="A531" t="s">
        <v>1223</v>
      </c>
      <c r="B531">
        <v>13280191001</v>
      </c>
      <c r="D531" t="s">
        <v>1626</v>
      </c>
      <c r="E531" s="140">
        <v>89.66</v>
      </c>
    </row>
    <row r="532" spans="1:5" x14ac:dyDescent="0.25">
      <c r="A532" t="s">
        <v>1223</v>
      </c>
      <c r="B532">
        <v>13280201001</v>
      </c>
      <c r="D532" t="s">
        <v>1627</v>
      </c>
      <c r="E532" s="140">
        <v>239.09</v>
      </c>
    </row>
    <row r="533" spans="1:5" x14ac:dyDescent="0.25">
      <c r="A533" t="s">
        <v>1223</v>
      </c>
      <c r="B533">
        <v>13280211001</v>
      </c>
      <c r="D533" t="s">
        <v>1628</v>
      </c>
      <c r="E533" s="140">
        <v>262.99</v>
      </c>
    </row>
    <row r="534" spans="1:5" x14ac:dyDescent="0.25">
      <c r="A534" t="s">
        <v>1223</v>
      </c>
      <c r="B534">
        <v>13280221001</v>
      </c>
      <c r="D534" t="s">
        <v>1629</v>
      </c>
      <c r="E534" s="140">
        <v>239.09</v>
      </c>
    </row>
    <row r="535" spans="1:5" x14ac:dyDescent="0.25">
      <c r="A535" t="s">
        <v>1223</v>
      </c>
      <c r="B535">
        <v>13280331001</v>
      </c>
      <c r="D535" t="s">
        <v>1630</v>
      </c>
      <c r="E535" s="140">
        <v>29.89</v>
      </c>
    </row>
    <row r="536" spans="1:5" x14ac:dyDescent="0.25">
      <c r="A536" t="s">
        <v>1223</v>
      </c>
      <c r="B536">
        <v>13280391001</v>
      </c>
      <c r="D536" t="s">
        <v>1631</v>
      </c>
      <c r="E536" s="140">
        <v>29.89</v>
      </c>
    </row>
    <row r="537" spans="1:5" x14ac:dyDescent="0.25">
      <c r="A537" t="s">
        <v>1223</v>
      </c>
      <c r="B537">
        <v>13280341001</v>
      </c>
      <c r="D537" t="s">
        <v>1632</v>
      </c>
      <c r="E537" s="140">
        <v>95.63</v>
      </c>
    </row>
    <row r="538" spans="1:5" x14ac:dyDescent="0.25">
      <c r="A538" t="s">
        <v>1223</v>
      </c>
      <c r="B538">
        <v>13280351001</v>
      </c>
      <c r="D538" t="s">
        <v>1633</v>
      </c>
      <c r="E538" s="140">
        <v>89.66</v>
      </c>
    </row>
    <row r="539" spans="1:5" x14ac:dyDescent="0.25">
      <c r="A539" t="s">
        <v>1634</v>
      </c>
      <c r="B539">
        <v>11301211100</v>
      </c>
      <c r="D539" t="s">
        <v>1635</v>
      </c>
      <c r="E539" s="140">
        <v>2.72</v>
      </c>
    </row>
    <row r="540" spans="1:5" x14ac:dyDescent="0.25">
      <c r="A540" t="s">
        <v>1634</v>
      </c>
      <c r="B540">
        <v>11301311100</v>
      </c>
      <c r="D540" t="s">
        <v>1636</v>
      </c>
      <c r="E540" s="140">
        <v>3.71</v>
      </c>
    </row>
    <row r="541" spans="1:5" x14ac:dyDescent="0.25">
      <c r="A541" t="s">
        <v>1634</v>
      </c>
      <c r="B541">
        <v>11301411050</v>
      </c>
      <c r="D541" t="s">
        <v>1637</v>
      </c>
      <c r="E541" s="140">
        <v>6.09</v>
      </c>
    </row>
    <row r="542" spans="1:5" x14ac:dyDescent="0.25">
      <c r="A542" t="s">
        <v>1634</v>
      </c>
      <c r="B542">
        <v>11301511025</v>
      </c>
      <c r="D542" t="s">
        <v>1638</v>
      </c>
      <c r="E542" s="140">
        <v>9.02</v>
      </c>
    </row>
    <row r="543" spans="1:5" x14ac:dyDescent="0.25">
      <c r="A543" t="s">
        <v>1634</v>
      </c>
      <c r="B543">
        <v>11300711005</v>
      </c>
      <c r="D543" t="s">
        <v>1639</v>
      </c>
      <c r="E543" s="140">
        <v>3.09</v>
      </c>
    </row>
    <row r="544" spans="1:5" x14ac:dyDescent="0.25">
      <c r="A544" t="s">
        <v>1634</v>
      </c>
      <c r="B544">
        <v>11300811005</v>
      </c>
      <c r="D544" t="s">
        <v>1640</v>
      </c>
      <c r="E544" s="140">
        <v>4.12</v>
      </c>
    </row>
    <row r="545" spans="1:5" x14ac:dyDescent="0.25">
      <c r="A545" t="s">
        <v>1634</v>
      </c>
      <c r="B545">
        <v>11300911005</v>
      </c>
      <c r="D545" t="s">
        <v>1641</v>
      </c>
      <c r="E545" s="140">
        <v>6.6</v>
      </c>
    </row>
    <row r="546" spans="1:5" x14ac:dyDescent="0.25">
      <c r="A546" t="s">
        <v>1634</v>
      </c>
      <c r="B546">
        <v>11301011005</v>
      </c>
      <c r="D546" t="s">
        <v>1642</v>
      </c>
      <c r="E546" s="140">
        <v>9.43</v>
      </c>
    </row>
    <row r="547" spans="1:5" x14ac:dyDescent="0.25">
      <c r="A547" t="s">
        <v>1634</v>
      </c>
      <c r="B547">
        <v>11301111005</v>
      </c>
      <c r="D547" t="s">
        <v>1643</v>
      </c>
      <c r="E547" s="140">
        <v>20.75</v>
      </c>
    </row>
    <row r="548" spans="1:5" x14ac:dyDescent="0.25">
      <c r="A548" t="s">
        <v>1634</v>
      </c>
      <c r="B548">
        <v>11303011001</v>
      </c>
      <c r="D548" t="s">
        <v>1644</v>
      </c>
      <c r="E548" s="140">
        <v>4.5</v>
      </c>
    </row>
    <row r="549" spans="1:5" x14ac:dyDescent="0.25">
      <c r="A549" t="s">
        <v>1634</v>
      </c>
      <c r="B549">
        <v>11303111001</v>
      </c>
      <c r="D549" t="s">
        <v>1645</v>
      </c>
      <c r="E549" s="140">
        <v>5.83</v>
      </c>
    </row>
    <row r="550" spans="1:5" x14ac:dyDescent="0.25">
      <c r="A550" t="s">
        <v>1634</v>
      </c>
      <c r="B550">
        <v>11307211001</v>
      </c>
      <c r="D550" t="s">
        <v>1646</v>
      </c>
      <c r="E550" s="140">
        <v>10.34</v>
      </c>
    </row>
    <row r="551" spans="1:5" x14ac:dyDescent="0.25">
      <c r="A551" t="s">
        <v>1634</v>
      </c>
      <c r="B551">
        <v>11313591001</v>
      </c>
      <c r="D551" t="s">
        <v>1647</v>
      </c>
      <c r="E551" s="140">
        <v>12.65</v>
      </c>
    </row>
    <row r="552" spans="1:5" x14ac:dyDescent="0.25">
      <c r="A552" t="s">
        <v>1634</v>
      </c>
      <c r="B552">
        <v>11313251050</v>
      </c>
      <c r="D552" t="s">
        <v>1648</v>
      </c>
      <c r="E552" s="140">
        <v>4.6399999999999997</v>
      </c>
    </row>
    <row r="553" spans="1:5" x14ac:dyDescent="0.25">
      <c r="A553" t="s">
        <v>1634</v>
      </c>
      <c r="B553">
        <v>11313351050</v>
      </c>
      <c r="D553" t="s">
        <v>1649</v>
      </c>
      <c r="E553" s="140">
        <v>6.07</v>
      </c>
    </row>
    <row r="554" spans="1:5" x14ac:dyDescent="0.25">
      <c r="A554" t="s">
        <v>1634</v>
      </c>
      <c r="B554">
        <v>11313451025</v>
      </c>
      <c r="D554" t="s">
        <v>1650</v>
      </c>
      <c r="E554" s="140">
        <v>12.19</v>
      </c>
    </row>
    <row r="555" spans="1:5" x14ac:dyDescent="0.25">
      <c r="A555" t="s">
        <v>1634</v>
      </c>
      <c r="B555">
        <v>11316491025</v>
      </c>
      <c r="D555" t="s">
        <v>1651</v>
      </c>
      <c r="E555" s="140">
        <v>16.45</v>
      </c>
    </row>
    <row r="556" spans="1:5" x14ac:dyDescent="0.25">
      <c r="A556" t="s">
        <v>1634</v>
      </c>
      <c r="B556">
        <v>11303701100</v>
      </c>
      <c r="D556" t="s">
        <v>1652</v>
      </c>
      <c r="E556" s="140">
        <v>2.17</v>
      </c>
    </row>
    <row r="557" spans="1:5" x14ac:dyDescent="0.25">
      <c r="A557" t="s">
        <v>1634</v>
      </c>
      <c r="B557">
        <v>11303801100</v>
      </c>
      <c r="D557" t="s">
        <v>1653</v>
      </c>
      <c r="E557" s="140">
        <v>2.81</v>
      </c>
    </row>
    <row r="558" spans="1:5" x14ac:dyDescent="0.25">
      <c r="A558" t="s">
        <v>1634</v>
      </c>
      <c r="B558">
        <v>11303901050</v>
      </c>
      <c r="D558" t="s">
        <v>1654</v>
      </c>
      <c r="E558" s="140">
        <v>4.42</v>
      </c>
    </row>
    <row r="559" spans="1:5" x14ac:dyDescent="0.25">
      <c r="A559" t="s">
        <v>1634</v>
      </c>
      <c r="B559">
        <v>11304001050</v>
      </c>
      <c r="D559" t="s">
        <v>1655</v>
      </c>
      <c r="E559" s="140">
        <v>7.16</v>
      </c>
    </row>
    <row r="560" spans="1:5" x14ac:dyDescent="0.25">
      <c r="A560" t="s">
        <v>1634</v>
      </c>
      <c r="B560">
        <v>11303701006</v>
      </c>
      <c r="D560" t="s">
        <v>1652</v>
      </c>
      <c r="E560" s="140">
        <v>2.34</v>
      </c>
    </row>
    <row r="561" spans="1:5" x14ac:dyDescent="0.25">
      <c r="A561" t="s">
        <v>1634</v>
      </c>
      <c r="B561">
        <v>11303801006</v>
      </c>
      <c r="D561" t="s">
        <v>1653</v>
      </c>
      <c r="E561" s="140">
        <v>3.21</v>
      </c>
    </row>
    <row r="562" spans="1:5" x14ac:dyDescent="0.25">
      <c r="A562" t="s">
        <v>1634</v>
      </c>
      <c r="B562">
        <v>11303901006</v>
      </c>
      <c r="D562" t="s">
        <v>1654</v>
      </c>
      <c r="E562" s="140">
        <v>4.82</v>
      </c>
    </row>
    <row r="563" spans="1:5" x14ac:dyDescent="0.25">
      <c r="A563" t="s">
        <v>1634</v>
      </c>
      <c r="B563">
        <v>11304001006</v>
      </c>
      <c r="D563" t="s">
        <v>1655</v>
      </c>
      <c r="E563" s="140">
        <v>8.0299999999999994</v>
      </c>
    </row>
    <row r="564" spans="1:5" x14ac:dyDescent="0.25">
      <c r="A564" t="s">
        <v>1634</v>
      </c>
      <c r="B564">
        <v>11304101006</v>
      </c>
      <c r="D564" t="s">
        <v>1656</v>
      </c>
      <c r="E564" s="140">
        <v>13.72</v>
      </c>
    </row>
    <row r="565" spans="1:5" x14ac:dyDescent="0.25">
      <c r="A565" t="s">
        <v>1634</v>
      </c>
      <c r="B565">
        <v>11304201006</v>
      </c>
      <c r="D565" t="s">
        <v>1657</v>
      </c>
      <c r="E565" s="140">
        <v>20.74</v>
      </c>
    </row>
    <row r="566" spans="1:5" x14ac:dyDescent="0.25">
      <c r="A566" t="s">
        <v>1634</v>
      </c>
      <c r="B566">
        <v>11304301006</v>
      </c>
      <c r="D566" t="s">
        <v>1658</v>
      </c>
      <c r="E566" s="140">
        <v>31.45</v>
      </c>
    </row>
    <row r="567" spans="1:5" x14ac:dyDescent="0.25">
      <c r="A567" t="s">
        <v>1634</v>
      </c>
      <c r="B567">
        <v>11304801050</v>
      </c>
      <c r="D567" t="s">
        <v>1659</v>
      </c>
      <c r="E567" s="140">
        <v>4.62</v>
      </c>
    </row>
    <row r="568" spans="1:5" x14ac:dyDescent="0.25">
      <c r="A568" t="s">
        <v>1634</v>
      </c>
      <c r="B568">
        <v>11304901050</v>
      </c>
      <c r="D568" t="s">
        <v>1660</v>
      </c>
      <c r="E568" s="140">
        <v>5.95</v>
      </c>
    </row>
    <row r="569" spans="1:5" x14ac:dyDescent="0.25">
      <c r="A569" t="s">
        <v>1634</v>
      </c>
      <c r="B569">
        <v>11315081025</v>
      </c>
      <c r="D569" t="s">
        <v>1661</v>
      </c>
      <c r="E569" s="140">
        <v>8.7899999999999991</v>
      </c>
    </row>
    <row r="570" spans="1:5" x14ac:dyDescent="0.25">
      <c r="A570" t="s">
        <v>1634</v>
      </c>
      <c r="B570">
        <v>11315091025</v>
      </c>
      <c r="D570" t="s">
        <v>1662</v>
      </c>
      <c r="E570" s="140">
        <v>6.3</v>
      </c>
    </row>
    <row r="571" spans="1:5" x14ac:dyDescent="0.25">
      <c r="A571" t="s">
        <v>1634</v>
      </c>
      <c r="B571">
        <v>11315151025</v>
      </c>
      <c r="D571" t="s">
        <v>1663</v>
      </c>
      <c r="E571" s="140">
        <v>7.32</v>
      </c>
    </row>
    <row r="572" spans="1:5" x14ac:dyDescent="0.25">
      <c r="A572" t="s">
        <v>1634</v>
      </c>
      <c r="B572">
        <v>11315171025</v>
      </c>
      <c r="D572" t="s">
        <v>1664</v>
      </c>
      <c r="E572" s="140">
        <v>9.5500000000000007</v>
      </c>
    </row>
    <row r="573" spans="1:5" x14ac:dyDescent="0.25">
      <c r="A573" t="s">
        <v>1634</v>
      </c>
      <c r="B573">
        <v>11304401050</v>
      </c>
      <c r="D573" t="s">
        <v>1665</v>
      </c>
      <c r="E573" s="140">
        <v>3.53</v>
      </c>
    </row>
    <row r="574" spans="1:5" x14ac:dyDescent="0.25">
      <c r="A574" t="s">
        <v>1634</v>
      </c>
      <c r="B574">
        <v>11304501050</v>
      </c>
      <c r="D574" t="s">
        <v>1666</v>
      </c>
      <c r="E574" s="140">
        <v>5.42</v>
      </c>
    </row>
    <row r="575" spans="1:5" x14ac:dyDescent="0.25">
      <c r="A575" t="s">
        <v>1634</v>
      </c>
      <c r="B575">
        <v>11322301100</v>
      </c>
      <c r="D575" t="s">
        <v>1667</v>
      </c>
      <c r="E575" s="140">
        <v>3.53</v>
      </c>
    </row>
    <row r="576" spans="1:5" x14ac:dyDescent="0.25">
      <c r="A576" t="s">
        <v>1634</v>
      </c>
      <c r="B576">
        <v>11322401100</v>
      </c>
      <c r="D576" t="s">
        <v>1668</v>
      </c>
      <c r="E576" s="140">
        <v>5.42</v>
      </c>
    </row>
    <row r="577" spans="1:5" x14ac:dyDescent="0.25">
      <c r="A577" t="s">
        <v>1634</v>
      </c>
      <c r="B577">
        <v>11374271050</v>
      </c>
      <c r="D577" t="s">
        <v>1669</v>
      </c>
      <c r="E577" s="140">
        <v>0.89</v>
      </c>
    </row>
    <row r="578" spans="1:5" x14ac:dyDescent="0.25">
      <c r="A578" t="s">
        <v>1634</v>
      </c>
      <c r="B578">
        <v>11374281050</v>
      </c>
      <c r="D578" t="s">
        <v>1670</v>
      </c>
      <c r="E578" s="140">
        <v>1.02</v>
      </c>
    </row>
    <row r="579" spans="1:5" x14ac:dyDescent="0.25">
      <c r="A579" t="s">
        <v>1634</v>
      </c>
      <c r="B579">
        <v>11371601025</v>
      </c>
      <c r="D579" t="s">
        <v>1671</v>
      </c>
      <c r="E579" s="140">
        <v>1.39</v>
      </c>
    </row>
    <row r="580" spans="1:5" x14ac:dyDescent="0.25">
      <c r="A580" t="s">
        <v>1634</v>
      </c>
      <c r="B580">
        <v>11371701025</v>
      </c>
      <c r="D580" t="s">
        <v>1672</v>
      </c>
      <c r="E580" s="140">
        <v>1.99</v>
      </c>
    </row>
    <row r="581" spans="1:5" x14ac:dyDescent="0.25">
      <c r="A581" t="s">
        <v>1634</v>
      </c>
      <c r="B581">
        <v>11380331001</v>
      </c>
      <c r="D581" t="s">
        <v>1673</v>
      </c>
      <c r="E581" s="140">
        <v>1.84</v>
      </c>
    </row>
    <row r="582" spans="1:5" x14ac:dyDescent="0.25">
      <c r="A582" t="s">
        <v>1634</v>
      </c>
      <c r="B582">
        <v>11380431001</v>
      </c>
      <c r="D582" t="s">
        <v>1674</v>
      </c>
      <c r="E582" s="140">
        <v>2.11</v>
      </c>
    </row>
    <row r="583" spans="1:5" x14ac:dyDescent="0.25">
      <c r="A583" t="s">
        <v>1634</v>
      </c>
      <c r="B583">
        <v>11380531001</v>
      </c>
      <c r="D583" t="s">
        <v>1675</v>
      </c>
      <c r="E583" s="140">
        <v>3.1</v>
      </c>
    </row>
    <row r="584" spans="1:5" x14ac:dyDescent="0.25">
      <c r="A584" t="s">
        <v>1634</v>
      </c>
      <c r="B584">
        <v>11380631001</v>
      </c>
      <c r="D584" t="s">
        <v>1676</v>
      </c>
      <c r="E584" s="140">
        <v>3.7</v>
      </c>
    </row>
    <row r="585" spans="1:5" x14ac:dyDescent="0.25">
      <c r="A585" t="s">
        <v>1634</v>
      </c>
      <c r="B585">
        <v>11380731001</v>
      </c>
      <c r="D585" t="s">
        <v>1677</v>
      </c>
      <c r="E585" s="140">
        <v>4.58</v>
      </c>
    </row>
    <row r="586" spans="1:5" x14ac:dyDescent="0.25">
      <c r="A586" t="s">
        <v>1634</v>
      </c>
      <c r="B586">
        <v>11380831001</v>
      </c>
      <c r="D586" t="s">
        <v>1678</v>
      </c>
      <c r="E586" s="140">
        <v>6.55</v>
      </c>
    </row>
    <row r="587" spans="1:5" x14ac:dyDescent="0.25">
      <c r="A587" t="s">
        <v>1634</v>
      </c>
      <c r="B587">
        <v>11380931001</v>
      </c>
      <c r="D587" t="s">
        <v>1679</v>
      </c>
      <c r="E587" s="140">
        <v>7.48</v>
      </c>
    </row>
    <row r="588" spans="1:5" x14ac:dyDescent="0.25">
      <c r="A588" t="s">
        <v>1634</v>
      </c>
      <c r="B588">
        <v>12474841001</v>
      </c>
      <c r="D588" t="s">
        <v>1680</v>
      </c>
      <c r="E588" s="140">
        <v>15.47</v>
      </c>
    </row>
    <row r="589" spans="1:5" x14ac:dyDescent="0.25">
      <c r="A589" t="s">
        <v>1634</v>
      </c>
      <c r="B589">
        <v>12474941001</v>
      </c>
      <c r="D589" t="s">
        <v>1681</v>
      </c>
      <c r="E589" s="140">
        <v>17.32</v>
      </c>
    </row>
    <row r="590" spans="1:5" x14ac:dyDescent="0.25">
      <c r="A590" t="s">
        <v>1634</v>
      </c>
      <c r="B590">
        <v>12414531001</v>
      </c>
      <c r="D590" t="s">
        <v>1682</v>
      </c>
      <c r="E590" s="140">
        <v>79.28</v>
      </c>
    </row>
    <row r="591" spans="1:5" x14ac:dyDescent="0.25">
      <c r="A591" t="s">
        <v>1634</v>
      </c>
      <c r="B591">
        <v>12414631001</v>
      </c>
      <c r="D591" t="s">
        <v>1683</v>
      </c>
      <c r="E591" s="140">
        <v>86.1</v>
      </c>
    </row>
    <row r="592" spans="1:5" x14ac:dyDescent="0.25">
      <c r="A592" t="s">
        <v>1634</v>
      </c>
      <c r="B592">
        <v>11600011001</v>
      </c>
      <c r="D592" t="s">
        <v>1684</v>
      </c>
      <c r="E592" s="140">
        <v>0.94</v>
      </c>
    </row>
    <row r="593" spans="1:5" x14ac:dyDescent="0.25">
      <c r="A593" t="s">
        <v>1634</v>
      </c>
      <c r="B593">
        <v>11600021001</v>
      </c>
      <c r="D593" t="s">
        <v>1685</v>
      </c>
      <c r="E593" s="140">
        <v>1.25</v>
      </c>
    </row>
    <row r="594" spans="1:5" x14ac:dyDescent="0.25">
      <c r="A594" t="s">
        <v>1634</v>
      </c>
      <c r="B594">
        <v>11600031001</v>
      </c>
      <c r="D594" t="s">
        <v>1686</v>
      </c>
      <c r="E594" s="140">
        <v>1.91</v>
      </c>
    </row>
    <row r="595" spans="1:5" x14ac:dyDescent="0.25">
      <c r="A595" t="s">
        <v>1634</v>
      </c>
      <c r="B595">
        <v>11600041001</v>
      </c>
      <c r="D595" t="s">
        <v>1687</v>
      </c>
      <c r="E595" s="140">
        <v>3.72</v>
      </c>
    </row>
    <row r="596" spans="1:5" x14ac:dyDescent="0.25">
      <c r="A596" t="s">
        <v>1634</v>
      </c>
      <c r="B596">
        <v>11600051001</v>
      </c>
      <c r="D596" t="s">
        <v>1688</v>
      </c>
      <c r="E596" s="140">
        <v>5.76</v>
      </c>
    </row>
    <row r="597" spans="1:5" x14ac:dyDescent="0.25">
      <c r="A597" t="s">
        <v>1634</v>
      </c>
      <c r="B597">
        <v>12296961001</v>
      </c>
      <c r="D597" t="s">
        <v>1689</v>
      </c>
      <c r="E597" s="140">
        <v>19.489999999999998</v>
      </c>
    </row>
    <row r="598" spans="1:5" x14ac:dyDescent="0.25">
      <c r="A598" t="s">
        <v>1634</v>
      </c>
      <c r="B598">
        <v>11600111001</v>
      </c>
      <c r="D598" t="s">
        <v>1690</v>
      </c>
      <c r="E598" s="140">
        <v>4.53</v>
      </c>
    </row>
    <row r="599" spans="1:5" x14ac:dyDescent="0.25">
      <c r="A599" t="s">
        <v>1634</v>
      </c>
      <c r="B599">
        <v>11600121001</v>
      </c>
      <c r="D599" t="s">
        <v>1691</v>
      </c>
      <c r="E599" s="140">
        <v>4.92</v>
      </c>
    </row>
    <row r="600" spans="1:5" x14ac:dyDescent="0.25">
      <c r="A600" t="s">
        <v>1634</v>
      </c>
      <c r="B600">
        <v>11600131001</v>
      </c>
      <c r="D600" t="s">
        <v>1692</v>
      </c>
      <c r="E600" s="140">
        <v>5.35</v>
      </c>
    </row>
    <row r="601" spans="1:5" x14ac:dyDescent="0.25">
      <c r="A601" t="s">
        <v>1634</v>
      </c>
      <c r="B601">
        <v>11600141001</v>
      </c>
      <c r="D601" t="s">
        <v>1693</v>
      </c>
      <c r="E601" s="140">
        <v>10.99</v>
      </c>
    </row>
    <row r="602" spans="1:5" x14ac:dyDescent="0.25">
      <c r="A602" t="s">
        <v>1634</v>
      </c>
      <c r="B602">
        <v>11600151001</v>
      </c>
      <c r="D602" t="s">
        <v>1694</v>
      </c>
      <c r="E602" s="140">
        <v>20.34</v>
      </c>
    </row>
    <row r="603" spans="1:5" x14ac:dyDescent="0.25">
      <c r="A603" t="s">
        <v>1634</v>
      </c>
      <c r="B603">
        <v>11600411001</v>
      </c>
      <c r="D603" t="s">
        <v>1695</v>
      </c>
      <c r="E603" s="140">
        <v>4.76</v>
      </c>
    </row>
    <row r="604" spans="1:5" x14ac:dyDescent="0.25">
      <c r="A604" t="s">
        <v>1634</v>
      </c>
      <c r="B604">
        <v>11600421001</v>
      </c>
      <c r="D604" t="s">
        <v>1696</v>
      </c>
      <c r="E604" s="140">
        <v>5.36</v>
      </c>
    </row>
    <row r="605" spans="1:5" x14ac:dyDescent="0.25">
      <c r="A605" t="s">
        <v>1634</v>
      </c>
      <c r="B605">
        <v>11600431001</v>
      </c>
      <c r="D605" t="s">
        <v>1697</v>
      </c>
      <c r="E605" s="140">
        <v>5.59</v>
      </c>
    </row>
    <row r="606" spans="1:5" x14ac:dyDescent="0.25">
      <c r="A606" t="s">
        <v>1634</v>
      </c>
      <c r="B606">
        <v>11600441001</v>
      </c>
      <c r="D606" t="s">
        <v>1698</v>
      </c>
      <c r="E606" s="140">
        <v>10.99</v>
      </c>
    </row>
    <row r="607" spans="1:5" x14ac:dyDescent="0.25">
      <c r="A607" t="s">
        <v>1634</v>
      </c>
      <c r="B607">
        <v>11600471001</v>
      </c>
      <c r="D607" t="s">
        <v>1699</v>
      </c>
      <c r="E607" s="140">
        <v>19.78</v>
      </c>
    </row>
    <row r="608" spans="1:5" x14ac:dyDescent="0.25">
      <c r="A608" t="s">
        <v>1634</v>
      </c>
      <c r="B608">
        <v>14562731001</v>
      </c>
      <c r="D608" t="s">
        <v>1700</v>
      </c>
      <c r="E608" s="140">
        <v>8.23</v>
      </c>
    </row>
    <row r="609" spans="1:5" x14ac:dyDescent="0.25">
      <c r="A609" t="s">
        <v>1634</v>
      </c>
      <c r="B609">
        <v>14562781001</v>
      </c>
      <c r="D609" t="s">
        <v>1701</v>
      </c>
      <c r="E609" s="140">
        <v>8.99</v>
      </c>
    </row>
    <row r="610" spans="1:5" x14ac:dyDescent="0.25">
      <c r="A610" t="s">
        <v>1634</v>
      </c>
      <c r="B610">
        <v>14562741001</v>
      </c>
      <c r="D610" t="s">
        <v>1702</v>
      </c>
      <c r="E610" s="140">
        <v>8.99</v>
      </c>
    </row>
    <row r="611" spans="1:5" x14ac:dyDescent="0.25">
      <c r="A611" t="s">
        <v>1634</v>
      </c>
      <c r="B611">
        <v>14562771001</v>
      </c>
      <c r="D611" t="s">
        <v>1703</v>
      </c>
      <c r="E611" s="140">
        <v>10.44</v>
      </c>
    </row>
    <row r="612" spans="1:5" x14ac:dyDescent="0.25">
      <c r="A612" t="s">
        <v>1634</v>
      </c>
      <c r="B612">
        <v>14562751001</v>
      </c>
      <c r="D612" t="s">
        <v>1704</v>
      </c>
      <c r="E612" s="140">
        <v>11.61</v>
      </c>
    </row>
    <row r="613" spans="1:5" x14ac:dyDescent="0.25">
      <c r="A613" t="s">
        <v>1634</v>
      </c>
      <c r="B613">
        <v>14562791001</v>
      </c>
      <c r="D613" t="s">
        <v>1705</v>
      </c>
      <c r="E613" s="140">
        <v>14.88</v>
      </c>
    </row>
    <row r="614" spans="1:5" x14ac:dyDescent="0.25">
      <c r="A614" t="s">
        <v>1634</v>
      </c>
      <c r="B614">
        <v>14562761001</v>
      </c>
      <c r="D614" t="s">
        <v>1706</v>
      </c>
      <c r="E614" s="140">
        <v>27.23</v>
      </c>
    </row>
    <row r="615" spans="1:5" x14ac:dyDescent="0.25">
      <c r="A615" t="s">
        <v>1634</v>
      </c>
      <c r="B615">
        <v>11376721001</v>
      </c>
      <c r="D615" t="s">
        <v>1707</v>
      </c>
      <c r="E615" s="140">
        <v>23.72</v>
      </c>
    </row>
    <row r="616" spans="1:5" x14ac:dyDescent="0.25">
      <c r="A616" t="s">
        <v>1634</v>
      </c>
      <c r="B616">
        <v>11376821001</v>
      </c>
      <c r="D616" t="s">
        <v>1708</v>
      </c>
      <c r="E616" s="140">
        <v>39.61</v>
      </c>
    </row>
    <row r="617" spans="1:5" x14ac:dyDescent="0.25">
      <c r="A617" t="s">
        <v>1634</v>
      </c>
      <c r="B617">
        <v>11377121001</v>
      </c>
      <c r="D617" t="s">
        <v>1709</v>
      </c>
      <c r="E617" s="140">
        <v>28.7</v>
      </c>
    </row>
    <row r="618" spans="1:5" x14ac:dyDescent="0.25">
      <c r="A618" t="s">
        <v>1634</v>
      </c>
      <c r="B618">
        <v>11376921001</v>
      </c>
      <c r="D618" t="s">
        <v>1710</v>
      </c>
      <c r="E618" s="140">
        <v>48.29</v>
      </c>
    </row>
    <row r="619" spans="1:5" x14ac:dyDescent="0.25">
      <c r="A619" t="s">
        <v>1634</v>
      </c>
      <c r="B619">
        <v>11377021001</v>
      </c>
      <c r="D619" t="s">
        <v>1711</v>
      </c>
      <c r="E619" s="140">
        <v>74.12</v>
      </c>
    </row>
    <row r="620" spans="1:5" x14ac:dyDescent="0.25">
      <c r="A620" t="s">
        <v>1634</v>
      </c>
      <c r="B620">
        <v>11401421001</v>
      </c>
      <c r="D620" t="s">
        <v>1712</v>
      </c>
      <c r="E620" s="140">
        <v>71.36</v>
      </c>
    </row>
    <row r="621" spans="1:5" x14ac:dyDescent="0.25">
      <c r="A621" t="s">
        <v>1634</v>
      </c>
      <c r="B621">
        <v>13129921001</v>
      </c>
      <c r="D621" t="s">
        <v>1713</v>
      </c>
      <c r="E621" s="140">
        <v>5.54</v>
      </c>
    </row>
    <row r="622" spans="1:5" x14ac:dyDescent="0.25">
      <c r="A622" t="s">
        <v>1634</v>
      </c>
      <c r="B622">
        <v>13129931001</v>
      </c>
      <c r="D622" t="s">
        <v>1714</v>
      </c>
      <c r="E622" s="140">
        <v>9.49</v>
      </c>
    </row>
    <row r="623" spans="1:5" x14ac:dyDescent="0.25">
      <c r="A623" t="s">
        <v>1634</v>
      </c>
      <c r="B623">
        <v>13129941001</v>
      </c>
      <c r="D623" t="s">
        <v>1715</v>
      </c>
      <c r="E623" s="140">
        <v>9.49</v>
      </c>
    </row>
    <row r="624" spans="1:5" x14ac:dyDescent="0.25">
      <c r="A624" t="s">
        <v>1634</v>
      </c>
      <c r="B624">
        <v>13129951001</v>
      </c>
      <c r="D624" t="s">
        <v>1716</v>
      </c>
      <c r="E624" s="140">
        <v>9.49</v>
      </c>
    </row>
    <row r="625" spans="1:5" x14ac:dyDescent="0.25">
      <c r="A625" t="s">
        <v>1634</v>
      </c>
      <c r="B625">
        <v>13129961001</v>
      </c>
      <c r="D625" t="s">
        <v>1717</v>
      </c>
      <c r="E625" s="140">
        <v>10.99</v>
      </c>
    </row>
    <row r="626" spans="1:5" x14ac:dyDescent="0.25">
      <c r="A626" t="s">
        <v>1634</v>
      </c>
      <c r="B626">
        <v>13129971001</v>
      </c>
      <c r="D626" t="s">
        <v>1718</v>
      </c>
      <c r="E626" s="140">
        <v>10.99</v>
      </c>
    </row>
    <row r="627" spans="1:5" x14ac:dyDescent="0.25">
      <c r="A627" t="s">
        <v>1634</v>
      </c>
      <c r="B627">
        <v>13129981001</v>
      </c>
      <c r="D627" t="s">
        <v>1719</v>
      </c>
      <c r="E627" s="140">
        <v>10.99</v>
      </c>
    </row>
    <row r="628" spans="1:5" x14ac:dyDescent="0.25">
      <c r="A628" t="s">
        <v>1634</v>
      </c>
      <c r="B628">
        <v>13129991001</v>
      </c>
      <c r="D628" t="s">
        <v>1720</v>
      </c>
      <c r="E628" s="140">
        <v>17.559999999999999</v>
      </c>
    </row>
    <row r="629" spans="1:5" x14ac:dyDescent="0.25">
      <c r="A629" t="s">
        <v>1634</v>
      </c>
      <c r="B629">
        <v>13130581001</v>
      </c>
      <c r="D629" t="s">
        <v>1721</v>
      </c>
      <c r="E629" s="140">
        <v>17.559999999999999</v>
      </c>
    </row>
    <row r="630" spans="1:5" x14ac:dyDescent="0.25">
      <c r="A630" t="s">
        <v>1634</v>
      </c>
      <c r="B630">
        <v>13130601001</v>
      </c>
      <c r="D630" t="s">
        <v>1722</v>
      </c>
      <c r="E630" s="140">
        <v>32.630000000000003</v>
      </c>
    </row>
    <row r="631" spans="1:5" x14ac:dyDescent="0.25">
      <c r="A631" t="s">
        <v>1634</v>
      </c>
      <c r="B631">
        <v>11681111001</v>
      </c>
      <c r="D631" t="s">
        <v>1723</v>
      </c>
      <c r="E631" s="140">
        <v>35.64</v>
      </c>
    </row>
    <row r="632" spans="1:5" x14ac:dyDescent="0.25">
      <c r="A632" t="s">
        <v>1634</v>
      </c>
      <c r="B632">
        <v>11681131001</v>
      </c>
      <c r="D632" t="s">
        <v>1724</v>
      </c>
      <c r="E632" s="140">
        <v>61.72</v>
      </c>
    </row>
    <row r="633" spans="1:5" x14ac:dyDescent="0.25">
      <c r="A633" t="s">
        <v>1634</v>
      </c>
      <c r="B633">
        <v>11377221001</v>
      </c>
      <c r="D633" t="s">
        <v>1725</v>
      </c>
      <c r="E633" s="140">
        <v>22.3</v>
      </c>
    </row>
    <row r="634" spans="1:5" x14ac:dyDescent="0.25">
      <c r="A634" t="s">
        <v>1634</v>
      </c>
      <c r="B634">
        <v>11377821001</v>
      </c>
      <c r="D634" t="s">
        <v>1726</v>
      </c>
      <c r="E634" s="140">
        <v>35.770000000000003</v>
      </c>
    </row>
    <row r="635" spans="1:5" x14ac:dyDescent="0.25">
      <c r="A635" t="s">
        <v>1634</v>
      </c>
      <c r="B635">
        <v>11377321001</v>
      </c>
      <c r="D635" t="s">
        <v>1727</v>
      </c>
      <c r="E635" s="140">
        <v>28.59</v>
      </c>
    </row>
    <row r="636" spans="1:5" x14ac:dyDescent="0.25">
      <c r="A636" t="s">
        <v>1634</v>
      </c>
      <c r="B636">
        <v>11377421001</v>
      </c>
      <c r="D636" t="s">
        <v>1728</v>
      </c>
      <c r="E636" s="140">
        <v>41.66</v>
      </c>
    </row>
    <row r="637" spans="1:5" x14ac:dyDescent="0.25">
      <c r="A637" t="s">
        <v>1634</v>
      </c>
      <c r="B637">
        <v>11377521001</v>
      </c>
      <c r="D637" t="s">
        <v>1729</v>
      </c>
      <c r="E637" s="140">
        <v>44.2</v>
      </c>
    </row>
    <row r="638" spans="1:5" x14ac:dyDescent="0.25">
      <c r="A638" t="s">
        <v>1634</v>
      </c>
      <c r="B638">
        <v>11389721001</v>
      </c>
      <c r="D638" t="s">
        <v>1730</v>
      </c>
      <c r="E638" s="140">
        <v>59.36</v>
      </c>
    </row>
    <row r="639" spans="1:5" x14ac:dyDescent="0.25">
      <c r="A639" t="s">
        <v>1634</v>
      </c>
      <c r="B639">
        <v>14563351001</v>
      </c>
      <c r="D639" t="s">
        <v>1731</v>
      </c>
      <c r="E639" s="140">
        <v>13.52</v>
      </c>
    </row>
    <row r="640" spans="1:5" x14ac:dyDescent="0.25">
      <c r="A640" t="s">
        <v>1634</v>
      </c>
      <c r="B640">
        <v>14563361001</v>
      </c>
      <c r="D640" t="s">
        <v>1732</v>
      </c>
      <c r="E640" s="140">
        <v>15.12</v>
      </c>
    </row>
    <row r="641" spans="1:5" x14ac:dyDescent="0.25">
      <c r="A641" t="s">
        <v>1634</v>
      </c>
      <c r="B641">
        <v>14563371001</v>
      </c>
      <c r="D641" t="s">
        <v>1733</v>
      </c>
      <c r="E641" s="140">
        <v>16.45</v>
      </c>
    </row>
    <row r="642" spans="1:5" x14ac:dyDescent="0.25">
      <c r="A642" t="s">
        <v>1634</v>
      </c>
      <c r="B642">
        <v>14563381001</v>
      </c>
      <c r="D642" t="s">
        <v>1734</v>
      </c>
      <c r="E642" s="140">
        <v>17.47</v>
      </c>
    </row>
    <row r="643" spans="1:5" x14ac:dyDescent="0.25">
      <c r="A643" t="s">
        <v>1634</v>
      </c>
      <c r="B643">
        <v>14563391001</v>
      </c>
      <c r="D643" t="s">
        <v>1735</v>
      </c>
      <c r="E643" s="140">
        <v>24.32</v>
      </c>
    </row>
    <row r="644" spans="1:5" x14ac:dyDescent="0.25">
      <c r="A644" t="s">
        <v>1634</v>
      </c>
      <c r="B644">
        <v>14563401001</v>
      </c>
      <c r="D644" t="s">
        <v>1736</v>
      </c>
      <c r="E644" s="140">
        <v>28.91</v>
      </c>
    </row>
    <row r="645" spans="1:5" x14ac:dyDescent="0.25">
      <c r="A645" t="s">
        <v>1634</v>
      </c>
      <c r="B645">
        <v>14563411001</v>
      </c>
      <c r="D645" t="s">
        <v>1737</v>
      </c>
      <c r="E645" s="140">
        <v>37.99</v>
      </c>
    </row>
    <row r="646" spans="1:5" x14ac:dyDescent="0.25">
      <c r="A646" t="s">
        <v>1634</v>
      </c>
      <c r="B646">
        <v>14563421001</v>
      </c>
      <c r="D646" t="s">
        <v>1738</v>
      </c>
      <c r="E646" s="140">
        <v>40.770000000000003</v>
      </c>
    </row>
    <row r="647" spans="1:5" x14ac:dyDescent="0.25">
      <c r="A647" t="s">
        <v>1634</v>
      </c>
      <c r="B647">
        <v>14563431001</v>
      </c>
      <c r="D647" t="s">
        <v>1739</v>
      </c>
      <c r="E647" s="140">
        <v>40.770000000000003</v>
      </c>
    </row>
    <row r="648" spans="1:5" x14ac:dyDescent="0.25">
      <c r="A648" t="s">
        <v>1634</v>
      </c>
      <c r="B648">
        <v>14563441001</v>
      </c>
      <c r="D648" t="s">
        <v>1740</v>
      </c>
      <c r="E648" s="140">
        <v>59.27</v>
      </c>
    </row>
    <row r="649" spans="1:5" x14ac:dyDescent="0.25">
      <c r="A649" t="s">
        <v>1634</v>
      </c>
      <c r="B649">
        <v>14563451001</v>
      </c>
      <c r="D649" t="s">
        <v>1741</v>
      </c>
      <c r="E649" s="140">
        <v>85.64</v>
      </c>
    </row>
    <row r="650" spans="1:5" x14ac:dyDescent="0.25">
      <c r="A650" t="s">
        <v>1634</v>
      </c>
      <c r="B650">
        <v>14563461001</v>
      </c>
      <c r="D650" t="s">
        <v>1742</v>
      </c>
      <c r="E650" s="140">
        <v>100.36</v>
      </c>
    </row>
    <row r="651" spans="1:5" x14ac:dyDescent="0.25">
      <c r="A651" t="s">
        <v>1634</v>
      </c>
      <c r="B651">
        <v>11600211001</v>
      </c>
      <c r="D651" t="s">
        <v>1743</v>
      </c>
      <c r="E651" s="140">
        <v>3.9</v>
      </c>
    </row>
    <row r="652" spans="1:5" x14ac:dyDescent="0.25">
      <c r="A652" t="s">
        <v>1634</v>
      </c>
      <c r="B652">
        <v>11600221001</v>
      </c>
      <c r="D652" t="s">
        <v>1744</v>
      </c>
      <c r="E652" s="140">
        <v>5.29</v>
      </c>
    </row>
    <row r="653" spans="1:5" x14ac:dyDescent="0.25">
      <c r="A653" t="s">
        <v>1634</v>
      </c>
      <c r="B653">
        <v>11600231001</v>
      </c>
      <c r="D653" t="s">
        <v>1745</v>
      </c>
      <c r="E653" s="140">
        <v>8.09</v>
      </c>
    </row>
    <row r="654" spans="1:5" x14ac:dyDescent="0.25">
      <c r="A654" t="s">
        <v>1634</v>
      </c>
      <c r="B654">
        <v>11600241001</v>
      </c>
      <c r="D654" t="s">
        <v>1746</v>
      </c>
      <c r="E654" s="140">
        <v>15.78</v>
      </c>
    </row>
    <row r="655" spans="1:5" x14ac:dyDescent="0.25">
      <c r="A655" t="s">
        <v>1634</v>
      </c>
      <c r="B655">
        <v>11600251001</v>
      </c>
      <c r="D655" t="s">
        <v>1747</v>
      </c>
      <c r="E655" s="140">
        <v>29.76</v>
      </c>
    </row>
    <row r="656" spans="1:5" x14ac:dyDescent="0.25">
      <c r="A656" t="s">
        <v>1634</v>
      </c>
      <c r="B656">
        <v>14563071001</v>
      </c>
      <c r="D656" t="s">
        <v>1748</v>
      </c>
      <c r="E656" s="140">
        <v>79.25</v>
      </c>
    </row>
    <row r="657" spans="1:5" x14ac:dyDescent="0.25">
      <c r="A657" t="s">
        <v>1634</v>
      </c>
      <c r="B657">
        <v>14563081001</v>
      </c>
      <c r="D657" t="s">
        <v>1749</v>
      </c>
      <c r="E657" s="140">
        <v>141.6</v>
      </c>
    </row>
    <row r="658" spans="1:5" x14ac:dyDescent="0.25">
      <c r="A658" t="s">
        <v>1634</v>
      </c>
      <c r="B658">
        <v>11600521001</v>
      </c>
      <c r="D658" t="s">
        <v>1750</v>
      </c>
      <c r="E658" s="140">
        <v>8.83</v>
      </c>
    </row>
    <row r="659" spans="1:5" x14ac:dyDescent="0.25">
      <c r="A659" t="s">
        <v>1634</v>
      </c>
      <c r="B659">
        <v>11600531001</v>
      </c>
      <c r="D659" t="s">
        <v>1751</v>
      </c>
      <c r="E659" s="140">
        <v>10.79</v>
      </c>
    </row>
    <row r="660" spans="1:5" x14ac:dyDescent="0.25">
      <c r="A660" t="s">
        <v>1634</v>
      </c>
      <c r="B660">
        <v>11600541001</v>
      </c>
      <c r="D660" t="s">
        <v>1752</v>
      </c>
      <c r="E660" s="140">
        <v>17.260000000000002</v>
      </c>
    </row>
    <row r="661" spans="1:5" x14ac:dyDescent="0.25">
      <c r="A661" t="s">
        <v>1634</v>
      </c>
      <c r="B661">
        <v>11600551001</v>
      </c>
      <c r="D661" t="s">
        <v>1753</v>
      </c>
      <c r="E661" s="140">
        <v>33.99</v>
      </c>
    </row>
    <row r="662" spans="1:5" x14ac:dyDescent="0.25">
      <c r="A662" t="s">
        <v>1634</v>
      </c>
      <c r="B662">
        <v>14563531001</v>
      </c>
      <c r="D662" t="s">
        <v>1754</v>
      </c>
      <c r="E662" s="140">
        <v>13.52</v>
      </c>
    </row>
    <row r="663" spans="1:5" x14ac:dyDescent="0.25">
      <c r="A663" t="s">
        <v>1634</v>
      </c>
      <c r="B663">
        <v>14563541001</v>
      </c>
      <c r="D663" t="s">
        <v>1755</v>
      </c>
      <c r="E663" s="140">
        <v>22.79</v>
      </c>
    </row>
    <row r="664" spans="1:5" x14ac:dyDescent="0.25">
      <c r="A664" t="s">
        <v>1634</v>
      </c>
      <c r="B664">
        <v>14563551001</v>
      </c>
      <c r="D664" t="s">
        <v>1756</v>
      </c>
      <c r="E664" s="140">
        <v>18.239999999999998</v>
      </c>
    </row>
    <row r="665" spans="1:5" x14ac:dyDescent="0.25">
      <c r="A665" t="s">
        <v>1634</v>
      </c>
      <c r="B665">
        <v>14563561001</v>
      </c>
      <c r="D665" t="s">
        <v>1757</v>
      </c>
      <c r="E665" s="140">
        <v>24.32</v>
      </c>
    </row>
    <row r="666" spans="1:5" x14ac:dyDescent="0.25">
      <c r="A666" t="s">
        <v>1634</v>
      </c>
      <c r="B666">
        <v>14563571001</v>
      </c>
      <c r="D666" t="s">
        <v>1758</v>
      </c>
      <c r="E666" s="140">
        <v>33.43</v>
      </c>
    </row>
    <row r="667" spans="1:5" x14ac:dyDescent="0.25">
      <c r="A667" t="s">
        <v>1634</v>
      </c>
      <c r="B667">
        <v>13130721008</v>
      </c>
      <c r="D667" t="s">
        <v>1759</v>
      </c>
      <c r="E667" s="140">
        <v>7.68</v>
      </c>
    </row>
    <row r="668" spans="1:5" x14ac:dyDescent="0.25">
      <c r="A668" t="s">
        <v>1634</v>
      </c>
      <c r="B668">
        <v>13130731008</v>
      </c>
      <c r="D668" t="s">
        <v>1760</v>
      </c>
      <c r="E668" s="140">
        <v>9.69</v>
      </c>
    </row>
    <row r="669" spans="1:5" x14ac:dyDescent="0.25">
      <c r="A669" t="s">
        <v>1634</v>
      </c>
      <c r="B669">
        <v>13130741008</v>
      </c>
      <c r="D669" t="s">
        <v>1761</v>
      </c>
      <c r="E669" s="140">
        <v>12.67</v>
      </c>
    </row>
    <row r="670" spans="1:5" x14ac:dyDescent="0.25">
      <c r="A670" t="s">
        <v>1634</v>
      </c>
      <c r="B670">
        <v>13130751008</v>
      </c>
      <c r="D670" t="s">
        <v>1762</v>
      </c>
      <c r="E670" s="140">
        <v>17.32</v>
      </c>
    </row>
    <row r="671" spans="1:5" x14ac:dyDescent="0.25">
      <c r="A671" t="s">
        <v>1634</v>
      </c>
      <c r="B671">
        <v>11681261008</v>
      </c>
      <c r="D671" t="s">
        <v>1763</v>
      </c>
      <c r="E671" s="140">
        <v>9.86</v>
      </c>
    </row>
    <row r="672" spans="1:5" x14ac:dyDescent="0.25">
      <c r="A672" t="s">
        <v>1634</v>
      </c>
      <c r="B672">
        <v>11681321008</v>
      </c>
      <c r="D672" t="s">
        <v>1764</v>
      </c>
      <c r="E672" s="140">
        <v>11.55</v>
      </c>
    </row>
    <row r="673" spans="1:5" x14ac:dyDescent="0.25">
      <c r="A673" t="s">
        <v>1634</v>
      </c>
      <c r="B673">
        <v>14563581001</v>
      </c>
      <c r="D673" t="s">
        <v>1765</v>
      </c>
      <c r="E673" s="140">
        <v>12.93</v>
      </c>
    </row>
    <row r="674" spans="1:5" x14ac:dyDescent="0.25">
      <c r="A674" t="s">
        <v>1634</v>
      </c>
      <c r="B674">
        <v>14563591001</v>
      </c>
      <c r="D674" t="s">
        <v>1766</v>
      </c>
      <c r="E674" s="140">
        <v>17.97</v>
      </c>
    </row>
    <row r="675" spans="1:5" x14ac:dyDescent="0.25">
      <c r="A675" t="s">
        <v>1634</v>
      </c>
      <c r="B675">
        <v>14563601001</v>
      </c>
      <c r="D675" t="s">
        <v>1767</v>
      </c>
      <c r="E675" s="140">
        <v>19.489999999999998</v>
      </c>
    </row>
    <row r="676" spans="1:5" x14ac:dyDescent="0.25">
      <c r="A676" t="s">
        <v>1634</v>
      </c>
      <c r="B676">
        <v>14563611001</v>
      </c>
      <c r="D676" t="s">
        <v>1768</v>
      </c>
      <c r="E676" s="140">
        <v>24.81</v>
      </c>
    </row>
    <row r="677" spans="1:5" x14ac:dyDescent="0.25">
      <c r="A677" t="s">
        <v>1634</v>
      </c>
      <c r="B677">
        <v>14563621001</v>
      </c>
      <c r="D677" t="s">
        <v>1769</v>
      </c>
      <c r="E677" s="140">
        <v>16.45</v>
      </c>
    </row>
    <row r="678" spans="1:5" x14ac:dyDescent="0.25">
      <c r="A678" t="s">
        <v>1634</v>
      </c>
      <c r="B678">
        <v>14563631001</v>
      </c>
      <c r="D678" t="s">
        <v>1770</v>
      </c>
      <c r="E678" s="140">
        <v>18.88</v>
      </c>
    </row>
    <row r="679" spans="1:5" x14ac:dyDescent="0.25">
      <c r="A679" t="s">
        <v>1634</v>
      </c>
      <c r="B679">
        <v>11681401001</v>
      </c>
      <c r="D679" t="s">
        <v>1771</v>
      </c>
      <c r="E679" s="140">
        <v>10.57</v>
      </c>
    </row>
    <row r="680" spans="1:5" x14ac:dyDescent="0.25">
      <c r="A680" t="s">
        <v>1634</v>
      </c>
      <c r="B680">
        <v>14563671001</v>
      </c>
      <c r="D680" t="s">
        <v>1772</v>
      </c>
      <c r="E680" s="140">
        <v>16.23</v>
      </c>
    </row>
    <row r="681" spans="1:5" x14ac:dyDescent="0.25">
      <c r="A681" t="s">
        <v>1634</v>
      </c>
      <c r="B681">
        <v>14563691001</v>
      </c>
      <c r="D681" t="s">
        <v>1773</v>
      </c>
      <c r="E681" s="140">
        <v>19.18</v>
      </c>
    </row>
    <row r="682" spans="1:5" x14ac:dyDescent="0.25">
      <c r="A682" t="s">
        <v>1634</v>
      </c>
      <c r="B682">
        <v>14563711001</v>
      </c>
      <c r="D682" t="s">
        <v>1774</v>
      </c>
      <c r="E682" s="140">
        <v>27.35</v>
      </c>
    </row>
    <row r="683" spans="1:5" x14ac:dyDescent="0.25">
      <c r="A683" t="s">
        <v>1634</v>
      </c>
      <c r="B683">
        <v>14564181001</v>
      </c>
      <c r="D683" t="s">
        <v>1775</v>
      </c>
      <c r="E683" s="140">
        <v>27.83</v>
      </c>
    </row>
    <row r="684" spans="1:5" x14ac:dyDescent="0.25">
      <c r="A684" t="s">
        <v>1634</v>
      </c>
      <c r="B684">
        <v>14563721001</v>
      </c>
      <c r="D684" t="s">
        <v>1776</v>
      </c>
      <c r="E684" s="140">
        <v>30.39</v>
      </c>
    </row>
    <row r="685" spans="1:5" x14ac:dyDescent="0.25">
      <c r="A685" t="s">
        <v>1634</v>
      </c>
      <c r="B685">
        <v>14564201001</v>
      </c>
      <c r="D685" t="s">
        <v>1777</v>
      </c>
      <c r="E685" s="140">
        <v>29.75</v>
      </c>
    </row>
    <row r="686" spans="1:5" x14ac:dyDescent="0.25">
      <c r="A686" t="s">
        <v>1634</v>
      </c>
      <c r="B686">
        <v>14562701001</v>
      </c>
      <c r="D686" t="s">
        <v>1778</v>
      </c>
      <c r="E686" s="140">
        <v>44.73</v>
      </c>
    </row>
    <row r="687" spans="1:5" x14ac:dyDescent="0.25">
      <c r="A687" t="s">
        <v>1634</v>
      </c>
      <c r="B687">
        <v>14562711001</v>
      </c>
      <c r="D687" t="s">
        <v>1779</v>
      </c>
      <c r="E687" s="140">
        <v>49.3</v>
      </c>
    </row>
    <row r="688" spans="1:5" x14ac:dyDescent="0.25">
      <c r="A688" t="s">
        <v>1634</v>
      </c>
      <c r="B688">
        <v>14564031001</v>
      </c>
      <c r="D688" t="s">
        <v>1780</v>
      </c>
      <c r="E688" s="140">
        <v>51.77</v>
      </c>
    </row>
    <row r="689" spans="1:5" x14ac:dyDescent="0.25">
      <c r="A689" t="s">
        <v>1634</v>
      </c>
      <c r="B689">
        <v>14564041001</v>
      </c>
      <c r="D689" t="s">
        <v>1781</v>
      </c>
      <c r="E689" s="140">
        <v>41.57</v>
      </c>
    </row>
    <row r="690" spans="1:5" x14ac:dyDescent="0.25">
      <c r="A690" t="s">
        <v>1634</v>
      </c>
      <c r="B690">
        <v>11681361001</v>
      </c>
      <c r="D690" t="s">
        <v>1782</v>
      </c>
      <c r="E690" s="140">
        <v>18.41</v>
      </c>
    </row>
    <row r="691" spans="1:5" x14ac:dyDescent="0.25">
      <c r="A691" t="s">
        <v>1634</v>
      </c>
      <c r="B691">
        <v>14563741001</v>
      </c>
      <c r="D691" t="s">
        <v>1783</v>
      </c>
      <c r="E691" s="140">
        <v>26.66</v>
      </c>
    </row>
    <row r="692" spans="1:5" x14ac:dyDescent="0.25">
      <c r="A692" t="s">
        <v>1634</v>
      </c>
      <c r="B692">
        <v>14563751001</v>
      </c>
      <c r="D692" t="s">
        <v>1784</v>
      </c>
      <c r="E692" s="140">
        <v>30.24</v>
      </c>
    </row>
    <row r="693" spans="1:5" x14ac:dyDescent="0.25">
      <c r="A693" t="s">
        <v>1634</v>
      </c>
      <c r="B693">
        <v>14563731001</v>
      </c>
      <c r="D693" t="s">
        <v>1785</v>
      </c>
      <c r="E693" s="140">
        <v>28.32</v>
      </c>
    </row>
    <row r="694" spans="1:5" x14ac:dyDescent="0.25">
      <c r="A694" t="s">
        <v>1634</v>
      </c>
      <c r="B694">
        <v>14563761001</v>
      </c>
      <c r="D694" t="s">
        <v>1786</v>
      </c>
      <c r="E694" s="140">
        <v>28.32</v>
      </c>
    </row>
    <row r="695" spans="1:5" x14ac:dyDescent="0.25">
      <c r="A695" t="s">
        <v>1634</v>
      </c>
      <c r="B695">
        <v>14563771001</v>
      </c>
      <c r="D695" t="s">
        <v>1787</v>
      </c>
      <c r="E695" s="140">
        <v>29.81</v>
      </c>
    </row>
    <row r="696" spans="1:5" x14ac:dyDescent="0.25">
      <c r="A696" t="s">
        <v>1634</v>
      </c>
      <c r="B696">
        <v>14563781001</v>
      </c>
      <c r="D696" t="s">
        <v>1788</v>
      </c>
      <c r="E696" s="140">
        <v>35.770000000000003</v>
      </c>
    </row>
    <row r="697" spans="1:5" x14ac:dyDescent="0.25">
      <c r="A697" t="s">
        <v>1634</v>
      </c>
      <c r="B697">
        <v>14563791001</v>
      </c>
      <c r="D697" t="s">
        <v>1775</v>
      </c>
      <c r="E697" s="140">
        <v>37.270000000000003</v>
      </c>
    </row>
    <row r="698" spans="1:5" x14ac:dyDescent="0.25">
      <c r="A698" t="s">
        <v>1634</v>
      </c>
      <c r="B698">
        <v>14563811001</v>
      </c>
      <c r="D698" t="s">
        <v>1775</v>
      </c>
      <c r="E698" s="140">
        <v>13.37</v>
      </c>
    </row>
    <row r="699" spans="1:5" x14ac:dyDescent="0.25">
      <c r="A699" t="s">
        <v>1634</v>
      </c>
      <c r="B699">
        <v>14563821001</v>
      </c>
      <c r="D699" t="s">
        <v>1777</v>
      </c>
      <c r="E699" s="140">
        <v>15.42</v>
      </c>
    </row>
    <row r="700" spans="1:5" x14ac:dyDescent="0.25">
      <c r="A700" t="s">
        <v>1634</v>
      </c>
      <c r="B700">
        <v>13207751001</v>
      </c>
      <c r="D700" t="s">
        <v>1789</v>
      </c>
      <c r="E700" s="140">
        <v>8.7799999999999994</v>
      </c>
    </row>
    <row r="701" spans="1:5" x14ac:dyDescent="0.25">
      <c r="A701" t="s">
        <v>1634</v>
      </c>
      <c r="B701">
        <v>12069281001</v>
      </c>
      <c r="D701" t="s">
        <v>1790</v>
      </c>
      <c r="E701" s="140">
        <v>10.3</v>
      </c>
    </row>
    <row r="702" spans="1:5" x14ac:dyDescent="0.25">
      <c r="A702" t="s">
        <v>1634</v>
      </c>
      <c r="B702">
        <v>13207361008</v>
      </c>
      <c r="D702" t="s">
        <v>1791</v>
      </c>
      <c r="E702" s="140">
        <v>1.46</v>
      </c>
    </row>
    <row r="703" spans="1:5" x14ac:dyDescent="0.25">
      <c r="A703" t="s">
        <v>1634</v>
      </c>
      <c r="B703">
        <v>11055291008</v>
      </c>
      <c r="D703" t="s">
        <v>1792</v>
      </c>
      <c r="E703" s="140">
        <v>7.39</v>
      </c>
    </row>
    <row r="704" spans="1:5" x14ac:dyDescent="0.25">
      <c r="A704" t="s">
        <v>1634</v>
      </c>
      <c r="B704">
        <v>11055381008</v>
      </c>
      <c r="D704" t="s">
        <v>1793</v>
      </c>
      <c r="E704" s="140">
        <v>7.39</v>
      </c>
    </row>
    <row r="705" spans="1:5" x14ac:dyDescent="0.25">
      <c r="A705" t="s">
        <v>1634</v>
      </c>
      <c r="B705">
        <v>11055311008</v>
      </c>
      <c r="D705" t="s">
        <v>1794</v>
      </c>
      <c r="E705" s="140">
        <v>6.87</v>
      </c>
    </row>
    <row r="706" spans="1:5" x14ac:dyDescent="0.25">
      <c r="A706" t="s">
        <v>1634</v>
      </c>
      <c r="B706">
        <v>11055341008</v>
      </c>
      <c r="D706" t="s">
        <v>1795</v>
      </c>
      <c r="E706" s="140">
        <v>9.0399999999999991</v>
      </c>
    </row>
    <row r="707" spans="1:5" x14ac:dyDescent="0.25">
      <c r="A707" t="s">
        <v>1634</v>
      </c>
      <c r="B707">
        <v>11373451001</v>
      </c>
      <c r="D707" t="s">
        <v>1796</v>
      </c>
      <c r="E707" s="140">
        <v>10.34</v>
      </c>
    </row>
    <row r="708" spans="1:5" x14ac:dyDescent="0.25">
      <c r="A708" t="s">
        <v>1634</v>
      </c>
      <c r="B708">
        <v>11055321008</v>
      </c>
      <c r="D708" t="s">
        <v>1797</v>
      </c>
      <c r="E708" s="140">
        <v>4.1500000000000004</v>
      </c>
    </row>
    <row r="709" spans="1:5" x14ac:dyDescent="0.25">
      <c r="A709" t="s">
        <v>1634</v>
      </c>
      <c r="B709">
        <v>11055331008</v>
      </c>
      <c r="D709" t="s">
        <v>1798</v>
      </c>
      <c r="E709" s="140">
        <v>3.52</v>
      </c>
    </row>
    <row r="710" spans="1:5" x14ac:dyDescent="0.25">
      <c r="A710" t="s">
        <v>1634</v>
      </c>
      <c r="B710">
        <v>11055351008</v>
      </c>
      <c r="D710" t="s">
        <v>1799</v>
      </c>
      <c r="E710" s="140">
        <v>3.18</v>
      </c>
    </row>
    <row r="711" spans="1:5" x14ac:dyDescent="0.25">
      <c r="A711" t="s">
        <v>1634</v>
      </c>
      <c r="B711">
        <v>11055361008</v>
      </c>
      <c r="D711" t="s">
        <v>1800</v>
      </c>
      <c r="E711" s="140">
        <v>6.42</v>
      </c>
    </row>
    <row r="712" spans="1:5" x14ac:dyDescent="0.25">
      <c r="A712" t="s">
        <v>1634</v>
      </c>
      <c r="B712">
        <v>11055371008</v>
      </c>
      <c r="D712" t="s">
        <v>1801</v>
      </c>
      <c r="E712" s="140">
        <v>3.14</v>
      </c>
    </row>
    <row r="713" spans="1:5" x14ac:dyDescent="0.25">
      <c r="A713" t="s">
        <v>1634</v>
      </c>
      <c r="B713">
        <v>11056231008</v>
      </c>
      <c r="D713" t="s">
        <v>1802</v>
      </c>
      <c r="E713" s="140">
        <v>26.3</v>
      </c>
    </row>
    <row r="714" spans="1:5" x14ac:dyDescent="0.25">
      <c r="A714" t="s">
        <v>1634</v>
      </c>
      <c r="B714">
        <v>11376851001</v>
      </c>
      <c r="D714" t="s">
        <v>1803</v>
      </c>
      <c r="E714" s="140">
        <v>177.33</v>
      </c>
    </row>
    <row r="715" spans="1:5" x14ac:dyDescent="0.25">
      <c r="A715" t="s">
        <v>1634</v>
      </c>
      <c r="B715">
        <v>11680231008</v>
      </c>
      <c r="D715" t="s">
        <v>1804</v>
      </c>
      <c r="E715" s="140">
        <v>26.83</v>
      </c>
    </row>
    <row r="716" spans="1:5" x14ac:dyDescent="0.25">
      <c r="A716" t="s">
        <v>1634</v>
      </c>
      <c r="B716">
        <v>14563891001</v>
      </c>
      <c r="D716" t="s">
        <v>1805</v>
      </c>
      <c r="E716" s="140">
        <v>36.96</v>
      </c>
    </row>
    <row r="717" spans="1:5" x14ac:dyDescent="0.25">
      <c r="A717" t="s">
        <v>1634</v>
      </c>
      <c r="B717">
        <v>14563901001</v>
      </c>
      <c r="D717" t="s">
        <v>1806</v>
      </c>
      <c r="E717" s="140">
        <v>36.96</v>
      </c>
    </row>
    <row r="718" spans="1:5" x14ac:dyDescent="0.25">
      <c r="A718" t="s">
        <v>1634</v>
      </c>
      <c r="B718">
        <v>11370351001</v>
      </c>
      <c r="D718" t="s">
        <v>1807</v>
      </c>
      <c r="E718" s="140">
        <v>3.87</v>
      </c>
    </row>
    <row r="719" spans="1:5" x14ac:dyDescent="0.25">
      <c r="A719" t="s">
        <v>1634</v>
      </c>
      <c r="B719">
        <v>11600311001</v>
      </c>
      <c r="D719" t="s">
        <v>1808</v>
      </c>
      <c r="E719" s="140">
        <v>5.81</v>
      </c>
    </row>
    <row r="720" spans="1:5" x14ac:dyDescent="0.25">
      <c r="A720" t="s">
        <v>1634</v>
      </c>
      <c r="B720">
        <v>11600321001</v>
      </c>
      <c r="D720" t="s">
        <v>1809</v>
      </c>
      <c r="E720" s="140">
        <v>6.85</v>
      </c>
    </row>
    <row r="721" spans="1:5" x14ac:dyDescent="0.25">
      <c r="A721" t="s">
        <v>1634</v>
      </c>
      <c r="B721">
        <v>11600331001</v>
      </c>
      <c r="D721" t="s">
        <v>1810</v>
      </c>
      <c r="E721" s="140">
        <v>8.1300000000000008</v>
      </c>
    </row>
    <row r="722" spans="1:5" x14ac:dyDescent="0.25">
      <c r="A722" t="s">
        <v>1634</v>
      </c>
      <c r="B722">
        <v>11600341001</v>
      </c>
      <c r="D722" t="s">
        <v>1811</v>
      </c>
      <c r="E722" s="140">
        <v>17.8</v>
      </c>
    </row>
    <row r="723" spans="1:5" x14ac:dyDescent="0.25">
      <c r="A723" t="s">
        <v>1634</v>
      </c>
      <c r="B723">
        <v>11600351001</v>
      </c>
      <c r="D723" t="s">
        <v>1812</v>
      </c>
      <c r="E723" s="140">
        <v>39.69</v>
      </c>
    </row>
    <row r="724" spans="1:5" x14ac:dyDescent="0.25">
      <c r="A724" t="s">
        <v>1634</v>
      </c>
      <c r="B724">
        <v>11600611001</v>
      </c>
      <c r="D724" t="s">
        <v>1813</v>
      </c>
      <c r="E724" s="140">
        <v>6.67</v>
      </c>
    </row>
    <row r="725" spans="1:5" x14ac:dyDescent="0.25">
      <c r="A725" t="s">
        <v>1634</v>
      </c>
      <c r="B725">
        <v>11600621001</v>
      </c>
      <c r="D725" t="s">
        <v>1814</v>
      </c>
      <c r="E725" s="140">
        <v>8.1300000000000008</v>
      </c>
    </row>
    <row r="726" spans="1:5" x14ac:dyDescent="0.25">
      <c r="A726" t="s">
        <v>1634</v>
      </c>
      <c r="B726">
        <v>11600631001</v>
      </c>
      <c r="D726" t="s">
        <v>1815</v>
      </c>
      <c r="E726" s="140">
        <v>8.35</v>
      </c>
    </row>
    <row r="727" spans="1:5" x14ac:dyDescent="0.25">
      <c r="A727" t="s">
        <v>1634</v>
      </c>
      <c r="B727">
        <v>11600641001</v>
      </c>
      <c r="D727" t="s">
        <v>1816</v>
      </c>
      <c r="E727" s="140">
        <v>17.79</v>
      </c>
    </row>
    <row r="728" spans="1:5" x14ac:dyDescent="0.25">
      <c r="A728" t="s">
        <v>1634</v>
      </c>
      <c r="B728">
        <v>11600651001</v>
      </c>
      <c r="D728" t="s">
        <v>1817</v>
      </c>
      <c r="E728" s="140">
        <v>17.79</v>
      </c>
    </row>
    <row r="729" spans="1:5" x14ac:dyDescent="0.25">
      <c r="A729" t="s">
        <v>1634</v>
      </c>
      <c r="B729">
        <v>11600661001</v>
      </c>
      <c r="D729" t="s">
        <v>1818</v>
      </c>
      <c r="E729" s="140">
        <v>17.79</v>
      </c>
    </row>
    <row r="730" spans="1:5" x14ac:dyDescent="0.25">
      <c r="A730" t="s">
        <v>1634</v>
      </c>
      <c r="B730">
        <v>11600671001</v>
      </c>
      <c r="D730" t="s">
        <v>1819</v>
      </c>
      <c r="E730" s="140">
        <v>33.299999999999997</v>
      </c>
    </row>
    <row r="731" spans="1:5" x14ac:dyDescent="0.25">
      <c r="A731" t="s">
        <v>1634</v>
      </c>
      <c r="B731">
        <v>11600681001</v>
      </c>
      <c r="D731" t="s">
        <v>1820</v>
      </c>
      <c r="E731" s="140">
        <v>33.299999999999997</v>
      </c>
    </row>
    <row r="732" spans="1:5" x14ac:dyDescent="0.25">
      <c r="A732" t="s">
        <v>1634</v>
      </c>
      <c r="B732">
        <v>11600691001</v>
      </c>
      <c r="D732" t="s">
        <v>1821</v>
      </c>
      <c r="E732" s="140">
        <v>35.07</v>
      </c>
    </row>
    <row r="733" spans="1:5" x14ac:dyDescent="0.25">
      <c r="A733" t="s">
        <v>1634</v>
      </c>
      <c r="B733">
        <v>11600711001</v>
      </c>
      <c r="D733" t="s">
        <v>1822</v>
      </c>
      <c r="E733" s="140">
        <v>6.67</v>
      </c>
    </row>
    <row r="734" spans="1:5" x14ac:dyDescent="0.25">
      <c r="A734" t="s">
        <v>1634</v>
      </c>
      <c r="B734">
        <v>11600721001</v>
      </c>
      <c r="D734" t="s">
        <v>1823</v>
      </c>
      <c r="E734" s="140">
        <v>8.1300000000000008</v>
      </c>
    </row>
    <row r="735" spans="1:5" x14ac:dyDescent="0.25">
      <c r="A735" t="s">
        <v>1634</v>
      </c>
      <c r="B735">
        <v>11600731001</v>
      </c>
      <c r="D735" t="s">
        <v>1824</v>
      </c>
      <c r="E735" s="140">
        <v>8.1300000000000008</v>
      </c>
    </row>
    <row r="736" spans="1:5" x14ac:dyDescent="0.25">
      <c r="A736" t="s">
        <v>1634</v>
      </c>
      <c r="B736">
        <v>11600741001</v>
      </c>
      <c r="D736" t="s">
        <v>1825</v>
      </c>
      <c r="E736" s="140">
        <v>17.8</v>
      </c>
    </row>
    <row r="737" spans="1:5" x14ac:dyDescent="0.25">
      <c r="A737" t="s">
        <v>1634</v>
      </c>
      <c r="B737">
        <v>11600751001</v>
      </c>
      <c r="D737" t="s">
        <v>1826</v>
      </c>
      <c r="E737" s="140">
        <v>17.8</v>
      </c>
    </row>
    <row r="738" spans="1:5" x14ac:dyDescent="0.25">
      <c r="A738" t="s">
        <v>1634</v>
      </c>
      <c r="B738">
        <v>11600811001</v>
      </c>
      <c r="D738" t="s">
        <v>1827</v>
      </c>
      <c r="E738" s="140">
        <v>6.22</v>
      </c>
    </row>
    <row r="739" spans="1:5" x14ac:dyDescent="0.25">
      <c r="A739" t="s">
        <v>1634</v>
      </c>
      <c r="B739">
        <v>11600821001</v>
      </c>
      <c r="D739" t="s">
        <v>1828</v>
      </c>
      <c r="E739" s="140">
        <v>6.87</v>
      </c>
    </row>
    <row r="740" spans="1:5" x14ac:dyDescent="0.25">
      <c r="A740" t="s">
        <v>1634</v>
      </c>
      <c r="B740">
        <v>11600831001</v>
      </c>
      <c r="D740" t="s">
        <v>1829</v>
      </c>
      <c r="E740" s="140">
        <v>6.87</v>
      </c>
    </row>
    <row r="741" spans="1:5" x14ac:dyDescent="0.25">
      <c r="A741" t="s">
        <v>1634</v>
      </c>
      <c r="B741">
        <v>11600841001</v>
      </c>
      <c r="D741" t="s">
        <v>1830</v>
      </c>
      <c r="E741" s="140">
        <v>6.87</v>
      </c>
    </row>
    <row r="742" spans="1:5" x14ac:dyDescent="0.25">
      <c r="A742" t="s">
        <v>1634</v>
      </c>
      <c r="B742">
        <v>11600851001</v>
      </c>
      <c r="D742" t="s">
        <v>1831</v>
      </c>
      <c r="E742" s="140">
        <v>6.87</v>
      </c>
    </row>
    <row r="743" spans="1:5" x14ac:dyDescent="0.25">
      <c r="A743" t="s">
        <v>1634</v>
      </c>
      <c r="B743">
        <v>11600861001</v>
      </c>
      <c r="D743" t="s">
        <v>1832</v>
      </c>
      <c r="E743" s="140">
        <v>16.68</v>
      </c>
    </row>
    <row r="744" spans="1:5" x14ac:dyDescent="0.25">
      <c r="A744" t="s">
        <v>1634</v>
      </c>
      <c r="B744">
        <v>11600871001</v>
      </c>
      <c r="D744" t="s">
        <v>1833</v>
      </c>
      <c r="E744" s="140">
        <v>16.64</v>
      </c>
    </row>
    <row r="745" spans="1:5" x14ac:dyDescent="0.25">
      <c r="A745" t="s">
        <v>1634</v>
      </c>
      <c r="B745">
        <v>11600891001</v>
      </c>
      <c r="D745" t="s">
        <v>1834</v>
      </c>
      <c r="E745" s="140">
        <v>16.68</v>
      </c>
    </row>
    <row r="746" spans="1:5" x14ac:dyDescent="0.25">
      <c r="A746" t="s">
        <v>1634</v>
      </c>
      <c r="B746">
        <v>11600911001</v>
      </c>
      <c r="D746" t="s">
        <v>1835</v>
      </c>
      <c r="E746" s="140">
        <v>16.68</v>
      </c>
    </row>
    <row r="747" spans="1:5" x14ac:dyDescent="0.25">
      <c r="A747" t="s">
        <v>1634</v>
      </c>
      <c r="B747">
        <v>11600921001</v>
      </c>
      <c r="D747" t="s">
        <v>1836</v>
      </c>
      <c r="E747" s="140">
        <v>39.04</v>
      </c>
    </row>
    <row r="748" spans="1:5" x14ac:dyDescent="0.25">
      <c r="A748" t="s">
        <v>1634</v>
      </c>
      <c r="B748">
        <v>11601011001</v>
      </c>
      <c r="D748" t="s">
        <v>1837</v>
      </c>
      <c r="E748" s="140">
        <v>6.22</v>
      </c>
    </row>
    <row r="749" spans="1:5" x14ac:dyDescent="0.25">
      <c r="A749" t="s">
        <v>1634</v>
      </c>
      <c r="B749">
        <v>11601021001</v>
      </c>
      <c r="D749" t="s">
        <v>1838</v>
      </c>
      <c r="E749" s="140">
        <v>8.27</v>
      </c>
    </row>
    <row r="750" spans="1:5" x14ac:dyDescent="0.25">
      <c r="A750" t="s">
        <v>1634</v>
      </c>
      <c r="B750">
        <v>11601031001</v>
      </c>
      <c r="D750" t="s">
        <v>1839</v>
      </c>
      <c r="E750" s="140">
        <v>6.74</v>
      </c>
    </row>
    <row r="751" spans="1:5" x14ac:dyDescent="0.25">
      <c r="A751" t="s">
        <v>1634</v>
      </c>
      <c r="B751">
        <v>11601041001</v>
      </c>
      <c r="D751" t="s">
        <v>1840</v>
      </c>
      <c r="E751" s="140">
        <v>6.74</v>
      </c>
    </row>
    <row r="752" spans="1:5" x14ac:dyDescent="0.25">
      <c r="A752" t="s">
        <v>1634</v>
      </c>
      <c r="B752">
        <v>11601061001</v>
      </c>
      <c r="D752" t="s">
        <v>1841</v>
      </c>
      <c r="E752" s="140">
        <v>17.8</v>
      </c>
    </row>
    <row r="753" spans="1:5" x14ac:dyDescent="0.25">
      <c r="A753" t="s">
        <v>1634</v>
      </c>
      <c r="B753">
        <v>14564001001</v>
      </c>
      <c r="D753" t="s">
        <v>1842</v>
      </c>
      <c r="E753" s="140">
        <v>22.51</v>
      </c>
    </row>
    <row r="754" spans="1:5" x14ac:dyDescent="0.25">
      <c r="A754" t="s">
        <v>1634</v>
      </c>
      <c r="B754">
        <v>14564011001</v>
      </c>
      <c r="D754" t="s">
        <v>1843</v>
      </c>
      <c r="E754" s="140">
        <v>26.61</v>
      </c>
    </row>
    <row r="755" spans="1:5" x14ac:dyDescent="0.25">
      <c r="A755" t="s">
        <v>1634</v>
      </c>
      <c r="B755">
        <v>14564021001</v>
      </c>
      <c r="D755" t="s">
        <v>1844</v>
      </c>
      <c r="E755" s="140">
        <v>28.98</v>
      </c>
    </row>
    <row r="756" spans="1:5" x14ac:dyDescent="0.25">
      <c r="A756" t="s">
        <v>1634</v>
      </c>
      <c r="B756">
        <v>14563971001</v>
      </c>
      <c r="D756" t="s">
        <v>1845</v>
      </c>
      <c r="E756" s="140">
        <v>36.450000000000003</v>
      </c>
    </row>
    <row r="757" spans="1:5" x14ac:dyDescent="0.25">
      <c r="A757" t="s">
        <v>1634</v>
      </c>
      <c r="B757">
        <v>14563981001</v>
      </c>
      <c r="D757" t="s">
        <v>1846</v>
      </c>
      <c r="E757" s="140">
        <v>56.27</v>
      </c>
    </row>
    <row r="758" spans="1:5" x14ac:dyDescent="0.25">
      <c r="A758" t="s">
        <v>1634</v>
      </c>
      <c r="B758">
        <v>14563991001</v>
      </c>
      <c r="D758" t="s">
        <v>1847</v>
      </c>
      <c r="E758" s="140">
        <v>56.27</v>
      </c>
    </row>
    <row r="759" spans="1:5" x14ac:dyDescent="0.25">
      <c r="A759" t="s">
        <v>1634</v>
      </c>
      <c r="B759">
        <v>11681201001</v>
      </c>
      <c r="D759" t="s">
        <v>1848</v>
      </c>
      <c r="E759" s="140">
        <v>22.38</v>
      </c>
    </row>
    <row r="760" spans="1:5" x14ac:dyDescent="0.25">
      <c r="A760" t="s">
        <v>1634</v>
      </c>
      <c r="B760">
        <v>11681191001</v>
      </c>
      <c r="D760" t="s">
        <v>1849</v>
      </c>
      <c r="E760" s="140">
        <v>24.96</v>
      </c>
    </row>
    <row r="761" spans="1:5" x14ac:dyDescent="0.25">
      <c r="A761" t="s">
        <v>1634</v>
      </c>
      <c r="B761">
        <v>11681211001</v>
      </c>
      <c r="D761" t="s">
        <v>1850</v>
      </c>
      <c r="E761" s="140">
        <v>11.17</v>
      </c>
    </row>
    <row r="762" spans="1:5" x14ac:dyDescent="0.25">
      <c r="A762" t="s">
        <v>1634</v>
      </c>
      <c r="B762">
        <v>11681221001</v>
      </c>
      <c r="D762" t="s">
        <v>1851</v>
      </c>
      <c r="E762" s="140">
        <v>12.07</v>
      </c>
    </row>
    <row r="763" spans="1:5" x14ac:dyDescent="0.25">
      <c r="A763" t="s">
        <v>1634</v>
      </c>
      <c r="B763">
        <v>14562911001</v>
      </c>
      <c r="D763" t="s">
        <v>1852</v>
      </c>
      <c r="E763" s="140">
        <v>20.51</v>
      </c>
    </row>
    <row r="764" spans="1:5" x14ac:dyDescent="0.25">
      <c r="A764" t="s">
        <v>1634</v>
      </c>
      <c r="B764">
        <v>14562931001</v>
      </c>
      <c r="D764" t="s">
        <v>1853</v>
      </c>
      <c r="E764" s="140">
        <v>27.18</v>
      </c>
    </row>
    <row r="765" spans="1:5" x14ac:dyDescent="0.25">
      <c r="A765" t="s">
        <v>1634</v>
      </c>
      <c r="B765">
        <v>14562941001</v>
      </c>
      <c r="D765" t="s">
        <v>1854</v>
      </c>
      <c r="E765" s="140">
        <v>25.83</v>
      </c>
    </row>
    <row r="766" spans="1:5" x14ac:dyDescent="0.25">
      <c r="A766" t="s">
        <v>1634</v>
      </c>
      <c r="B766">
        <v>14564051001</v>
      </c>
      <c r="D766" t="s">
        <v>1855</v>
      </c>
      <c r="E766" s="140">
        <v>18.52</v>
      </c>
    </row>
    <row r="767" spans="1:5" x14ac:dyDescent="0.25">
      <c r="A767" t="s">
        <v>1634</v>
      </c>
      <c r="B767">
        <v>14564101001</v>
      </c>
      <c r="D767" t="s">
        <v>1856</v>
      </c>
      <c r="E767" s="140">
        <v>22.41</v>
      </c>
    </row>
    <row r="768" spans="1:5" x14ac:dyDescent="0.25">
      <c r="A768" t="s">
        <v>1634</v>
      </c>
      <c r="B768">
        <v>14564061001</v>
      </c>
      <c r="D768" t="s">
        <v>1857</v>
      </c>
      <c r="E768" s="140">
        <v>22.37</v>
      </c>
    </row>
    <row r="769" spans="1:5" x14ac:dyDescent="0.25">
      <c r="A769" t="s">
        <v>1634</v>
      </c>
      <c r="B769">
        <v>14564111001</v>
      </c>
      <c r="D769" t="s">
        <v>1858</v>
      </c>
      <c r="E769" s="140">
        <v>24.21</v>
      </c>
    </row>
    <row r="770" spans="1:5" x14ac:dyDescent="0.25">
      <c r="A770" t="s">
        <v>1634</v>
      </c>
      <c r="B770">
        <v>14564071001</v>
      </c>
      <c r="D770" t="s">
        <v>1859</v>
      </c>
      <c r="E770" s="140">
        <v>31.28</v>
      </c>
    </row>
    <row r="771" spans="1:5" x14ac:dyDescent="0.25">
      <c r="A771" t="s">
        <v>1634</v>
      </c>
      <c r="B771">
        <v>14564121001</v>
      </c>
      <c r="D771" t="s">
        <v>1860</v>
      </c>
      <c r="E771" s="140">
        <v>32.869999999999997</v>
      </c>
    </row>
    <row r="772" spans="1:5" x14ac:dyDescent="0.25">
      <c r="A772" t="s">
        <v>1634</v>
      </c>
      <c r="B772">
        <v>11681161001</v>
      </c>
      <c r="D772" t="s">
        <v>1861</v>
      </c>
      <c r="E772" s="140">
        <v>39.78</v>
      </c>
    </row>
    <row r="773" spans="1:5" x14ac:dyDescent="0.25">
      <c r="A773" t="s">
        <v>1634</v>
      </c>
      <c r="B773">
        <v>11681171001</v>
      </c>
      <c r="D773" t="s">
        <v>1862</v>
      </c>
      <c r="E773" s="140">
        <v>39.78</v>
      </c>
    </row>
    <row r="774" spans="1:5" x14ac:dyDescent="0.25">
      <c r="A774" t="s">
        <v>1634</v>
      </c>
      <c r="B774">
        <v>11681181001</v>
      </c>
      <c r="D774" t="s">
        <v>1863</v>
      </c>
      <c r="E774" s="140">
        <v>41.02</v>
      </c>
    </row>
    <row r="775" spans="1:5" x14ac:dyDescent="0.25">
      <c r="A775" t="s">
        <v>1634</v>
      </c>
      <c r="B775">
        <v>12074091001</v>
      </c>
      <c r="D775" t="s">
        <v>1864</v>
      </c>
      <c r="E775" s="140">
        <v>12.02</v>
      </c>
    </row>
    <row r="776" spans="1:5" x14ac:dyDescent="0.25">
      <c r="A776" t="s">
        <v>1634</v>
      </c>
      <c r="B776">
        <v>12074101001</v>
      </c>
      <c r="D776" t="s">
        <v>1865</v>
      </c>
      <c r="E776" s="140">
        <v>7.2</v>
      </c>
    </row>
    <row r="777" spans="1:5" x14ac:dyDescent="0.25">
      <c r="A777" t="s">
        <v>1634</v>
      </c>
      <c r="B777">
        <v>11361471001</v>
      </c>
      <c r="D777" t="s">
        <v>1866</v>
      </c>
      <c r="E777" s="140">
        <v>13.45</v>
      </c>
    </row>
    <row r="778" spans="1:5" x14ac:dyDescent="0.25">
      <c r="A778" t="s">
        <v>1634</v>
      </c>
      <c r="B778">
        <v>11106661001</v>
      </c>
      <c r="D778" t="s">
        <v>1867</v>
      </c>
      <c r="E778" s="140">
        <v>55.23</v>
      </c>
    </row>
    <row r="779" spans="1:5" x14ac:dyDescent="0.25">
      <c r="A779" t="s">
        <v>1634</v>
      </c>
      <c r="B779">
        <v>11106671001</v>
      </c>
      <c r="D779" t="s">
        <v>1868</v>
      </c>
      <c r="E779" s="140">
        <v>57.2</v>
      </c>
    </row>
    <row r="780" spans="1:5" x14ac:dyDescent="0.25">
      <c r="A780" t="s">
        <v>1634</v>
      </c>
      <c r="B780">
        <v>11106681001</v>
      </c>
      <c r="D780" t="s">
        <v>1869</v>
      </c>
      <c r="E780" s="140">
        <v>64.430000000000007</v>
      </c>
    </row>
    <row r="781" spans="1:5" x14ac:dyDescent="0.25">
      <c r="A781" t="s">
        <v>1634</v>
      </c>
      <c r="B781">
        <v>11106761001</v>
      </c>
      <c r="D781" t="s">
        <v>1870</v>
      </c>
      <c r="E781" s="140">
        <v>55.23</v>
      </c>
    </row>
    <row r="782" spans="1:5" x14ac:dyDescent="0.25">
      <c r="A782" t="s">
        <v>1634</v>
      </c>
      <c r="B782">
        <v>11106771001</v>
      </c>
      <c r="D782" t="s">
        <v>1871</v>
      </c>
      <c r="E782" s="140">
        <v>57.2</v>
      </c>
    </row>
    <row r="783" spans="1:5" x14ac:dyDescent="0.25">
      <c r="A783" t="s">
        <v>1634</v>
      </c>
      <c r="B783">
        <v>11106781001</v>
      </c>
      <c r="D783" t="s">
        <v>1872</v>
      </c>
      <c r="E783" s="140">
        <v>64.430000000000007</v>
      </c>
    </row>
    <row r="784" spans="1:5" x14ac:dyDescent="0.25">
      <c r="A784" t="s">
        <v>1634</v>
      </c>
      <c r="B784">
        <v>13127251001</v>
      </c>
      <c r="D784" t="s">
        <v>1873</v>
      </c>
      <c r="E784" s="140">
        <v>192.08</v>
      </c>
    </row>
    <row r="785" spans="1:5" x14ac:dyDescent="0.25">
      <c r="A785" t="s">
        <v>1634</v>
      </c>
      <c r="B785">
        <v>13127261001</v>
      </c>
      <c r="D785" t="s">
        <v>1874</v>
      </c>
      <c r="E785" s="140">
        <v>192.08</v>
      </c>
    </row>
    <row r="786" spans="1:5" x14ac:dyDescent="0.25">
      <c r="A786" t="s">
        <v>1634</v>
      </c>
      <c r="B786">
        <v>13127271001</v>
      </c>
      <c r="D786" t="s">
        <v>1875</v>
      </c>
      <c r="E786" s="140">
        <v>192.08</v>
      </c>
    </row>
    <row r="787" spans="1:5" x14ac:dyDescent="0.25">
      <c r="A787" t="s">
        <v>1634</v>
      </c>
      <c r="B787">
        <v>13127281001</v>
      </c>
      <c r="D787" t="s">
        <v>1876</v>
      </c>
      <c r="E787" s="140">
        <v>192.08</v>
      </c>
    </row>
    <row r="788" spans="1:5" x14ac:dyDescent="0.25">
      <c r="A788" t="s">
        <v>1634</v>
      </c>
      <c r="B788">
        <v>13127291001</v>
      </c>
      <c r="D788" t="s">
        <v>1877</v>
      </c>
      <c r="E788" s="140">
        <v>192.08</v>
      </c>
    </row>
    <row r="789" spans="1:5" x14ac:dyDescent="0.25">
      <c r="A789" t="s">
        <v>1634</v>
      </c>
      <c r="B789">
        <v>11770141001</v>
      </c>
      <c r="D789" t="s">
        <v>1878</v>
      </c>
      <c r="E789" s="140">
        <v>247.51</v>
      </c>
    </row>
    <row r="790" spans="1:5" x14ac:dyDescent="0.25">
      <c r="A790" t="s">
        <v>1634</v>
      </c>
      <c r="B790">
        <v>11770281001</v>
      </c>
      <c r="D790" t="s">
        <v>1879</v>
      </c>
      <c r="E790" s="140">
        <v>30.93</v>
      </c>
    </row>
    <row r="791" spans="1:5" x14ac:dyDescent="0.25">
      <c r="A791" t="s">
        <v>1634</v>
      </c>
      <c r="B791">
        <v>11770291001</v>
      </c>
      <c r="D791" t="s">
        <v>1880</v>
      </c>
      <c r="E791" s="140">
        <v>46.05</v>
      </c>
    </row>
    <row r="792" spans="1:5" x14ac:dyDescent="0.25">
      <c r="A792" t="s">
        <v>1634</v>
      </c>
      <c r="B792">
        <v>11770161001</v>
      </c>
      <c r="D792" t="s">
        <v>1881</v>
      </c>
      <c r="E792" s="140">
        <v>89.21</v>
      </c>
    </row>
    <row r="793" spans="1:5" x14ac:dyDescent="0.25">
      <c r="A793" t="s">
        <v>1634</v>
      </c>
      <c r="B793">
        <v>11770261001</v>
      </c>
      <c r="D793" t="s">
        <v>1882</v>
      </c>
      <c r="E793" s="140">
        <v>18.72</v>
      </c>
    </row>
    <row r="794" spans="1:5" x14ac:dyDescent="0.25">
      <c r="A794" t="s">
        <v>1634</v>
      </c>
      <c r="B794">
        <v>11770271001</v>
      </c>
      <c r="D794" t="s">
        <v>1883</v>
      </c>
      <c r="E794" s="140">
        <v>29.5</v>
      </c>
    </row>
    <row r="795" spans="1:5" x14ac:dyDescent="0.25">
      <c r="A795" t="s">
        <v>1634</v>
      </c>
      <c r="B795">
        <v>11681151002</v>
      </c>
      <c r="D795" t="s">
        <v>1884</v>
      </c>
      <c r="E795" s="140">
        <v>297.5</v>
      </c>
    </row>
    <row r="796" spans="1:5" x14ac:dyDescent="0.25">
      <c r="A796" t="s">
        <v>1634</v>
      </c>
      <c r="B796">
        <v>11770171001</v>
      </c>
      <c r="D796" t="s">
        <v>1885</v>
      </c>
      <c r="E796" s="140">
        <v>5.76</v>
      </c>
    </row>
    <row r="797" spans="1:5" x14ac:dyDescent="0.25">
      <c r="A797" t="s">
        <v>1634</v>
      </c>
      <c r="B797">
        <v>11770181001</v>
      </c>
      <c r="D797" t="s">
        <v>1886</v>
      </c>
      <c r="E797" s="140">
        <v>7.48</v>
      </c>
    </row>
    <row r="798" spans="1:5" x14ac:dyDescent="0.25">
      <c r="A798" t="s">
        <v>1634</v>
      </c>
      <c r="B798">
        <v>11770191001</v>
      </c>
      <c r="D798" t="s">
        <v>1887</v>
      </c>
      <c r="E798" s="140">
        <v>15.5</v>
      </c>
    </row>
    <row r="799" spans="1:5" x14ac:dyDescent="0.25">
      <c r="A799" t="s">
        <v>1634</v>
      </c>
      <c r="B799">
        <v>11770241001</v>
      </c>
      <c r="D799" t="s">
        <v>1888</v>
      </c>
      <c r="E799" s="140">
        <v>22.31</v>
      </c>
    </row>
    <row r="800" spans="1:5" x14ac:dyDescent="0.25">
      <c r="A800" t="s">
        <v>1634</v>
      </c>
      <c r="B800">
        <v>11770251001</v>
      </c>
      <c r="D800" t="s">
        <v>1889</v>
      </c>
      <c r="E800" s="140">
        <v>3.74</v>
      </c>
    </row>
    <row r="801" spans="1:5" x14ac:dyDescent="0.25">
      <c r="A801" t="s">
        <v>1634</v>
      </c>
      <c r="B801">
        <v>11770341001</v>
      </c>
      <c r="D801" t="s">
        <v>1890</v>
      </c>
      <c r="E801" s="140">
        <v>10.46</v>
      </c>
    </row>
    <row r="802" spans="1:5" x14ac:dyDescent="0.25">
      <c r="A802" t="s">
        <v>1634</v>
      </c>
      <c r="B802">
        <v>11770351001</v>
      </c>
      <c r="D802" t="s">
        <v>1891</v>
      </c>
      <c r="E802" s="140">
        <v>7.05</v>
      </c>
    </row>
    <row r="803" spans="1:5" x14ac:dyDescent="0.25">
      <c r="A803" t="s">
        <v>1634</v>
      </c>
      <c r="B803">
        <v>11680241001</v>
      </c>
      <c r="D803" t="s">
        <v>1892</v>
      </c>
      <c r="E803" s="140">
        <v>22.2</v>
      </c>
    </row>
    <row r="804" spans="1:5" x14ac:dyDescent="0.25">
      <c r="A804" t="s">
        <v>1634</v>
      </c>
      <c r="B804">
        <v>11680251001</v>
      </c>
      <c r="D804" t="s">
        <v>1892</v>
      </c>
      <c r="E804" s="140">
        <v>31.15</v>
      </c>
    </row>
    <row r="805" spans="1:5" x14ac:dyDescent="0.25">
      <c r="A805" t="s">
        <v>1634</v>
      </c>
      <c r="B805">
        <v>14563831001</v>
      </c>
      <c r="D805" t="s">
        <v>1893</v>
      </c>
      <c r="E805" s="140">
        <v>38.75</v>
      </c>
    </row>
    <row r="806" spans="1:5" x14ac:dyDescent="0.25">
      <c r="A806" t="s">
        <v>1634</v>
      </c>
      <c r="B806">
        <v>14563841001</v>
      </c>
      <c r="D806" t="s">
        <v>1894</v>
      </c>
      <c r="E806" s="140">
        <v>44.57</v>
      </c>
    </row>
    <row r="807" spans="1:5" x14ac:dyDescent="0.25">
      <c r="A807" t="s">
        <v>1634</v>
      </c>
      <c r="B807">
        <v>11680261001</v>
      </c>
      <c r="D807" t="s">
        <v>1895</v>
      </c>
      <c r="E807" s="140">
        <v>26.65</v>
      </c>
    </row>
    <row r="808" spans="1:5" x14ac:dyDescent="0.25">
      <c r="A808" t="s">
        <v>1634</v>
      </c>
      <c r="B808">
        <v>11680271001</v>
      </c>
      <c r="D808" t="s">
        <v>1896</v>
      </c>
      <c r="E808" s="140">
        <v>41.01</v>
      </c>
    </row>
    <row r="809" spans="1:5" x14ac:dyDescent="0.25">
      <c r="A809" t="s">
        <v>1634</v>
      </c>
      <c r="B809">
        <v>14563851001</v>
      </c>
      <c r="D809" t="s">
        <v>1897</v>
      </c>
      <c r="E809" s="140">
        <v>52.18</v>
      </c>
    </row>
    <row r="810" spans="1:5" x14ac:dyDescent="0.25">
      <c r="A810" t="s">
        <v>1634</v>
      </c>
      <c r="B810">
        <v>14563861001</v>
      </c>
      <c r="D810" t="s">
        <v>1898</v>
      </c>
      <c r="E810" s="140">
        <v>55.68</v>
      </c>
    </row>
    <row r="811" spans="1:5" x14ac:dyDescent="0.25">
      <c r="A811" t="s">
        <v>1634</v>
      </c>
      <c r="B811">
        <v>12195941001</v>
      </c>
      <c r="D811" t="s">
        <v>1899</v>
      </c>
      <c r="E811" s="140">
        <v>30.23</v>
      </c>
    </row>
    <row r="812" spans="1:5" x14ac:dyDescent="0.25">
      <c r="A812" t="s">
        <v>1634</v>
      </c>
      <c r="B812">
        <v>12195951001</v>
      </c>
      <c r="D812" t="s">
        <v>1900</v>
      </c>
      <c r="E812" s="140">
        <v>34.83</v>
      </c>
    </row>
    <row r="813" spans="1:5" x14ac:dyDescent="0.25">
      <c r="A813" t="s">
        <v>1634</v>
      </c>
      <c r="B813">
        <v>12195961001</v>
      </c>
      <c r="D813" t="s">
        <v>1901</v>
      </c>
      <c r="E813" s="140">
        <v>40.01</v>
      </c>
    </row>
    <row r="814" spans="1:5" x14ac:dyDescent="0.25">
      <c r="A814" t="s">
        <v>1634</v>
      </c>
      <c r="B814">
        <v>12195971001</v>
      </c>
      <c r="D814" t="s">
        <v>1902</v>
      </c>
      <c r="E814" s="140">
        <v>48.21</v>
      </c>
    </row>
    <row r="815" spans="1:5" x14ac:dyDescent="0.25">
      <c r="A815" t="s">
        <v>1634</v>
      </c>
      <c r="B815">
        <v>12641211001</v>
      </c>
      <c r="D815" t="s">
        <v>1903</v>
      </c>
      <c r="E815" s="140">
        <v>23.01</v>
      </c>
    </row>
    <row r="816" spans="1:5" x14ac:dyDescent="0.25">
      <c r="A816" t="s">
        <v>1634</v>
      </c>
      <c r="B816">
        <v>11680011001</v>
      </c>
      <c r="D816" t="s">
        <v>1904</v>
      </c>
      <c r="E816" s="140">
        <v>5.03</v>
      </c>
    </row>
    <row r="817" spans="1:5" x14ac:dyDescent="0.25">
      <c r="A817" t="s">
        <v>1634</v>
      </c>
      <c r="B817">
        <v>11680021001</v>
      </c>
      <c r="D817" t="s">
        <v>1905</v>
      </c>
      <c r="E817" s="140">
        <v>5.42</v>
      </c>
    </row>
    <row r="818" spans="1:5" x14ac:dyDescent="0.25">
      <c r="A818" t="s">
        <v>1634</v>
      </c>
      <c r="B818">
        <v>14563871001</v>
      </c>
      <c r="D818" t="s">
        <v>1906</v>
      </c>
      <c r="E818" s="140">
        <v>5.44</v>
      </c>
    </row>
    <row r="819" spans="1:5" x14ac:dyDescent="0.25">
      <c r="A819" t="s">
        <v>1634</v>
      </c>
      <c r="B819">
        <v>14563881001</v>
      </c>
      <c r="D819" t="s">
        <v>1907</v>
      </c>
      <c r="E819" s="140">
        <v>7.56</v>
      </c>
    </row>
    <row r="820" spans="1:5" x14ac:dyDescent="0.25">
      <c r="A820" t="s">
        <v>1634</v>
      </c>
      <c r="B820">
        <v>14563911001</v>
      </c>
      <c r="D820" t="s">
        <v>1908</v>
      </c>
      <c r="E820" s="140">
        <v>6.26</v>
      </c>
    </row>
    <row r="821" spans="1:5" x14ac:dyDescent="0.25">
      <c r="A821" t="s">
        <v>1634</v>
      </c>
      <c r="B821">
        <v>14563921001</v>
      </c>
      <c r="D821" t="s">
        <v>1909</v>
      </c>
      <c r="E821" s="140">
        <v>6.55</v>
      </c>
    </row>
    <row r="822" spans="1:5" x14ac:dyDescent="0.25">
      <c r="A822" t="s">
        <v>1634</v>
      </c>
      <c r="B822">
        <v>11065771001</v>
      </c>
      <c r="D822" t="s">
        <v>1910</v>
      </c>
      <c r="E822" s="140">
        <v>89.08</v>
      </c>
    </row>
    <row r="823" spans="1:5" x14ac:dyDescent="0.25">
      <c r="A823" t="s">
        <v>1634</v>
      </c>
      <c r="B823">
        <v>11065781001</v>
      </c>
      <c r="D823" t="s">
        <v>1911</v>
      </c>
      <c r="E823" s="140">
        <v>101.83</v>
      </c>
    </row>
    <row r="824" spans="1:5" x14ac:dyDescent="0.25">
      <c r="A824" t="s">
        <v>1634</v>
      </c>
      <c r="B824">
        <v>11065801001</v>
      </c>
      <c r="D824" t="s">
        <v>1912</v>
      </c>
      <c r="E824" s="140">
        <v>233.11</v>
      </c>
    </row>
    <row r="825" spans="1:5" x14ac:dyDescent="0.25">
      <c r="A825" t="s">
        <v>1634</v>
      </c>
      <c r="B825">
        <v>11200881001</v>
      </c>
      <c r="D825" t="s">
        <v>1913</v>
      </c>
      <c r="E825" s="140">
        <v>14.85</v>
      </c>
    </row>
    <row r="826" spans="1:5" x14ac:dyDescent="0.25">
      <c r="A826" t="s">
        <v>1634</v>
      </c>
      <c r="B826">
        <v>11074611001</v>
      </c>
      <c r="D826" t="s">
        <v>1914</v>
      </c>
      <c r="E826" s="140">
        <v>34.15</v>
      </c>
    </row>
    <row r="827" spans="1:5" x14ac:dyDescent="0.25">
      <c r="A827" t="s">
        <v>1634</v>
      </c>
      <c r="B827">
        <v>11074731001</v>
      </c>
      <c r="D827" t="s">
        <v>1915</v>
      </c>
      <c r="E827" s="140">
        <v>50.21</v>
      </c>
    </row>
    <row r="828" spans="1:5" x14ac:dyDescent="0.25">
      <c r="A828" t="s">
        <v>1634</v>
      </c>
      <c r="B828">
        <v>11074751001</v>
      </c>
      <c r="D828" t="s">
        <v>1916</v>
      </c>
      <c r="E828" s="140">
        <v>6.32</v>
      </c>
    </row>
    <row r="829" spans="1:5" x14ac:dyDescent="0.25">
      <c r="A829" t="s">
        <v>1634</v>
      </c>
      <c r="B829">
        <v>11074741001</v>
      </c>
      <c r="D829" t="s">
        <v>1917</v>
      </c>
      <c r="E829" s="140">
        <v>5.98</v>
      </c>
    </row>
    <row r="830" spans="1:5" x14ac:dyDescent="0.25">
      <c r="A830" t="s">
        <v>1634</v>
      </c>
      <c r="B830">
        <v>12662421001</v>
      </c>
      <c r="D830" t="s">
        <v>1918</v>
      </c>
      <c r="E830" s="140">
        <v>14.39</v>
      </c>
    </row>
    <row r="831" spans="1:5" x14ac:dyDescent="0.25">
      <c r="A831" t="s">
        <v>1634</v>
      </c>
      <c r="B831">
        <v>12409311001</v>
      </c>
      <c r="D831" t="s">
        <v>1919</v>
      </c>
      <c r="E831" s="140">
        <v>19.57</v>
      </c>
    </row>
    <row r="832" spans="1:5" x14ac:dyDescent="0.25">
      <c r="A832" t="s">
        <v>1634</v>
      </c>
      <c r="B832">
        <v>12662521001</v>
      </c>
      <c r="D832" t="s">
        <v>1920</v>
      </c>
      <c r="E832" s="140">
        <v>31.05</v>
      </c>
    </row>
    <row r="833" spans="1:5" x14ac:dyDescent="0.25">
      <c r="A833" t="s">
        <v>1634</v>
      </c>
      <c r="B833">
        <v>12662621001</v>
      </c>
      <c r="D833" t="s">
        <v>1921</v>
      </c>
      <c r="E833" s="140">
        <v>14.57</v>
      </c>
    </row>
    <row r="834" spans="1:5" x14ac:dyDescent="0.25">
      <c r="A834" t="s">
        <v>1634</v>
      </c>
      <c r="B834">
        <v>12409411001</v>
      </c>
      <c r="D834" t="s">
        <v>1922</v>
      </c>
      <c r="E834" s="140">
        <v>19.72</v>
      </c>
    </row>
    <row r="835" spans="1:5" x14ac:dyDescent="0.25">
      <c r="A835" t="s">
        <v>1634</v>
      </c>
      <c r="B835">
        <v>12662721001</v>
      </c>
      <c r="D835" t="s">
        <v>1923</v>
      </c>
      <c r="E835" s="140">
        <v>31.21</v>
      </c>
    </row>
    <row r="836" spans="1:5" x14ac:dyDescent="0.25">
      <c r="A836" t="s">
        <v>1634</v>
      </c>
      <c r="B836">
        <v>12657691001</v>
      </c>
      <c r="D836" t="s">
        <v>1924</v>
      </c>
      <c r="E836" s="140">
        <v>19.670000000000002</v>
      </c>
    </row>
    <row r="837" spans="1:5" x14ac:dyDescent="0.25">
      <c r="A837" t="s">
        <v>1634</v>
      </c>
      <c r="B837">
        <v>12657891001</v>
      </c>
      <c r="D837" t="s">
        <v>1925</v>
      </c>
      <c r="E837" s="140">
        <v>22.92</v>
      </c>
    </row>
    <row r="838" spans="1:5" x14ac:dyDescent="0.25">
      <c r="A838" t="s">
        <v>1634</v>
      </c>
      <c r="B838">
        <v>11101981001</v>
      </c>
      <c r="D838" t="s">
        <v>1926</v>
      </c>
      <c r="E838" s="140">
        <v>47.33</v>
      </c>
    </row>
    <row r="839" spans="1:5" x14ac:dyDescent="0.25">
      <c r="A839" t="s">
        <v>1634</v>
      </c>
      <c r="B839">
        <v>12663721001</v>
      </c>
      <c r="D839" t="s">
        <v>1918</v>
      </c>
      <c r="E839" s="140">
        <v>31.87</v>
      </c>
    </row>
    <row r="840" spans="1:5" x14ac:dyDescent="0.25">
      <c r="A840" t="s">
        <v>1634</v>
      </c>
      <c r="B840">
        <v>12663921001</v>
      </c>
      <c r="D840" t="s">
        <v>1927</v>
      </c>
      <c r="E840" s="140">
        <v>32.18</v>
      </c>
    </row>
    <row r="841" spans="1:5" x14ac:dyDescent="0.25">
      <c r="A841" t="s">
        <v>1634</v>
      </c>
      <c r="B841">
        <v>12664121001</v>
      </c>
      <c r="D841" t="s">
        <v>1928</v>
      </c>
      <c r="E841" s="140">
        <v>41.22</v>
      </c>
    </row>
    <row r="842" spans="1:5" x14ac:dyDescent="0.25">
      <c r="A842" t="s">
        <v>1634</v>
      </c>
      <c r="B842">
        <v>12404571002</v>
      </c>
      <c r="D842" t="s">
        <v>1929</v>
      </c>
      <c r="E842" s="140">
        <v>3.62</v>
      </c>
    </row>
    <row r="843" spans="1:5" x14ac:dyDescent="0.25">
      <c r="A843" t="s">
        <v>1634</v>
      </c>
      <c r="B843">
        <v>12662821001</v>
      </c>
      <c r="D843" t="s">
        <v>1930</v>
      </c>
      <c r="E843" s="140">
        <v>44.95</v>
      </c>
    </row>
    <row r="844" spans="1:5" x14ac:dyDescent="0.25">
      <c r="A844" t="s">
        <v>1634</v>
      </c>
      <c r="B844">
        <v>12408511001</v>
      </c>
      <c r="D844" t="s">
        <v>1931</v>
      </c>
      <c r="E844" s="140">
        <v>56.68</v>
      </c>
    </row>
    <row r="845" spans="1:5" x14ac:dyDescent="0.25">
      <c r="A845" t="s">
        <v>1634</v>
      </c>
      <c r="B845">
        <v>12662921001</v>
      </c>
      <c r="D845" t="s">
        <v>1932</v>
      </c>
      <c r="E845" s="140">
        <v>73.180000000000007</v>
      </c>
    </row>
    <row r="846" spans="1:5" x14ac:dyDescent="0.25">
      <c r="A846" t="s">
        <v>1634</v>
      </c>
      <c r="B846">
        <v>12663021001</v>
      </c>
      <c r="D846" t="s">
        <v>1933</v>
      </c>
      <c r="E846" s="140">
        <v>48.38</v>
      </c>
    </row>
    <row r="847" spans="1:5" x14ac:dyDescent="0.25">
      <c r="A847" t="s">
        <v>1634</v>
      </c>
      <c r="B847">
        <v>12408611001</v>
      </c>
      <c r="D847" t="s">
        <v>1934</v>
      </c>
      <c r="E847" s="140">
        <v>60.16</v>
      </c>
    </row>
    <row r="848" spans="1:5" x14ac:dyDescent="0.25">
      <c r="A848" t="s">
        <v>1634</v>
      </c>
      <c r="B848">
        <v>12663121001</v>
      </c>
      <c r="D848" t="s">
        <v>1935</v>
      </c>
      <c r="E848" s="140">
        <v>76.78</v>
      </c>
    </row>
    <row r="849" spans="1:5" x14ac:dyDescent="0.25">
      <c r="A849" t="s">
        <v>1634</v>
      </c>
      <c r="B849">
        <v>12613131001</v>
      </c>
      <c r="D849" t="s">
        <v>1936</v>
      </c>
      <c r="E849" s="140">
        <v>16.940000000000001</v>
      </c>
    </row>
    <row r="850" spans="1:5" x14ac:dyDescent="0.25">
      <c r="A850" t="s">
        <v>1634</v>
      </c>
      <c r="B850">
        <v>12407111001</v>
      </c>
      <c r="D850" t="s">
        <v>1937</v>
      </c>
      <c r="E850" s="140">
        <v>4.8600000000000003</v>
      </c>
    </row>
    <row r="851" spans="1:5" x14ac:dyDescent="0.25">
      <c r="A851" t="s">
        <v>1634</v>
      </c>
      <c r="B851">
        <v>12406011003</v>
      </c>
      <c r="D851" t="s">
        <v>1938</v>
      </c>
      <c r="E851" s="140">
        <v>8.7200000000000006</v>
      </c>
    </row>
    <row r="852" spans="1:5" x14ac:dyDescent="0.25">
      <c r="A852" t="s">
        <v>1634</v>
      </c>
      <c r="B852">
        <v>12407271001</v>
      </c>
      <c r="D852" t="s">
        <v>1939</v>
      </c>
      <c r="E852" s="140">
        <v>19.11</v>
      </c>
    </row>
    <row r="853" spans="1:5" x14ac:dyDescent="0.25">
      <c r="A853" t="s">
        <v>1634</v>
      </c>
      <c r="B853">
        <v>12407371001</v>
      </c>
      <c r="D853" t="s">
        <v>1940</v>
      </c>
      <c r="E853" s="140">
        <v>41.38</v>
      </c>
    </row>
    <row r="854" spans="1:5" x14ac:dyDescent="0.25">
      <c r="A854" t="s">
        <v>1634</v>
      </c>
      <c r="B854">
        <v>11777011001</v>
      </c>
      <c r="D854" t="s">
        <v>1941</v>
      </c>
      <c r="E854" s="140">
        <v>46.62</v>
      </c>
    </row>
    <row r="855" spans="1:5" x14ac:dyDescent="0.25">
      <c r="A855" t="s">
        <v>1634</v>
      </c>
      <c r="B855">
        <v>11777021001</v>
      </c>
      <c r="D855" t="s">
        <v>1942</v>
      </c>
      <c r="E855" s="140">
        <v>46.62</v>
      </c>
    </row>
    <row r="856" spans="1:5" x14ac:dyDescent="0.25">
      <c r="A856" t="s">
        <v>1634</v>
      </c>
      <c r="B856">
        <v>11777031001</v>
      </c>
      <c r="D856" t="s">
        <v>1943</v>
      </c>
      <c r="E856" s="140">
        <v>46.62</v>
      </c>
    </row>
    <row r="857" spans="1:5" x14ac:dyDescent="0.25">
      <c r="A857" t="s">
        <v>1634</v>
      </c>
      <c r="B857">
        <v>12409211401</v>
      </c>
      <c r="D857" t="s">
        <v>1944</v>
      </c>
      <c r="E857" s="140">
        <v>36.75</v>
      </c>
    </row>
    <row r="858" spans="1:5" x14ac:dyDescent="0.25">
      <c r="A858" t="s">
        <v>1634</v>
      </c>
      <c r="B858">
        <v>11102021001</v>
      </c>
      <c r="D858" t="s">
        <v>1945</v>
      </c>
      <c r="E858" s="140">
        <v>171.52</v>
      </c>
    </row>
    <row r="859" spans="1:5" x14ac:dyDescent="0.25">
      <c r="A859" t="s">
        <v>1634</v>
      </c>
      <c r="B859">
        <v>11102041001</v>
      </c>
      <c r="D859" t="s">
        <v>1946</v>
      </c>
      <c r="E859" s="140">
        <v>196.79</v>
      </c>
    </row>
    <row r="860" spans="1:5" x14ac:dyDescent="0.25">
      <c r="A860" t="s">
        <v>1634</v>
      </c>
      <c r="B860">
        <v>11102061001</v>
      </c>
      <c r="D860" t="s">
        <v>1947</v>
      </c>
      <c r="E860" s="140">
        <v>218.45</v>
      </c>
    </row>
    <row r="861" spans="1:5" x14ac:dyDescent="0.25">
      <c r="A861" t="s">
        <v>1634</v>
      </c>
      <c r="B861">
        <v>11102071001</v>
      </c>
      <c r="D861" t="s">
        <v>1948</v>
      </c>
      <c r="E861" s="140">
        <v>243.73</v>
      </c>
    </row>
    <row r="862" spans="1:5" x14ac:dyDescent="0.25">
      <c r="A862" t="s">
        <v>1634</v>
      </c>
      <c r="B862">
        <v>11102081001</v>
      </c>
      <c r="D862" t="s">
        <v>1949</v>
      </c>
      <c r="E862" s="140">
        <v>267.20999999999998</v>
      </c>
    </row>
    <row r="863" spans="1:5" x14ac:dyDescent="0.25">
      <c r="A863" t="s">
        <v>1634</v>
      </c>
      <c r="B863">
        <v>11102091001</v>
      </c>
      <c r="D863" t="s">
        <v>1950</v>
      </c>
      <c r="E863" s="140">
        <v>274.43</v>
      </c>
    </row>
    <row r="864" spans="1:5" x14ac:dyDescent="0.25">
      <c r="A864" t="s">
        <v>1634</v>
      </c>
      <c r="B864">
        <v>11102121001</v>
      </c>
      <c r="D864" t="s">
        <v>1951</v>
      </c>
      <c r="E864" s="140">
        <v>314.14</v>
      </c>
    </row>
    <row r="865" spans="1:5" x14ac:dyDescent="0.25">
      <c r="A865" t="s">
        <v>1634</v>
      </c>
      <c r="B865">
        <v>11102141001</v>
      </c>
      <c r="D865" t="s">
        <v>1952</v>
      </c>
      <c r="E865" s="140">
        <v>334</v>
      </c>
    </row>
    <row r="866" spans="1:5" x14ac:dyDescent="0.25">
      <c r="A866" t="s">
        <v>1634</v>
      </c>
      <c r="B866">
        <v>11102161001</v>
      </c>
      <c r="D866" t="s">
        <v>1953</v>
      </c>
      <c r="E866" s="140">
        <v>359.28</v>
      </c>
    </row>
    <row r="867" spans="1:5" x14ac:dyDescent="0.25">
      <c r="A867" t="s">
        <v>1634</v>
      </c>
      <c r="B867">
        <v>11102171001</v>
      </c>
      <c r="D867" t="s">
        <v>1954</v>
      </c>
      <c r="E867" s="140">
        <v>388.17</v>
      </c>
    </row>
    <row r="868" spans="1:5" x14ac:dyDescent="0.25">
      <c r="A868" t="s">
        <v>1634</v>
      </c>
      <c r="B868">
        <v>11102181001</v>
      </c>
      <c r="D868" t="s">
        <v>1955</v>
      </c>
      <c r="E868" s="140">
        <v>406.22</v>
      </c>
    </row>
    <row r="869" spans="1:5" x14ac:dyDescent="0.25">
      <c r="A869" t="s">
        <v>1634</v>
      </c>
      <c r="B869">
        <v>12663521003</v>
      </c>
      <c r="D869" t="s">
        <v>1956</v>
      </c>
      <c r="E869" s="140">
        <v>5.39</v>
      </c>
    </row>
    <row r="870" spans="1:5" x14ac:dyDescent="0.25">
      <c r="A870" t="s">
        <v>1634</v>
      </c>
      <c r="B870">
        <v>12663621003</v>
      </c>
      <c r="D870" t="s">
        <v>1957</v>
      </c>
      <c r="E870" s="140">
        <v>6.27</v>
      </c>
    </row>
    <row r="871" spans="1:5" x14ac:dyDescent="0.25">
      <c r="A871" t="s">
        <v>1634</v>
      </c>
      <c r="B871">
        <v>12664521003</v>
      </c>
      <c r="D871" t="s">
        <v>1958</v>
      </c>
      <c r="E871" s="140">
        <v>5.8</v>
      </c>
    </row>
    <row r="872" spans="1:5" x14ac:dyDescent="0.25">
      <c r="A872" t="s">
        <v>1634</v>
      </c>
      <c r="B872">
        <v>12664621003</v>
      </c>
      <c r="D872" t="s">
        <v>1959</v>
      </c>
      <c r="E872" s="140">
        <v>5.8</v>
      </c>
    </row>
    <row r="873" spans="1:5" x14ac:dyDescent="0.25">
      <c r="A873" t="s">
        <v>1634</v>
      </c>
      <c r="B873">
        <v>12692621001</v>
      </c>
      <c r="D873" t="s">
        <v>1960</v>
      </c>
      <c r="E873" s="140">
        <v>59.58</v>
      </c>
    </row>
    <row r="874" spans="1:5" x14ac:dyDescent="0.25">
      <c r="A874" t="s">
        <v>1634</v>
      </c>
      <c r="B874">
        <v>12573781002</v>
      </c>
      <c r="D874" t="s">
        <v>1961</v>
      </c>
      <c r="E874" s="140">
        <v>0.44</v>
      </c>
    </row>
    <row r="875" spans="1:5" x14ac:dyDescent="0.25">
      <c r="A875" t="s">
        <v>1634</v>
      </c>
      <c r="B875">
        <v>12573881002</v>
      </c>
      <c r="D875" t="s">
        <v>1962</v>
      </c>
      <c r="E875" s="140">
        <v>0.53</v>
      </c>
    </row>
    <row r="876" spans="1:5" x14ac:dyDescent="0.25">
      <c r="A876" t="s">
        <v>1634</v>
      </c>
      <c r="B876">
        <v>12658791001</v>
      </c>
      <c r="D876" t="s">
        <v>1963</v>
      </c>
      <c r="E876" s="140">
        <v>7.92</v>
      </c>
    </row>
    <row r="877" spans="1:5" x14ac:dyDescent="0.25">
      <c r="A877" t="s">
        <v>1634</v>
      </c>
      <c r="B877">
        <v>12686741001</v>
      </c>
      <c r="D877" t="s">
        <v>1964</v>
      </c>
      <c r="E877" s="140">
        <v>1.83</v>
      </c>
    </row>
    <row r="878" spans="1:5" x14ac:dyDescent="0.25">
      <c r="A878" t="s">
        <v>1634</v>
      </c>
      <c r="B878">
        <v>12407771001</v>
      </c>
      <c r="D878" t="s">
        <v>1965</v>
      </c>
      <c r="E878" s="140">
        <v>1.97</v>
      </c>
    </row>
    <row r="879" spans="1:5" x14ac:dyDescent="0.25">
      <c r="A879" t="s">
        <v>1634</v>
      </c>
      <c r="B879">
        <v>12584081002</v>
      </c>
      <c r="D879" t="s">
        <v>1966</v>
      </c>
      <c r="E879" s="140">
        <v>2.7</v>
      </c>
    </row>
    <row r="880" spans="1:5" x14ac:dyDescent="0.25">
      <c r="A880" t="s">
        <v>1634</v>
      </c>
      <c r="B880">
        <v>12587981002</v>
      </c>
      <c r="D880" t="s">
        <v>1967</v>
      </c>
      <c r="E880" s="140">
        <v>3.64</v>
      </c>
    </row>
    <row r="881" spans="1:5" x14ac:dyDescent="0.25">
      <c r="A881" t="s">
        <v>1634</v>
      </c>
      <c r="B881">
        <v>12572491002</v>
      </c>
      <c r="D881" t="s">
        <v>1968</v>
      </c>
      <c r="E881" s="140">
        <v>5.43</v>
      </c>
    </row>
    <row r="882" spans="1:5" x14ac:dyDescent="0.25">
      <c r="A882" t="s">
        <v>1634</v>
      </c>
      <c r="B882">
        <v>12611531001</v>
      </c>
      <c r="D882" t="s">
        <v>1969</v>
      </c>
      <c r="E882" s="140">
        <v>9.02</v>
      </c>
    </row>
    <row r="883" spans="1:5" x14ac:dyDescent="0.25">
      <c r="A883" t="s">
        <v>1634</v>
      </c>
      <c r="B883">
        <v>12657291001</v>
      </c>
      <c r="D883" t="s">
        <v>1970</v>
      </c>
      <c r="E883" s="140">
        <v>1.53</v>
      </c>
    </row>
    <row r="884" spans="1:5" x14ac:dyDescent="0.25">
      <c r="A884" t="s">
        <v>1634</v>
      </c>
      <c r="B884">
        <v>12686241001</v>
      </c>
      <c r="D884" t="s">
        <v>1971</v>
      </c>
      <c r="E884" s="140">
        <v>2.5</v>
      </c>
    </row>
    <row r="885" spans="1:5" x14ac:dyDescent="0.25">
      <c r="A885" t="s">
        <v>1634</v>
      </c>
      <c r="B885">
        <v>12686341001</v>
      </c>
      <c r="D885" t="s">
        <v>1972</v>
      </c>
      <c r="E885" s="140">
        <v>3.37</v>
      </c>
    </row>
    <row r="886" spans="1:5" x14ac:dyDescent="0.25">
      <c r="A886" t="s">
        <v>1634</v>
      </c>
      <c r="B886">
        <v>12686441001</v>
      </c>
      <c r="D886" t="s">
        <v>1973</v>
      </c>
      <c r="E886" s="140">
        <v>5.51</v>
      </c>
    </row>
    <row r="887" spans="1:5" x14ac:dyDescent="0.25">
      <c r="A887" t="s">
        <v>1634</v>
      </c>
      <c r="B887">
        <v>12573141003</v>
      </c>
      <c r="D887" t="s">
        <v>1974</v>
      </c>
      <c r="E887" s="140">
        <v>478.21</v>
      </c>
    </row>
    <row r="888" spans="1:5" x14ac:dyDescent="0.25">
      <c r="A888" t="s">
        <v>1634</v>
      </c>
      <c r="B888">
        <v>14564211001</v>
      </c>
      <c r="D888" t="s">
        <v>1975</v>
      </c>
      <c r="E888" s="140">
        <v>49.61</v>
      </c>
    </row>
    <row r="889" spans="1:5" x14ac:dyDescent="0.25">
      <c r="A889" t="s">
        <v>1634</v>
      </c>
      <c r="B889">
        <v>14564221001</v>
      </c>
      <c r="D889" t="s">
        <v>1976</v>
      </c>
      <c r="E889" s="140">
        <v>51.34</v>
      </c>
    </row>
    <row r="890" spans="1:5" x14ac:dyDescent="0.25">
      <c r="A890" t="s">
        <v>1977</v>
      </c>
      <c r="B890">
        <v>14573121001</v>
      </c>
      <c r="D890" t="s">
        <v>1978</v>
      </c>
      <c r="E890" s="140">
        <v>232.16</v>
      </c>
    </row>
    <row r="891" spans="1:5" x14ac:dyDescent="0.25">
      <c r="A891" t="s">
        <v>1977</v>
      </c>
      <c r="B891">
        <v>14573501001</v>
      </c>
      <c r="D891" t="s">
        <v>1979</v>
      </c>
      <c r="E891" s="140">
        <v>57.75</v>
      </c>
    </row>
    <row r="892" spans="1:5" x14ac:dyDescent="0.25">
      <c r="A892" t="s">
        <v>1977</v>
      </c>
      <c r="B892">
        <v>14573031001</v>
      </c>
      <c r="D892" t="s">
        <v>1980</v>
      </c>
      <c r="E892" s="140">
        <v>988.68</v>
      </c>
    </row>
    <row r="893" spans="1:5" x14ac:dyDescent="0.25">
      <c r="A893" t="s">
        <v>1977</v>
      </c>
      <c r="B893">
        <v>14573161001</v>
      </c>
      <c r="D893" t="s">
        <v>1981</v>
      </c>
      <c r="E893" s="140">
        <v>65.84</v>
      </c>
    </row>
    <row r="894" spans="1:5" x14ac:dyDescent="0.25">
      <c r="A894" t="s">
        <v>1982</v>
      </c>
      <c r="B894">
        <v>11035701080</v>
      </c>
      <c r="D894" t="s">
        <v>1983</v>
      </c>
      <c r="E894" s="140">
        <v>2398</v>
      </c>
    </row>
    <row r="895" spans="1:5" x14ac:dyDescent="0.25">
      <c r="A895" t="s">
        <v>1982</v>
      </c>
      <c r="B895">
        <v>11035731090</v>
      </c>
      <c r="D895" t="s">
        <v>1984</v>
      </c>
      <c r="E895" s="140">
        <v>2618.4499999999998</v>
      </c>
    </row>
    <row r="896" spans="1:5" x14ac:dyDescent="0.25">
      <c r="A896" t="s">
        <v>1982</v>
      </c>
      <c r="B896">
        <v>11035741100</v>
      </c>
      <c r="D896" t="s">
        <v>1985</v>
      </c>
      <c r="E896" s="140">
        <v>2867.18</v>
      </c>
    </row>
    <row r="897" spans="1:5" x14ac:dyDescent="0.25">
      <c r="A897" t="s">
        <v>1982</v>
      </c>
      <c r="B897">
        <v>11035751110</v>
      </c>
      <c r="D897" t="s">
        <v>1986</v>
      </c>
      <c r="E897" s="140">
        <v>3193.37</v>
      </c>
    </row>
    <row r="898" spans="1:5" x14ac:dyDescent="0.25">
      <c r="A898" t="s">
        <v>1982</v>
      </c>
      <c r="B898">
        <v>11036141125</v>
      </c>
      <c r="D898" t="s">
        <v>1987</v>
      </c>
      <c r="E898" s="140">
        <v>3586.59</v>
      </c>
    </row>
    <row r="899" spans="1:5" x14ac:dyDescent="0.25">
      <c r="A899" t="s">
        <v>1982</v>
      </c>
      <c r="B899">
        <v>11035781140</v>
      </c>
      <c r="D899" t="s">
        <v>1988</v>
      </c>
      <c r="E899" s="140">
        <v>3942.56</v>
      </c>
    </row>
    <row r="900" spans="1:5" x14ac:dyDescent="0.25">
      <c r="A900" t="s">
        <v>1982</v>
      </c>
      <c r="B900">
        <v>11035791150</v>
      </c>
      <c r="D900" t="s">
        <v>1989</v>
      </c>
      <c r="E900" s="140">
        <v>4178.3999999999996</v>
      </c>
    </row>
    <row r="901" spans="1:5" x14ac:dyDescent="0.25">
      <c r="A901" t="s">
        <v>1982</v>
      </c>
      <c r="B901">
        <v>11035851080</v>
      </c>
      <c r="D901" t="s">
        <v>1990</v>
      </c>
      <c r="E901" s="140">
        <v>3790.63</v>
      </c>
    </row>
    <row r="902" spans="1:5" x14ac:dyDescent="0.25">
      <c r="A902" t="s">
        <v>1982</v>
      </c>
      <c r="B902">
        <v>11035861090</v>
      </c>
      <c r="D902" t="s">
        <v>1991</v>
      </c>
      <c r="E902" s="140">
        <v>4097.46</v>
      </c>
    </row>
    <row r="903" spans="1:5" x14ac:dyDescent="0.25">
      <c r="A903" t="s">
        <v>1982</v>
      </c>
      <c r="B903">
        <v>11035871100</v>
      </c>
      <c r="D903" t="s">
        <v>1992</v>
      </c>
      <c r="E903" s="140">
        <v>4429.6099999999997</v>
      </c>
    </row>
    <row r="904" spans="1:5" x14ac:dyDescent="0.25">
      <c r="A904" t="s">
        <v>1982</v>
      </c>
      <c r="B904">
        <v>11035881110</v>
      </c>
      <c r="D904" t="s">
        <v>1993</v>
      </c>
      <c r="E904" s="140">
        <v>4711.1099999999997</v>
      </c>
    </row>
    <row r="905" spans="1:5" x14ac:dyDescent="0.25">
      <c r="A905" t="s">
        <v>1982</v>
      </c>
      <c r="B905">
        <v>11035891125</v>
      </c>
      <c r="D905" t="s">
        <v>1994</v>
      </c>
      <c r="E905" s="140">
        <v>5232.42</v>
      </c>
    </row>
    <row r="906" spans="1:5" x14ac:dyDescent="0.25">
      <c r="A906" t="s">
        <v>1982</v>
      </c>
      <c r="B906">
        <v>11035901130</v>
      </c>
      <c r="D906" t="s">
        <v>1995</v>
      </c>
      <c r="E906" s="140">
        <v>5441.79</v>
      </c>
    </row>
    <row r="907" spans="1:5" x14ac:dyDescent="0.25">
      <c r="A907" t="s">
        <v>1982</v>
      </c>
      <c r="B907">
        <v>11035931150</v>
      </c>
      <c r="D907" t="s">
        <v>1996</v>
      </c>
      <c r="E907" s="140">
        <v>6176.73</v>
      </c>
    </row>
    <row r="908" spans="1:5" x14ac:dyDescent="0.25">
      <c r="A908" t="s">
        <v>1982</v>
      </c>
      <c r="B908">
        <v>11035941175</v>
      </c>
      <c r="D908" t="s">
        <v>1997</v>
      </c>
      <c r="E908" s="140">
        <v>7152.31</v>
      </c>
    </row>
    <row r="909" spans="1:5" x14ac:dyDescent="0.25">
      <c r="A909" t="s">
        <v>1982</v>
      </c>
      <c r="B909">
        <v>11035951200</v>
      </c>
      <c r="D909" t="s">
        <v>1998</v>
      </c>
      <c r="E909" s="140">
        <v>8162.3</v>
      </c>
    </row>
    <row r="910" spans="1:5" x14ac:dyDescent="0.25">
      <c r="A910" t="s">
        <v>1982</v>
      </c>
      <c r="B910">
        <v>11035961225</v>
      </c>
      <c r="D910" t="s">
        <v>1999</v>
      </c>
      <c r="E910" s="140">
        <v>9160.09</v>
      </c>
    </row>
    <row r="911" spans="1:5" x14ac:dyDescent="0.25">
      <c r="A911" t="s">
        <v>1982</v>
      </c>
      <c r="B911">
        <v>11035971250</v>
      </c>
      <c r="D911" t="s">
        <v>2000</v>
      </c>
      <c r="E911" s="140">
        <v>10135.67</v>
      </c>
    </row>
    <row r="912" spans="1:5" x14ac:dyDescent="0.25">
      <c r="A912" t="s">
        <v>1982</v>
      </c>
      <c r="B912">
        <v>11059731080</v>
      </c>
      <c r="D912" t="s">
        <v>2001</v>
      </c>
      <c r="E912" s="140">
        <v>1161</v>
      </c>
    </row>
    <row r="913" spans="1:5" x14ac:dyDescent="0.25">
      <c r="A913" t="s">
        <v>1982</v>
      </c>
      <c r="B913">
        <v>11059751100</v>
      </c>
      <c r="D913" t="s">
        <v>2002</v>
      </c>
      <c r="E913" s="140">
        <v>1375</v>
      </c>
    </row>
    <row r="914" spans="1:5" x14ac:dyDescent="0.25">
      <c r="A914" t="s">
        <v>1982</v>
      </c>
      <c r="B914">
        <v>11059781125</v>
      </c>
      <c r="D914" t="s">
        <v>2003</v>
      </c>
      <c r="E914" s="140">
        <v>1625</v>
      </c>
    </row>
    <row r="915" spans="1:5" x14ac:dyDescent="0.25">
      <c r="A915" t="s">
        <v>1982</v>
      </c>
      <c r="B915">
        <v>11059811150</v>
      </c>
      <c r="D915" t="s">
        <v>2004</v>
      </c>
      <c r="E915" s="140">
        <v>1890</v>
      </c>
    </row>
    <row r="916" spans="1:5" x14ac:dyDescent="0.25">
      <c r="A916" t="s">
        <v>1982</v>
      </c>
      <c r="B916">
        <v>11062711102</v>
      </c>
      <c r="D916" t="s">
        <v>2005</v>
      </c>
      <c r="E916" s="140">
        <v>2035</v>
      </c>
    </row>
    <row r="917" spans="1:5" x14ac:dyDescent="0.25">
      <c r="A917" t="s">
        <v>1982</v>
      </c>
      <c r="B917">
        <v>11062911127</v>
      </c>
      <c r="D917" t="s">
        <v>2006</v>
      </c>
      <c r="E917" s="140">
        <v>2426</v>
      </c>
    </row>
    <row r="918" spans="1:5" x14ac:dyDescent="0.25">
      <c r="A918" t="s">
        <v>1982</v>
      </c>
      <c r="B918">
        <v>11063111152</v>
      </c>
      <c r="D918" t="s">
        <v>2007</v>
      </c>
      <c r="E918" s="140">
        <v>2873</v>
      </c>
    </row>
    <row r="919" spans="1:5" x14ac:dyDescent="0.25">
      <c r="A919" t="s">
        <v>1982</v>
      </c>
      <c r="B919">
        <v>13524001002</v>
      </c>
      <c r="D919" t="s">
        <v>2008</v>
      </c>
      <c r="E919" s="140">
        <v>128.62</v>
      </c>
    </row>
    <row r="920" spans="1:5" x14ac:dyDescent="0.25">
      <c r="A920" t="s">
        <v>1982</v>
      </c>
      <c r="B920">
        <v>13524101002</v>
      </c>
      <c r="D920" t="s">
        <v>2009</v>
      </c>
      <c r="E920" s="140">
        <v>180.58</v>
      </c>
    </row>
    <row r="921" spans="1:5" x14ac:dyDescent="0.25">
      <c r="A921" t="s">
        <v>1982</v>
      </c>
      <c r="B921">
        <v>13524301002</v>
      </c>
      <c r="D921" t="s">
        <v>2010</v>
      </c>
      <c r="E921" s="140">
        <v>14.29</v>
      </c>
    </row>
    <row r="922" spans="1:5" x14ac:dyDescent="0.25">
      <c r="A922" t="s">
        <v>1982</v>
      </c>
      <c r="B922">
        <v>13519171002</v>
      </c>
      <c r="D922" t="s">
        <v>2011</v>
      </c>
      <c r="E922" s="140">
        <v>14.29</v>
      </c>
    </row>
    <row r="923" spans="1:5" x14ac:dyDescent="0.25">
      <c r="A923" t="s">
        <v>1982</v>
      </c>
      <c r="B923">
        <v>13524501001</v>
      </c>
      <c r="D923" t="s">
        <v>2012</v>
      </c>
      <c r="E923" s="140">
        <v>8.8699999999999992</v>
      </c>
    </row>
    <row r="924" spans="1:5" x14ac:dyDescent="0.25">
      <c r="A924" t="s">
        <v>1982</v>
      </c>
      <c r="B924">
        <v>13504991001</v>
      </c>
      <c r="D924" t="s">
        <v>2013</v>
      </c>
      <c r="E924" s="140">
        <v>25.99</v>
      </c>
    </row>
    <row r="925" spans="1:5" x14ac:dyDescent="0.25">
      <c r="A925" t="s">
        <v>1982</v>
      </c>
      <c r="B925">
        <v>13505091001</v>
      </c>
      <c r="D925" t="s">
        <v>2014</v>
      </c>
      <c r="E925" s="140">
        <v>30.32</v>
      </c>
    </row>
    <row r="926" spans="1:5" x14ac:dyDescent="0.25">
      <c r="A926" t="s">
        <v>1982</v>
      </c>
      <c r="B926">
        <v>12228591001</v>
      </c>
      <c r="D926" t="s">
        <v>2015</v>
      </c>
      <c r="E926" s="140">
        <v>8.83</v>
      </c>
    </row>
    <row r="927" spans="1:5" x14ac:dyDescent="0.25">
      <c r="A927" t="s">
        <v>1982</v>
      </c>
      <c r="B927">
        <v>12284291001</v>
      </c>
      <c r="D927" t="s">
        <v>2016</v>
      </c>
      <c r="E927" s="140">
        <v>10.14</v>
      </c>
    </row>
    <row r="928" spans="1:5" x14ac:dyDescent="0.25">
      <c r="A928" t="s">
        <v>1982</v>
      </c>
      <c r="B928">
        <v>11352331001</v>
      </c>
      <c r="D928" t="s">
        <v>2017</v>
      </c>
      <c r="E928" s="140">
        <v>3.89</v>
      </c>
    </row>
    <row r="929" spans="1:5" x14ac:dyDescent="0.25">
      <c r="A929" t="s">
        <v>1982</v>
      </c>
      <c r="B929">
        <v>11352431001</v>
      </c>
      <c r="D929" t="s">
        <v>2018</v>
      </c>
      <c r="E929" s="140">
        <v>5.18</v>
      </c>
    </row>
    <row r="930" spans="1:5" x14ac:dyDescent="0.25">
      <c r="A930" t="s">
        <v>1982</v>
      </c>
      <c r="B930">
        <v>11352531001</v>
      </c>
      <c r="D930" t="s">
        <v>2019</v>
      </c>
      <c r="E930" s="140">
        <v>7.71</v>
      </c>
    </row>
    <row r="931" spans="1:5" x14ac:dyDescent="0.25">
      <c r="A931" t="s">
        <v>1982</v>
      </c>
      <c r="B931">
        <v>11357631001</v>
      </c>
      <c r="D931" t="s">
        <v>2020</v>
      </c>
      <c r="E931" s="140">
        <v>12.93</v>
      </c>
    </row>
    <row r="932" spans="1:5" x14ac:dyDescent="0.25">
      <c r="A932" t="s">
        <v>1982</v>
      </c>
      <c r="B932">
        <v>11357631050</v>
      </c>
      <c r="D932" t="s">
        <v>2021</v>
      </c>
      <c r="E932" s="140">
        <v>12.95</v>
      </c>
    </row>
    <row r="933" spans="1:5" x14ac:dyDescent="0.25">
      <c r="A933" t="s">
        <v>1982</v>
      </c>
      <c r="B933">
        <v>11356671100</v>
      </c>
      <c r="D933" t="s">
        <v>2022</v>
      </c>
      <c r="E933" s="140">
        <v>5.26</v>
      </c>
    </row>
    <row r="934" spans="1:5" x14ac:dyDescent="0.25">
      <c r="A934" t="s">
        <v>1982</v>
      </c>
      <c r="B934">
        <v>11356971001</v>
      </c>
      <c r="D934" t="s">
        <v>2023</v>
      </c>
      <c r="E934" s="140">
        <v>6.73</v>
      </c>
    </row>
    <row r="935" spans="1:5" x14ac:dyDescent="0.25">
      <c r="A935" t="s">
        <v>1982</v>
      </c>
      <c r="B935">
        <v>11356871001</v>
      </c>
      <c r="D935" t="s">
        <v>2024</v>
      </c>
      <c r="E935" s="140">
        <v>9.8699999999999992</v>
      </c>
    </row>
    <row r="936" spans="1:5" x14ac:dyDescent="0.25">
      <c r="A936" t="s">
        <v>1982</v>
      </c>
      <c r="B936">
        <v>11356771001</v>
      </c>
      <c r="D936" t="s">
        <v>2025</v>
      </c>
      <c r="E936" s="140">
        <v>15.66</v>
      </c>
    </row>
    <row r="937" spans="1:5" x14ac:dyDescent="0.25">
      <c r="A937" t="s">
        <v>1982</v>
      </c>
      <c r="B937">
        <v>11060081100</v>
      </c>
      <c r="D937" t="s">
        <v>2026</v>
      </c>
      <c r="E937" s="140">
        <v>1.81</v>
      </c>
    </row>
    <row r="938" spans="1:5" x14ac:dyDescent="0.25">
      <c r="A938" t="s">
        <v>1982</v>
      </c>
      <c r="B938">
        <v>11060091100</v>
      </c>
      <c r="D938" t="s">
        <v>2027</v>
      </c>
      <c r="E938" s="140">
        <v>2.2400000000000002</v>
      </c>
    </row>
    <row r="939" spans="1:5" x14ac:dyDescent="0.25">
      <c r="A939" t="s">
        <v>1982</v>
      </c>
      <c r="B939">
        <v>11060101100</v>
      </c>
      <c r="D939" t="s">
        <v>2028</v>
      </c>
      <c r="E939" s="140">
        <v>4.1500000000000004</v>
      </c>
    </row>
    <row r="940" spans="1:5" x14ac:dyDescent="0.25">
      <c r="A940" t="s">
        <v>1982</v>
      </c>
      <c r="B940">
        <v>11135391001</v>
      </c>
      <c r="D940" t="s">
        <v>2029</v>
      </c>
      <c r="E940" s="140">
        <v>392.64</v>
      </c>
    </row>
    <row r="941" spans="1:5" x14ac:dyDescent="0.25">
      <c r="A941" t="s">
        <v>1982</v>
      </c>
      <c r="B941">
        <v>11145511001</v>
      </c>
      <c r="D941" t="s">
        <v>2030</v>
      </c>
      <c r="E941" s="140">
        <v>574.34</v>
      </c>
    </row>
    <row r="942" spans="1:5" x14ac:dyDescent="0.25">
      <c r="A942" t="s">
        <v>1982</v>
      </c>
      <c r="B942">
        <v>11145001001</v>
      </c>
      <c r="D942" t="s">
        <v>2031</v>
      </c>
      <c r="E942" s="140">
        <v>454.86</v>
      </c>
    </row>
    <row r="943" spans="1:5" x14ac:dyDescent="0.25">
      <c r="A943" t="s">
        <v>1982</v>
      </c>
      <c r="B943">
        <v>11145011001</v>
      </c>
      <c r="D943" t="s">
        <v>2032</v>
      </c>
      <c r="E943" s="140">
        <v>664.54</v>
      </c>
    </row>
    <row r="944" spans="1:5" x14ac:dyDescent="0.25">
      <c r="A944" t="s">
        <v>1982</v>
      </c>
      <c r="B944">
        <v>11145021001</v>
      </c>
      <c r="D944" t="s">
        <v>2033</v>
      </c>
      <c r="E944" s="140">
        <v>482.89</v>
      </c>
    </row>
    <row r="945" spans="1:5" x14ac:dyDescent="0.25">
      <c r="A945" t="s">
        <v>1982</v>
      </c>
      <c r="B945">
        <v>11145031001</v>
      </c>
      <c r="D945" t="s">
        <v>2034</v>
      </c>
      <c r="E945" s="140">
        <v>724.31</v>
      </c>
    </row>
    <row r="946" spans="1:5" x14ac:dyDescent="0.25">
      <c r="A946" t="s">
        <v>1982</v>
      </c>
      <c r="B946">
        <v>11145041001</v>
      </c>
      <c r="D946" t="s">
        <v>2035</v>
      </c>
      <c r="E946" s="140">
        <v>543.86</v>
      </c>
    </row>
    <row r="947" spans="1:5" x14ac:dyDescent="0.25">
      <c r="A947" t="s">
        <v>1982</v>
      </c>
      <c r="B947">
        <v>11145051001</v>
      </c>
      <c r="D947" t="s">
        <v>2036</v>
      </c>
      <c r="E947" s="140">
        <v>846.24</v>
      </c>
    </row>
    <row r="948" spans="1:5" x14ac:dyDescent="0.25">
      <c r="A948" t="s">
        <v>1982</v>
      </c>
      <c r="B948">
        <v>11145061001</v>
      </c>
      <c r="D948" t="s">
        <v>2037</v>
      </c>
      <c r="E948" s="140">
        <v>696.28</v>
      </c>
    </row>
    <row r="949" spans="1:5" x14ac:dyDescent="0.25">
      <c r="A949" t="s">
        <v>1982</v>
      </c>
      <c r="B949">
        <v>11145071001</v>
      </c>
      <c r="D949" t="s">
        <v>2038</v>
      </c>
      <c r="E949" s="140">
        <v>1029.1400000000001</v>
      </c>
    </row>
    <row r="950" spans="1:5" x14ac:dyDescent="0.25">
      <c r="A950" t="s">
        <v>1982</v>
      </c>
      <c r="B950">
        <v>11035241001</v>
      </c>
      <c r="D950" t="s">
        <v>2039</v>
      </c>
      <c r="E950" s="140">
        <v>515.83000000000004</v>
      </c>
    </row>
    <row r="951" spans="1:5" x14ac:dyDescent="0.25">
      <c r="A951" t="s">
        <v>1982</v>
      </c>
      <c r="B951">
        <v>11035291001</v>
      </c>
      <c r="D951" t="s">
        <v>2040</v>
      </c>
      <c r="E951" s="140">
        <v>595.08000000000004</v>
      </c>
    </row>
    <row r="952" spans="1:5" x14ac:dyDescent="0.25">
      <c r="A952" t="s">
        <v>1982</v>
      </c>
      <c r="B952">
        <v>11035331001</v>
      </c>
      <c r="D952" t="s">
        <v>2041</v>
      </c>
      <c r="E952" s="140">
        <v>595.08000000000004</v>
      </c>
    </row>
    <row r="953" spans="1:5" x14ac:dyDescent="0.25">
      <c r="A953" t="s">
        <v>1982</v>
      </c>
      <c r="B953">
        <v>11035341001</v>
      </c>
      <c r="D953" t="s">
        <v>2042</v>
      </c>
      <c r="E953" s="140">
        <v>874.27</v>
      </c>
    </row>
    <row r="954" spans="1:5" x14ac:dyDescent="0.25">
      <c r="A954" t="s">
        <v>1982</v>
      </c>
      <c r="B954">
        <v>11035181001</v>
      </c>
      <c r="D954" t="s">
        <v>2043</v>
      </c>
      <c r="E954" s="140">
        <v>636.5</v>
      </c>
    </row>
    <row r="955" spans="1:5" x14ac:dyDescent="0.25">
      <c r="A955" t="s">
        <v>1982</v>
      </c>
      <c r="B955">
        <v>11502981001</v>
      </c>
      <c r="D955" t="s">
        <v>2044</v>
      </c>
      <c r="E955" s="140">
        <v>953.53</v>
      </c>
    </row>
    <row r="956" spans="1:5" x14ac:dyDescent="0.25">
      <c r="A956" t="s">
        <v>1982</v>
      </c>
      <c r="B956">
        <v>11035351001</v>
      </c>
      <c r="D956" t="s">
        <v>2045</v>
      </c>
      <c r="E956" s="140">
        <v>715.76</v>
      </c>
    </row>
    <row r="957" spans="1:5" x14ac:dyDescent="0.25">
      <c r="A957" t="s">
        <v>1982</v>
      </c>
      <c r="B957">
        <v>11035361001</v>
      </c>
      <c r="D957" t="s">
        <v>2046</v>
      </c>
      <c r="E957" s="140">
        <v>1114.49</v>
      </c>
    </row>
    <row r="958" spans="1:5" x14ac:dyDescent="0.25">
      <c r="A958" t="s">
        <v>1982</v>
      </c>
      <c r="B958">
        <v>11035371001</v>
      </c>
      <c r="D958" t="s">
        <v>2047</v>
      </c>
      <c r="E958" s="140">
        <v>915.76</v>
      </c>
    </row>
    <row r="959" spans="1:5" x14ac:dyDescent="0.25">
      <c r="A959" t="s">
        <v>1982</v>
      </c>
      <c r="B959">
        <v>11035381001</v>
      </c>
      <c r="D959" t="s">
        <v>2048</v>
      </c>
      <c r="E959" s="140">
        <v>1349.81</v>
      </c>
    </row>
    <row r="960" spans="1:5" x14ac:dyDescent="0.25">
      <c r="A960" t="s">
        <v>1982</v>
      </c>
      <c r="B960">
        <v>12391931001</v>
      </c>
      <c r="D960" t="s">
        <v>2049</v>
      </c>
      <c r="E960" s="140">
        <v>4.0199999999999996</v>
      </c>
    </row>
    <row r="961" spans="1:5" x14ac:dyDescent="0.25">
      <c r="A961" t="s">
        <v>1982</v>
      </c>
      <c r="B961">
        <v>12468991001</v>
      </c>
      <c r="D961" t="s">
        <v>2050</v>
      </c>
      <c r="E961" s="140">
        <v>0.05</v>
      </c>
    </row>
    <row r="962" spans="1:5" x14ac:dyDescent="0.25">
      <c r="A962" t="s">
        <v>1982</v>
      </c>
      <c r="B962">
        <v>12573041003</v>
      </c>
      <c r="D962" t="s">
        <v>2051</v>
      </c>
      <c r="E962" s="140">
        <v>48.37</v>
      </c>
    </row>
    <row r="963" spans="1:5" x14ac:dyDescent="0.25">
      <c r="A963" t="s">
        <v>1982</v>
      </c>
      <c r="B963">
        <v>14264011001</v>
      </c>
      <c r="D963" t="s">
        <v>2052</v>
      </c>
      <c r="E963" s="140">
        <v>637.20000000000005</v>
      </c>
    </row>
    <row r="964" spans="1:5" x14ac:dyDescent="0.25">
      <c r="A964" t="s">
        <v>1982</v>
      </c>
      <c r="B964">
        <v>14264021001</v>
      </c>
      <c r="D964" t="s">
        <v>2053</v>
      </c>
      <c r="E964" s="140">
        <v>804.22</v>
      </c>
    </row>
    <row r="965" spans="1:5" x14ac:dyDescent="0.25">
      <c r="A965" t="s">
        <v>1982</v>
      </c>
      <c r="B965">
        <v>14264041001</v>
      </c>
      <c r="D965" t="s">
        <v>2054</v>
      </c>
      <c r="E965" s="140">
        <v>965.07</v>
      </c>
    </row>
    <row r="966" spans="1:5" x14ac:dyDescent="0.25">
      <c r="A966" t="s">
        <v>1982</v>
      </c>
      <c r="B966">
        <v>14264051001</v>
      </c>
      <c r="D966" t="s">
        <v>2055</v>
      </c>
      <c r="E966" s="140">
        <v>1132.0999999999999</v>
      </c>
    </row>
    <row r="967" spans="1:5" x14ac:dyDescent="0.25">
      <c r="A967" t="s">
        <v>1982</v>
      </c>
      <c r="B967">
        <v>14264221001</v>
      </c>
      <c r="D967" t="s">
        <v>2056</v>
      </c>
      <c r="E967" s="140">
        <v>129.91999999999999</v>
      </c>
    </row>
    <row r="968" spans="1:5" x14ac:dyDescent="0.25">
      <c r="A968" t="s">
        <v>1982</v>
      </c>
      <c r="B968">
        <v>14264261001</v>
      </c>
      <c r="D968" t="s">
        <v>2057</v>
      </c>
      <c r="E968" s="140">
        <v>204.15</v>
      </c>
    </row>
    <row r="969" spans="1:5" x14ac:dyDescent="0.25">
      <c r="A969" t="s">
        <v>1982</v>
      </c>
      <c r="B969">
        <v>14264251001</v>
      </c>
      <c r="D969" t="s">
        <v>2058</v>
      </c>
      <c r="E969" s="140">
        <v>129.91999999999999</v>
      </c>
    </row>
    <row r="970" spans="1:5" x14ac:dyDescent="0.25">
      <c r="A970" t="s">
        <v>1982</v>
      </c>
      <c r="B970">
        <v>14264271001</v>
      </c>
      <c r="D970" t="s">
        <v>2059</v>
      </c>
      <c r="E970" s="140">
        <v>92.8</v>
      </c>
    </row>
    <row r="971" spans="1:5" x14ac:dyDescent="0.25">
      <c r="A971" t="s">
        <v>1982</v>
      </c>
      <c r="B971">
        <v>14264281001</v>
      </c>
      <c r="D971" t="s">
        <v>2060</v>
      </c>
      <c r="E971" s="140">
        <v>92.8</v>
      </c>
    </row>
    <row r="972" spans="1:5" x14ac:dyDescent="0.25">
      <c r="A972" t="s">
        <v>1982</v>
      </c>
      <c r="B972">
        <v>14264181001</v>
      </c>
      <c r="D972" t="s">
        <v>2061</v>
      </c>
      <c r="E972" s="140">
        <v>47.02</v>
      </c>
    </row>
    <row r="973" spans="1:5" x14ac:dyDescent="0.25">
      <c r="A973" t="s">
        <v>1982</v>
      </c>
      <c r="B973">
        <v>14264211001</v>
      </c>
      <c r="D973" t="s">
        <v>2062</v>
      </c>
      <c r="E973" s="140">
        <v>94.03</v>
      </c>
    </row>
    <row r="974" spans="1:5" x14ac:dyDescent="0.25">
      <c r="A974" t="s">
        <v>1982</v>
      </c>
      <c r="B974">
        <v>13541451001</v>
      </c>
      <c r="D974" t="s">
        <v>2063</v>
      </c>
      <c r="E974" s="140">
        <v>2774.1</v>
      </c>
    </row>
    <row r="975" spans="1:5" x14ac:dyDescent="0.25">
      <c r="A975" t="s">
        <v>1982</v>
      </c>
      <c r="B975">
        <v>13541551001</v>
      </c>
      <c r="D975" t="s">
        <v>2064</v>
      </c>
      <c r="E975" s="140">
        <v>3346.47</v>
      </c>
    </row>
    <row r="976" spans="1:5" x14ac:dyDescent="0.25">
      <c r="A976" t="s">
        <v>1982</v>
      </c>
      <c r="B976">
        <v>13541651001</v>
      </c>
      <c r="D976" t="s">
        <v>2065</v>
      </c>
      <c r="E976" s="140">
        <v>3921.71</v>
      </c>
    </row>
    <row r="977" spans="1:5" x14ac:dyDescent="0.25">
      <c r="A977" t="s">
        <v>1982</v>
      </c>
      <c r="B977">
        <v>13541751001</v>
      </c>
      <c r="D977" t="s">
        <v>2066</v>
      </c>
      <c r="E977" s="140">
        <v>4494.08</v>
      </c>
    </row>
    <row r="978" spans="1:5" x14ac:dyDescent="0.25">
      <c r="A978" t="s">
        <v>1982</v>
      </c>
      <c r="B978">
        <v>13541851001</v>
      </c>
      <c r="D978" t="s">
        <v>2067</v>
      </c>
      <c r="E978" s="140">
        <v>5066.6899999999996</v>
      </c>
    </row>
    <row r="979" spans="1:5" x14ac:dyDescent="0.25">
      <c r="A979" t="s">
        <v>1982</v>
      </c>
      <c r="B979">
        <v>13541951001</v>
      </c>
      <c r="D979" t="s">
        <v>2068</v>
      </c>
      <c r="E979" s="140">
        <v>5639.06</v>
      </c>
    </row>
    <row r="980" spans="1:5" x14ac:dyDescent="0.25">
      <c r="A980" t="s">
        <v>1982</v>
      </c>
      <c r="B980">
        <v>13542051001</v>
      </c>
      <c r="D980" t="s">
        <v>2069</v>
      </c>
      <c r="E980" s="140">
        <v>6214.3</v>
      </c>
    </row>
    <row r="981" spans="1:5" x14ac:dyDescent="0.25">
      <c r="A981" t="s">
        <v>1982</v>
      </c>
      <c r="B981">
        <v>13542251001</v>
      </c>
      <c r="D981" t="s">
        <v>2070</v>
      </c>
      <c r="E981" s="140">
        <v>2774.1</v>
      </c>
    </row>
    <row r="982" spans="1:5" x14ac:dyDescent="0.25">
      <c r="A982" t="s">
        <v>1982</v>
      </c>
      <c r="B982">
        <v>13542351001</v>
      </c>
      <c r="D982" t="s">
        <v>2071</v>
      </c>
      <c r="E982" s="140">
        <v>3346.47</v>
      </c>
    </row>
    <row r="983" spans="1:5" x14ac:dyDescent="0.25">
      <c r="A983" t="s">
        <v>1982</v>
      </c>
      <c r="B983">
        <v>13542451001</v>
      </c>
      <c r="D983" t="s">
        <v>2072</v>
      </c>
      <c r="E983" s="140">
        <v>3921.76</v>
      </c>
    </row>
    <row r="984" spans="1:5" x14ac:dyDescent="0.25">
      <c r="A984" t="s">
        <v>1982</v>
      </c>
      <c r="B984">
        <v>13542551001</v>
      </c>
      <c r="D984" t="s">
        <v>2073</v>
      </c>
      <c r="E984" s="140">
        <v>4494.08</v>
      </c>
    </row>
    <row r="985" spans="1:5" x14ac:dyDescent="0.25">
      <c r="A985" t="s">
        <v>1982</v>
      </c>
      <c r="B985">
        <v>13542651001</v>
      </c>
      <c r="D985" t="s">
        <v>2074</v>
      </c>
      <c r="E985" s="140">
        <v>5066.6899999999996</v>
      </c>
    </row>
    <row r="986" spans="1:5" x14ac:dyDescent="0.25">
      <c r="A986" t="s">
        <v>1982</v>
      </c>
      <c r="B986">
        <v>13542751001</v>
      </c>
      <c r="D986" t="s">
        <v>2075</v>
      </c>
      <c r="E986" s="140">
        <v>5639.06</v>
      </c>
    </row>
    <row r="987" spans="1:5" x14ac:dyDescent="0.25">
      <c r="A987" t="s">
        <v>1982</v>
      </c>
      <c r="B987">
        <v>13542851001</v>
      </c>
      <c r="D987" t="s">
        <v>2076</v>
      </c>
      <c r="E987" s="140">
        <v>6214.3</v>
      </c>
    </row>
    <row r="988" spans="1:5" x14ac:dyDescent="0.25">
      <c r="A988" t="s">
        <v>1982</v>
      </c>
      <c r="B988">
        <v>13305891001</v>
      </c>
      <c r="D988" t="s">
        <v>2077</v>
      </c>
      <c r="E988" s="140">
        <v>2328.75</v>
      </c>
    </row>
    <row r="989" spans="1:5" x14ac:dyDescent="0.25">
      <c r="A989" t="s">
        <v>1982</v>
      </c>
      <c r="B989">
        <v>13551451001</v>
      </c>
      <c r="D989" t="s">
        <v>2078</v>
      </c>
      <c r="E989" s="140">
        <v>518.80999999999995</v>
      </c>
    </row>
    <row r="990" spans="1:5" x14ac:dyDescent="0.25">
      <c r="A990" t="s">
        <v>1982</v>
      </c>
      <c r="B990">
        <v>13546751001</v>
      </c>
      <c r="D990" t="s">
        <v>2079</v>
      </c>
      <c r="E990" s="140">
        <v>5615.46</v>
      </c>
    </row>
    <row r="991" spans="1:5" x14ac:dyDescent="0.25">
      <c r="A991" t="s">
        <v>1982</v>
      </c>
      <c r="B991">
        <v>13546851001</v>
      </c>
      <c r="D991" t="s">
        <v>2080</v>
      </c>
      <c r="E991" s="140">
        <v>6042.8</v>
      </c>
    </row>
    <row r="992" spans="1:5" x14ac:dyDescent="0.25">
      <c r="A992" t="s">
        <v>1982</v>
      </c>
      <c r="B992">
        <v>13546951001</v>
      </c>
      <c r="D992" t="s">
        <v>2081</v>
      </c>
      <c r="E992" s="140">
        <v>6372.45</v>
      </c>
    </row>
    <row r="993" spans="1:5" x14ac:dyDescent="0.25">
      <c r="A993" t="s">
        <v>1982</v>
      </c>
      <c r="B993">
        <v>13547051001</v>
      </c>
      <c r="D993" t="s">
        <v>2082</v>
      </c>
      <c r="E993" s="140">
        <v>6725.13</v>
      </c>
    </row>
    <row r="994" spans="1:5" x14ac:dyDescent="0.25">
      <c r="A994" t="s">
        <v>1982</v>
      </c>
      <c r="B994">
        <v>13547151001</v>
      </c>
      <c r="D994" t="s">
        <v>2083</v>
      </c>
      <c r="E994" s="140">
        <v>7850.28</v>
      </c>
    </row>
    <row r="995" spans="1:5" x14ac:dyDescent="0.25">
      <c r="A995" t="s">
        <v>1982</v>
      </c>
      <c r="B995">
        <v>13547251001</v>
      </c>
      <c r="D995" t="s">
        <v>2084</v>
      </c>
      <c r="E995" s="140">
        <v>8202.9599999999991</v>
      </c>
    </row>
    <row r="996" spans="1:5" x14ac:dyDescent="0.25">
      <c r="A996" t="s">
        <v>1982</v>
      </c>
      <c r="B996">
        <v>13547351001</v>
      </c>
      <c r="D996" t="s">
        <v>2085</v>
      </c>
      <c r="E996" s="140">
        <v>8555.6299999999992</v>
      </c>
    </row>
    <row r="997" spans="1:5" x14ac:dyDescent="0.25">
      <c r="A997" t="s">
        <v>1982</v>
      </c>
      <c r="B997">
        <v>13547451001</v>
      </c>
      <c r="D997" t="s">
        <v>2086</v>
      </c>
      <c r="E997" s="140">
        <v>8805.4500000000007</v>
      </c>
    </row>
    <row r="998" spans="1:5" x14ac:dyDescent="0.25">
      <c r="A998" t="s">
        <v>1982</v>
      </c>
      <c r="B998">
        <v>13547551001</v>
      </c>
      <c r="D998" t="s">
        <v>2087</v>
      </c>
      <c r="E998" s="140">
        <v>9261.2000000000007</v>
      </c>
    </row>
    <row r="999" spans="1:5" x14ac:dyDescent="0.25">
      <c r="A999" t="s">
        <v>1982</v>
      </c>
      <c r="B999">
        <v>13547651001</v>
      </c>
      <c r="D999" t="s">
        <v>2088</v>
      </c>
      <c r="E999" s="140">
        <v>9613.8700000000008</v>
      </c>
    </row>
    <row r="1000" spans="1:5" x14ac:dyDescent="0.25">
      <c r="A1000" t="s">
        <v>1982</v>
      </c>
      <c r="B1000">
        <v>13547751001</v>
      </c>
      <c r="D1000" t="s">
        <v>2089</v>
      </c>
      <c r="E1000" s="140">
        <v>9966.5499999999993</v>
      </c>
    </row>
    <row r="1001" spans="1:5" x14ac:dyDescent="0.25">
      <c r="A1001" t="s">
        <v>1982</v>
      </c>
      <c r="B1001">
        <v>13547851001</v>
      </c>
      <c r="D1001" t="s">
        <v>2090</v>
      </c>
      <c r="E1001" s="140">
        <v>10319.219999999999</v>
      </c>
    </row>
    <row r="1002" spans="1:5" x14ac:dyDescent="0.25">
      <c r="A1002" t="s">
        <v>1982</v>
      </c>
      <c r="B1002">
        <v>13547951001</v>
      </c>
      <c r="D1002" t="s">
        <v>2091</v>
      </c>
      <c r="E1002" s="140">
        <v>10672.11</v>
      </c>
    </row>
    <row r="1003" spans="1:5" x14ac:dyDescent="0.25">
      <c r="A1003" t="s">
        <v>1982</v>
      </c>
      <c r="B1003">
        <v>13549351001</v>
      </c>
      <c r="D1003" t="s">
        <v>2092</v>
      </c>
      <c r="E1003" s="140">
        <v>5615.46</v>
      </c>
    </row>
    <row r="1004" spans="1:5" x14ac:dyDescent="0.25">
      <c r="A1004" t="s">
        <v>1982</v>
      </c>
      <c r="B1004">
        <v>13549451001</v>
      </c>
      <c r="D1004" t="s">
        <v>2093</v>
      </c>
      <c r="E1004" s="140">
        <v>6042.8</v>
      </c>
    </row>
    <row r="1005" spans="1:5" x14ac:dyDescent="0.25">
      <c r="A1005" t="s">
        <v>1982</v>
      </c>
      <c r="B1005">
        <v>13549551001</v>
      </c>
      <c r="D1005" t="s">
        <v>2094</v>
      </c>
      <c r="E1005" s="140">
        <v>6372.45</v>
      </c>
    </row>
    <row r="1006" spans="1:5" x14ac:dyDescent="0.25">
      <c r="A1006" t="s">
        <v>1982</v>
      </c>
      <c r="B1006">
        <v>13549651001</v>
      </c>
      <c r="D1006" t="s">
        <v>2095</v>
      </c>
      <c r="E1006" s="140">
        <v>6725.13</v>
      </c>
    </row>
    <row r="1007" spans="1:5" x14ac:dyDescent="0.25">
      <c r="A1007" t="s">
        <v>1982</v>
      </c>
      <c r="B1007">
        <v>13549751001</v>
      </c>
      <c r="D1007" t="s">
        <v>2096</v>
      </c>
      <c r="E1007" s="140">
        <v>7850.26</v>
      </c>
    </row>
    <row r="1008" spans="1:5" x14ac:dyDescent="0.25">
      <c r="A1008" t="s">
        <v>1982</v>
      </c>
      <c r="B1008">
        <v>13549851001</v>
      </c>
      <c r="D1008" t="s">
        <v>2097</v>
      </c>
      <c r="E1008" s="140">
        <v>8202.9599999999991</v>
      </c>
    </row>
    <row r="1009" spans="1:5" x14ac:dyDescent="0.25">
      <c r="A1009" t="s">
        <v>1982</v>
      </c>
      <c r="B1009">
        <v>13549951001</v>
      </c>
      <c r="D1009" t="s">
        <v>2098</v>
      </c>
      <c r="E1009" s="140">
        <v>8555.6299999999992</v>
      </c>
    </row>
    <row r="1010" spans="1:5" x14ac:dyDescent="0.25">
      <c r="A1010" t="s">
        <v>1982</v>
      </c>
      <c r="B1010">
        <v>13550451001</v>
      </c>
      <c r="D1010" t="s">
        <v>2099</v>
      </c>
      <c r="E1010" s="140">
        <v>8805.4500000000007</v>
      </c>
    </row>
    <row r="1011" spans="1:5" x14ac:dyDescent="0.25">
      <c r="A1011" t="s">
        <v>1982</v>
      </c>
      <c r="B1011">
        <v>13550551001</v>
      </c>
      <c r="D1011" t="s">
        <v>2100</v>
      </c>
      <c r="E1011" s="140">
        <v>9261.2000000000007</v>
      </c>
    </row>
    <row r="1012" spans="1:5" x14ac:dyDescent="0.25">
      <c r="A1012" t="s">
        <v>1982</v>
      </c>
      <c r="B1012">
        <v>13550651001</v>
      </c>
      <c r="D1012" t="s">
        <v>2101</v>
      </c>
      <c r="E1012" s="140">
        <v>9613.8700000000008</v>
      </c>
    </row>
    <row r="1013" spans="1:5" x14ac:dyDescent="0.25">
      <c r="A1013" t="s">
        <v>1982</v>
      </c>
      <c r="B1013">
        <v>13550751001</v>
      </c>
      <c r="D1013" t="s">
        <v>2102</v>
      </c>
      <c r="E1013" s="140">
        <v>9966.5499999999993</v>
      </c>
    </row>
    <row r="1014" spans="1:5" x14ac:dyDescent="0.25">
      <c r="A1014" t="s">
        <v>1982</v>
      </c>
      <c r="B1014">
        <v>13550851001</v>
      </c>
      <c r="D1014" t="s">
        <v>2103</v>
      </c>
      <c r="E1014" s="140">
        <v>10319.219999999999</v>
      </c>
    </row>
    <row r="1015" spans="1:5" x14ac:dyDescent="0.25">
      <c r="A1015" t="s">
        <v>1982</v>
      </c>
      <c r="B1015">
        <v>13550951001</v>
      </c>
      <c r="D1015" t="s">
        <v>2104</v>
      </c>
      <c r="E1015" s="140">
        <v>10672.11</v>
      </c>
    </row>
    <row r="1016" spans="1:5" x14ac:dyDescent="0.25">
      <c r="A1016" t="s">
        <v>1982</v>
      </c>
      <c r="B1016">
        <v>11364071050</v>
      </c>
      <c r="D1016" t="s">
        <v>2105</v>
      </c>
      <c r="E1016" s="140">
        <v>16.64</v>
      </c>
    </row>
    <row r="1017" spans="1:5" x14ac:dyDescent="0.25">
      <c r="A1017" t="s">
        <v>1982</v>
      </c>
      <c r="B1017">
        <v>11364071100</v>
      </c>
      <c r="D1017" t="s">
        <v>2106</v>
      </c>
      <c r="E1017" s="140">
        <v>16.64</v>
      </c>
    </row>
    <row r="1018" spans="1:5" x14ac:dyDescent="0.25">
      <c r="A1018" t="s">
        <v>1982</v>
      </c>
      <c r="B1018">
        <v>11364171050</v>
      </c>
      <c r="D1018" t="s">
        <v>2107</v>
      </c>
      <c r="E1018" s="140">
        <v>34.69</v>
      </c>
    </row>
    <row r="1019" spans="1:5" x14ac:dyDescent="0.25">
      <c r="A1019" t="s">
        <v>1982</v>
      </c>
      <c r="B1019">
        <v>11364171100</v>
      </c>
      <c r="D1019" t="s">
        <v>2108</v>
      </c>
      <c r="E1019" s="140">
        <v>34.69</v>
      </c>
    </row>
    <row r="1020" spans="1:5" x14ac:dyDescent="0.25">
      <c r="A1020" t="s">
        <v>1982</v>
      </c>
      <c r="B1020">
        <v>11364271100</v>
      </c>
      <c r="D1020" t="s">
        <v>2109</v>
      </c>
      <c r="E1020" s="140">
        <v>73.14</v>
      </c>
    </row>
    <row r="1021" spans="1:5" x14ac:dyDescent="0.25">
      <c r="A1021" t="s">
        <v>1982</v>
      </c>
      <c r="B1021">
        <v>11060241100</v>
      </c>
      <c r="D1021" t="s">
        <v>2110</v>
      </c>
      <c r="E1021" s="140">
        <v>6.25</v>
      </c>
    </row>
    <row r="1022" spans="1:5" x14ac:dyDescent="0.25">
      <c r="A1022" t="s">
        <v>1982</v>
      </c>
      <c r="B1022">
        <v>11060261100</v>
      </c>
      <c r="D1022" t="s">
        <v>2111</v>
      </c>
      <c r="E1022" s="140">
        <v>11.91</v>
      </c>
    </row>
    <row r="1023" spans="1:5" x14ac:dyDescent="0.25">
      <c r="A1023" t="s">
        <v>1982</v>
      </c>
      <c r="B1023">
        <v>11060271100</v>
      </c>
      <c r="D1023" t="s">
        <v>2112</v>
      </c>
      <c r="E1023" s="140">
        <v>20.16</v>
      </c>
    </row>
    <row r="1024" spans="1:5" x14ac:dyDescent="0.25">
      <c r="A1024" t="s">
        <v>1982</v>
      </c>
      <c r="B1024">
        <v>12234491001</v>
      </c>
      <c r="D1024" t="s">
        <v>2113</v>
      </c>
      <c r="E1024" s="140">
        <v>38.33</v>
      </c>
    </row>
    <row r="1025" spans="1:5" x14ac:dyDescent="0.25">
      <c r="A1025" t="s">
        <v>2114</v>
      </c>
      <c r="B1025">
        <v>11326171001</v>
      </c>
      <c r="D1025" t="s">
        <v>2115</v>
      </c>
      <c r="E1025" s="140">
        <v>4.2300000000000004</v>
      </c>
    </row>
    <row r="1026" spans="1:5" x14ac:dyDescent="0.25">
      <c r="A1026" t="s">
        <v>2114</v>
      </c>
      <c r="B1026">
        <v>11326181001</v>
      </c>
      <c r="D1026" t="s">
        <v>2116</v>
      </c>
      <c r="E1026" s="140">
        <v>4.7</v>
      </c>
    </row>
    <row r="1027" spans="1:5" x14ac:dyDescent="0.25">
      <c r="A1027" t="s">
        <v>2114</v>
      </c>
      <c r="B1027">
        <v>11326191001</v>
      </c>
      <c r="D1027" t="s">
        <v>2117</v>
      </c>
      <c r="E1027" s="140">
        <v>7.54</v>
      </c>
    </row>
    <row r="1028" spans="1:5" x14ac:dyDescent="0.25">
      <c r="A1028" t="s">
        <v>2114</v>
      </c>
      <c r="B1028">
        <v>11326201001</v>
      </c>
      <c r="D1028" t="s">
        <v>2118</v>
      </c>
      <c r="E1028" s="140">
        <v>15.07</v>
      </c>
    </row>
    <row r="1029" spans="1:5" x14ac:dyDescent="0.25">
      <c r="A1029" t="s">
        <v>2114</v>
      </c>
      <c r="B1029">
        <v>11326211001</v>
      </c>
      <c r="D1029" t="s">
        <v>2119</v>
      </c>
      <c r="E1029" s="140">
        <v>27.76</v>
      </c>
    </row>
    <row r="1030" spans="1:5" x14ac:dyDescent="0.25">
      <c r="A1030" t="s">
        <v>2114</v>
      </c>
      <c r="B1030">
        <v>11230041005</v>
      </c>
      <c r="D1030" t="s">
        <v>2120</v>
      </c>
      <c r="E1030" s="140">
        <v>2.2599999999999998</v>
      </c>
    </row>
    <row r="1031" spans="1:5" x14ac:dyDescent="0.25">
      <c r="A1031" t="s">
        <v>2114</v>
      </c>
      <c r="B1031">
        <v>11230141006</v>
      </c>
      <c r="D1031" t="s">
        <v>2121</v>
      </c>
      <c r="E1031" s="140">
        <v>2.68</v>
      </c>
    </row>
    <row r="1032" spans="1:5" x14ac:dyDescent="0.25">
      <c r="A1032" t="s">
        <v>2114</v>
      </c>
      <c r="B1032">
        <v>11230241222</v>
      </c>
      <c r="D1032" t="s">
        <v>2122</v>
      </c>
      <c r="E1032" s="140">
        <v>4.74</v>
      </c>
    </row>
    <row r="1033" spans="1:5" x14ac:dyDescent="0.25">
      <c r="A1033" t="s">
        <v>2114</v>
      </c>
      <c r="B1033">
        <v>11230341222</v>
      </c>
      <c r="D1033" t="s">
        <v>2123</v>
      </c>
      <c r="E1033" s="140">
        <v>7.3</v>
      </c>
    </row>
    <row r="1034" spans="1:5" x14ac:dyDescent="0.25">
      <c r="A1034" t="s">
        <v>2114</v>
      </c>
      <c r="B1034">
        <v>11230441222</v>
      </c>
      <c r="D1034" t="s">
        <v>2124</v>
      </c>
      <c r="E1034" s="140">
        <v>13.95</v>
      </c>
    </row>
    <row r="1035" spans="1:5" x14ac:dyDescent="0.25">
      <c r="A1035" t="s">
        <v>2114</v>
      </c>
      <c r="B1035">
        <v>11230541222</v>
      </c>
      <c r="D1035" t="s">
        <v>2125</v>
      </c>
      <c r="E1035" s="140">
        <v>19.39</v>
      </c>
    </row>
    <row r="1036" spans="1:5" x14ac:dyDescent="0.25">
      <c r="A1036" t="s">
        <v>2114</v>
      </c>
      <c r="B1036">
        <v>11200941005</v>
      </c>
      <c r="D1036" t="s">
        <v>2126</v>
      </c>
      <c r="E1036" s="140">
        <v>2.35</v>
      </c>
    </row>
    <row r="1037" spans="1:5" x14ac:dyDescent="0.25">
      <c r="A1037" t="s">
        <v>2114</v>
      </c>
      <c r="B1037">
        <v>11201041005</v>
      </c>
      <c r="D1037" t="s">
        <v>2127</v>
      </c>
      <c r="E1037" s="140">
        <v>2.81</v>
      </c>
    </row>
    <row r="1038" spans="1:5" x14ac:dyDescent="0.25">
      <c r="A1038" t="s">
        <v>2114</v>
      </c>
      <c r="B1038">
        <v>11201141222</v>
      </c>
      <c r="D1038" t="s">
        <v>2128</v>
      </c>
      <c r="E1038" s="140">
        <v>4.1399999999999997</v>
      </c>
    </row>
    <row r="1039" spans="1:5" x14ac:dyDescent="0.25">
      <c r="A1039" t="s">
        <v>2114</v>
      </c>
      <c r="B1039">
        <v>11201341222</v>
      </c>
      <c r="D1039" t="s">
        <v>2129</v>
      </c>
      <c r="E1039" s="140">
        <v>9.77</v>
      </c>
    </row>
    <row r="1040" spans="1:5" x14ac:dyDescent="0.25">
      <c r="A1040" t="s">
        <v>2114</v>
      </c>
      <c r="B1040">
        <v>11201441222</v>
      </c>
      <c r="D1040" t="s">
        <v>2130</v>
      </c>
      <c r="E1040" s="140">
        <v>11.77</v>
      </c>
    </row>
    <row r="1041" spans="1:5" x14ac:dyDescent="0.25">
      <c r="A1041" t="s">
        <v>2114</v>
      </c>
      <c r="B1041">
        <v>11201541222</v>
      </c>
      <c r="D1041" t="s">
        <v>2131</v>
      </c>
      <c r="E1041" s="140">
        <v>15.44</v>
      </c>
    </row>
    <row r="1042" spans="1:5" x14ac:dyDescent="0.25">
      <c r="A1042" t="s">
        <v>2114</v>
      </c>
      <c r="B1042">
        <v>11209341222</v>
      </c>
      <c r="D1042" t="s">
        <v>2132</v>
      </c>
      <c r="E1042" s="140">
        <v>23.08</v>
      </c>
    </row>
    <row r="1043" spans="1:5" x14ac:dyDescent="0.25">
      <c r="A1043" t="s">
        <v>2114</v>
      </c>
      <c r="B1043">
        <v>11201741005</v>
      </c>
      <c r="D1043" t="s">
        <v>2133</v>
      </c>
      <c r="E1043" s="140">
        <v>3.77</v>
      </c>
    </row>
    <row r="1044" spans="1:5" x14ac:dyDescent="0.25">
      <c r="A1044" t="s">
        <v>2114</v>
      </c>
      <c r="B1044">
        <v>11201841005</v>
      </c>
      <c r="D1044" t="s">
        <v>2134</v>
      </c>
      <c r="E1044" s="140">
        <v>4.54</v>
      </c>
    </row>
    <row r="1045" spans="1:5" x14ac:dyDescent="0.25">
      <c r="A1045" t="s">
        <v>2114</v>
      </c>
      <c r="B1045">
        <v>11201941222</v>
      </c>
      <c r="D1045" t="s">
        <v>2135</v>
      </c>
      <c r="E1045" s="140">
        <v>6.76</v>
      </c>
    </row>
    <row r="1046" spans="1:5" x14ac:dyDescent="0.25">
      <c r="A1046" t="s">
        <v>2114</v>
      </c>
      <c r="B1046">
        <v>11202141222</v>
      </c>
      <c r="D1046" t="s">
        <v>2136</v>
      </c>
      <c r="E1046" s="140">
        <v>13.58</v>
      </c>
    </row>
    <row r="1047" spans="1:5" x14ac:dyDescent="0.25">
      <c r="A1047" t="s">
        <v>2114</v>
      </c>
      <c r="B1047">
        <v>11202241222</v>
      </c>
      <c r="D1047" t="s">
        <v>2137</v>
      </c>
      <c r="E1047" s="140">
        <v>17.399999999999999</v>
      </c>
    </row>
    <row r="1048" spans="1:5" x14ac:dyDescent="0.25">
      <c r="A1048" t="s">
        <v>2114</v>
      </c>
      <c r="B1048">
        <v>11202341222</v>
      </c>
      <c r="D1048" t="s">
        <v>2138</v>
      </c>
      <c r="E1048" s="140">
        <v>21.35</v>
      </c>
    </row>
    <row r="1049" spans="1:5" x14ac:dyDescent="0.25">
      <c r="A1049" t="s">
        <v>2114</v>
      </c>
      <c r="B1049">
        <v>11209441222</v>
      </c>
      <c r="D1049" t="s">
        <v>2139</v>
      </c>
      <c r="E1049" s="140">
        <v>29.7</v>
      </c>
    </row>
    <row r="1050" spans="1:5" x14ac:dyDescent="0.25">
      <c r="A1050" t="s">
        <v>2114</v>
      </c>
      <c r="B1050">
        <v>11239841002</v>
      </c>
      <c r="D1050" t="s">
        <v>2140</v>
      </c>
      <c r="E1050" s="140">
        <v>4.49</v>
      </c>
    </row>
    <row r="1051" spans="1:5" x14ac:dyDescent="0.25">
      <c r="A1051" t="s">
        <v>2114</v>
      </c>
      <c r="B1051">
        <v>11231841005</v>
      </c>
      <c r="D1051" t="s">
        <v>2141</v>
      </c>
      <c r="E1051" s="140">
        <v>5.28</v>
      </c>
    </row>
    <row r="1052" spans="1:5" x14ac:dyDescent="0.25">
      <c r="A1052" t="s">
        <v>2114</v>
      </c>
      <c r="B1052">
        <v>11231941222</v>
      </c>
      <c r="D1052" t="s">
        <v>2142</v>
      </c>
      <c r="E1052" s="140">
        <v>7.76</v>
      </c>
    </row>
    <row r="1053" spans="1:5" x14ac:dyDescent="0.25">
      <c r="A1053" t="s">
        <v>2114</v>
      </c>
      <c r="B1053">
        <v>11232041222</v>
      </c>
      <c r="D1053" t="s">
        <v>2143</v>
      </c>
      <c r="E1053" s="140">
        <v>18.66</v>
      </c>
    </row>
    <row r="1054" spans="1:5" x14ac:dyDescent="0.25">
      <c r="A1054" t="s">
        <v>2114</v>
      </c>
      <c r="B1054">
        <v>11239941222</v>
      </c>
      <c r="D1054" t="s">
        <v>2144</v>
      </c>
      <c r="E1054" s="140">
        <v>23.81</v>
      </c>
    </row>
    <row r="1055" spans="1:5" x14ac:dyDescent="0.25">
      <c r="A1055" t="s">
        <v>2114</v>
      </c>
      <c r="B1055">
        <v>11232141222</v>
      </c>
      <c r="D1055" t="s">
        <v>2145</v>
      </c>
      <c r="E1055" s="140">
        <v>29.03</v>
      </c>
    </row>
    <row r="1056" spans="1:5" x14ac:dyDescent="0.25">
      <c r="A1056" t="s">
        <v>2114</v>
      </c>
      <c r="B1056">
        <v>11232241222</v>
      </c>
      <c r="D1056" t="s">
        <v>2146</v>
      </c>
      <c r="E1056" s="140">
        <v>39.840000000000003</v>
      </c>
    </row>
    <row r="1057" spans="1:5" x14ac:dyDescent="0.25">
      <c r="A1057" t="s">
        <v>2114</v>
      </c>
      <c r="B1057">
        <v>11202541003</v>
      </c>
      <c r="D1057" t="s">
        <v>2147</v>
      </c>
      <c r="E1057" s="140">
        <v>5.74</v>
      </c>
    </row>
    <row r="1058" spans="1:5" x14ac:dyDescent="0.25">
      <c r="A1058" t="s">
        <v>2114</v>
      </c>
      <c r="B1058">
        <v>11202641003</v>
      </c>
      <c r="D1058" t="s">
        <v>2148</v>
      </c>
      <c r="E1058" s="140">
        <v>7.96</v>
      </c>
    </row>
    <row r="1059" spans="1:5" x14ac:dyDescent="0.25">
      <c r="A1059" t="s">
        <v>2114</v>
      </c>
      <c r="B1059">
        <v>11202741222</v>
      </c>
      <c r="D1059" t="s">
        <v>2149</v>
      </c>
      <c r="E1059" s="140">
        <v>10.54</v>
      </c>
    </row>
    <row r="1060" spans="1:5" x14ac:dyDescent="0.25">
      <c r="A1060" t="s">
        <v>2114</v>
      </c>
      <c r="B1060">
        <v>11202941222</v>
      </c>
      <c r="D1060" t="s">
        <v>2150</v>
      </c>
      <c r="E1060" s="140">
        <v>21.94</v>
      </c>
    </row>
    <row r="1061" spans="1:5" x14ac:dyDescent="0.25">
      <c r="A1061" t="s">
        <v>2114</v>
      </c>
      <c r="B1061">
        <v>11203041222</v>
      </c>
      <c r="D1061" t="s">
        <v>2151</v>
      </c>
      <c r="E1061" s="140">
        <v>28.33</v>
      </c>
    </row>
    <row r="1062" spans="1:5" x14ac:dyDescent="0.25">
      <c r="A1062" t="s">
        <v>2114</v>
      </c>
      <c r="B1062">
        <v>11203141222</v>
      </c>
      <c r="D1062" t="s">
        <v>2152</v>
      </c>
      <c r="E1062" s="140">
        <v>34.979999999999997</v>
      </c>
    </row>
    <row r="1063" spans="1:5" x14ac:dyDescent="0.25">
      <c r="A1063" t="s">
        <v>2114</v>
      </c>
      <c r="B1063">
        <v>11203241222</v>
      </c>
      <c r="D1063" t="s">
        <v>2153</v>
      </c>
      <c r="E1063" s="140">
        <v>49.74</v>
      </c>
    </row>
    <row r="1064" spans="1:5" x14ac:dyDescent="0.25">
      <c r="A1064" t="s">
        <v>2114</v>
      </c>
      <c r="B1064">
        <v>11206541003</v>
      </c>
      <c r="D1064" t="s">
        <v>2154</v>
      </c>
      <c r="E1064" s="140">
        <v>9.24</v>
      </c>
    </row>
    <row r="1065" spans="1:5" x14ac:dyDescent="0.25">
      <c r="A1065" t="s">
        <v>2114</v>
      </c>
      <c r="B1065">
        <v>11206641001</v>
      </c>
      <c r="D1065" t="s">
        <v>2155</v>
      </c>
      <c r="E1065" s="140">
        <v>9.73</v>
      </c>
    </row>
    <row r="1066" spans="1:5" x14ac:dyDescent="0.25">
      <c r="A1066" t="s">
        <v>2114</v>
      </c>
      <c r="B1066">
        <v>11206741222</v>
      </c>
      <c r="D1066" t="s">
        <v>2156</v>
      </c>
      <c r="E1066" s="140">
        <v>15.03</v>
      </c>
    </row>
    <row r="1067" spans="1:5" x14ac:dyDescent="0.25">
      <c r="A1067" t="s">
        <v>2114</v>
      </c>
      <c r="B1067">
        <v>11206941222</v>
      </c>
      <c r="D1067" t="s">
        <v>2157</v>
      </c>
      <c r="E1067" s="140">
        <v>34.93</v>
      </c>
    </row>
    <row r="1068" spans="1:5" x14ac:dyDescent="0.25">
      <c r="A1068" t="s">
        <v>2114</v>
      </c>
      <c r="B1068">
        <v>11207041222</v>
      </c>
      <c r="D1068" t="s">
        <v>2158</v>
      </c>
      <c r="E1068" s="140">
        <v>45</v>
      </c>
    </row>
    <row r="1069" spans="1:5" x14ac:dyDescent="0.25">
      <c r="A1069" t="s">
        <v>2114</v>
      </c>
      <c r="B1069">
        <v>11207141222</v>
      </c>
      <c r="D1069" t="s">
        <v>2159</v>
      </c>
      <c r="E1069" s="140">
        <v>54.13</v>
      </c>
    </row>
    <row r="1070" spans="1:5" x14ac:dyDescent="0.25">
      <c r="A1070" t="s">
        <v>2114</v>
      </c>
      <c r="B1070">
        <v>11207241222</v>
      </c>
      <c r="D1070" t="s">
        <v>2160</v>
      </c>
      <c r="E1070" s="140">
        <v>75.87</v>
      </c>
    </row>
    <row r="1071" spans="1:5" x14ac:dyDescent="0.25">
      <c r="A1071" t="s">
        <v>2114</v>
      </c>
      <c r="B1071">
        <v>11229541222</v>
      </c>
      <c r="D1071" t="s">
        <v>2161</v>
      </c>
      <c r="E1071" s="140">
        <v>23.59</v>
      </c>
    </row>
    <row r="1072" spans="1:5" x14ac:dyDescent="0.25">
      <c r="A1072" t="s">
        <v>2114</v>
      </c>
      <c r="B1072">
        <v>11216641222</v>
      </c>
      <c r="D1072" t="s">
        <v>2162</v>
      </c>
      <c r="E1072" s="140">
        <v>50.29</v>
      </c>
    </row>
    <row r="1073" spans="1:5" x14ac:dyDescent="0.25">
      <c r="A1073" t="s">
        <v>2114</v>
      </c>
      <c r="B1073">
        <v>11216741222</v>
      </c>
      <c r="D1073" t="s">
        <v>2163</v>
      </c>
      <c r="E1073" s="140">
        <v>77.069999999999993</v>
      </c>
    </row>
    <row r="1074" spans="1:5" x14ac:dyDescent="0.25">
      <c r="A1074" t="s">
        <v>2114</v>
      </c>
      <c r="B1074">
        <v>11216841222</v>
      </c>
      <c r="D1074" t="s">
        <v>2164</v>
      </c>
      <c r="E1074" s="140">
        <v>101.87</v>
      </c>
    </row>
    <row r="1075" spans="1:5" x14ac:dyDescent="0.25">
      <c r="A1075" s="141" t="s">
        <v>2114</v>
      </c>
      <c r="B1075" s="141">
        <v>11230151222</v>
      </c>
      <c r="C1075" s="141">
        <v>11230151400</v>
      </c>
      <c r="D1075" s="141" t="s">
        <v>2165</v>
      </c>
      <c r="E1075" s="142">
        <v>90.95</v>
      </c>
    </row>
    <row r="1076" spans="1:5" x14ac:dyDescent="0.25">
      <c r="A1076" s="141" t="s">
        <v>2114</v>
      </c>
      <c r="B1076" s="141">
        <v>11230251222</v>
      </c>
      <c r="C1076" s="141">
        <v>11230251400</v>
      </c>
      <c r="D1076" s="141" t="s">
        <v>2166</v>
      </c>
      <c r="E1076" s="142">
        <v>137.78</v>
      </c>
    </row>
    <row r="1077" spans="1:5" x14ac:dyDescent="0.25">
      <c r="A1077" s="141" t="s">
        <v>2114</v>
      </c>
      <c r="B1077" s="141">
        <v>11230351222</v>
      </c>
      <c r="C1077" s="141">
        <v>11230351400</v>
      </c>
      <c r="D1077" s="141" t="s">
        <v>2167</v>
      </c>
      <c r="E1077" s="142">
        <v>193.42</v>
      </c>
    </row>
    <row r="1078" spans="1:5" x14ac:dyDescent="0.25">
      <c r="A1078" t="s">
        <v>2114</v>
      </c>
      <c r="B1078">
        <v>11326001001</v>
      </c>
      <c r="D1078" t="s">
        <v>2168</v>
      </c>
      <c r="E1078" s="140">
        <v>4.79</v>
      </c>
    </row>
    <row r="1079" spans="1:5" x14ac:dyDescent="0.25">
      <c r="A1079" t="s">
        <v>2114</v>
      </c>
      <c r="B1079">
        <v>11326031001</v>
      </c>
      <c r="D1079" t="s">
        <v>2169</v>
      </c>
      <c r="E1079" s="140">
        <v>4.79</v>
      </c>
    </row>
    <row r="1080" spans="1:5" x14ac:dyDescent="0.25">
      <c r="A1080" t="s">
        <v>2114</v>
      </c>
      <c r="B1080">
        <v>11326041001</v>
      </c>
      <c r="D1080" t="s">
        <v>2170</v>
      </c>
      <c r="E1080" s="140">
        <v>3.19</v>
      </c>
    </row>
    <row r="1081" spans="1:5" x14ac:dyDescent="0.25">
      <c r="A1081" t="s">
        <v>2114</v>
      </c>
      <c r="B1081">
        <v>11326061001</v>
      </c>
      <c r="D1081" t="s">
        <v>2171</v>
      </c>
      <c r="E1081" s="140">
        <v>3.19</v>
      </c>
    </row>
    <row r="1082" spans="1:5" x14ac:dyDescent="0.25">
      <c r="A1082" t="s">
        <v>2114</v>
      </c>
      <c r="B1082">
        <v>11230641001</v>
      </c>
      <c r="D1082" t="s">
        <v>2172</v>
      </c>
      <c r="E1082" s="140">
        <v>2.06</v>
      </c>
    </row>
    <row r="1083" spans="1:5" x14ac:dyDescent="0.25">
      <c r="A1083" t="s">
        <v>2114</v>
      </c>
      <c r="B1083">
        <v>11230741001</v>
      </c>
      <c r="D1083" t="s">
        <v>2173</v>
      </c>
      <c r="E1083" s="140">
        <v>2.44</v>
      </c>
    </row>
    <row r="1084" spans="1:5" x14ac:dyDescent="0.25">
      <c r="A1084" t="s">
        <v>2114</v>
      </c>
      <c r="B1084">
        <v>11230841002</v>
      </c>
      <c r="D1084" t="s">
        <v>2174</v>
      </c>
      <c r="E1084" s="140">
        <v>1.67</v>
      </c>
    </row>
    <row r="1085" spans="1:5" x14ac:dyDescent="0.25">
      <c r="A1085" t="s">
        <v>2114</v>
      </c>
      <c r="B1085">
        <v>11240871001</v>
      </c>
      <c r="D1085" t="s">
        <v>2175</v>
      </c>
      <c r="E1085" s="140">
        <v>2.4500000000000002</v>
      </c>
    </row>
    <row r="1086" spans="1:5" x14ac:dyDescent="0.25">
      <c r="A1086" t="s">
        <v>2114</v>
      </c>
      <c r="B1086">
        <v>11230941001</v>
      </c>
      <c r="D1086" t="s">
        <v>2176</v>
      </c>
      <c r="E1086" s="140">
        <v>1.85</v>
      </c>
    </row>
    <row r="1087" spans="1:5" x14ac:dyDescent="0.25">
      <c r="A1087" t="s">
        <v>2114</v>
      </c>
      <c r="B1087">
        <v>11210941002</v>
      </c>
      <c r="D1087" t="s">
        <v>2177</v>
      </c>
      <c r="E1087" s="140">
        <v>1.86</v>
      </c>
    </row>
    <row r="1088" spans="1:5" x14ac:dyDescent="0.25">
      <c r="A1088" t="s">
        <v>2114</v>
      </c>
      <c r="B1088">
        <v>11211041002</v>
      </c>
      <c r="D1088" t="s">
        <v>2178</v>
      </c>
      <c r="E1088" s="140">
        <v>1.88</v>
      </c>
    </row>
    <row r="1089" spans="1:5" x14ac:dyDescent="0.25">
      <c r="A1089" t="s">
        <v>2114</v>
      </c>
      <c r="B1089">
        <v>11211141001</v>
      </c>
      <c r="D1089" t="s">
        <v>2179</v>
      </c>
      <c r="E1089" s="140">
        <v>1.79</v>
      </c>
    </row>
    <row r="1090" spans="1:5" x14ac:dyDescent="0.25">
      <c r="A1090" t="s">
        <v>2114</v>
      </c>
      <c r="B1090">
        <v>11211241002</v>
      </c>
      <c r="D1090" t="s">
        <v>2180</v>
      </c>
      <c r="E1090" s="140">
        <v>1.9</v>
      </c>
    </row>
    <row r="1091" spans="1:5" x14ac:dyDescent="0.25">
      <c r="A1091" t="s">
        <v>2114</v>
      </c>
      <c r="B1091">
        <v>11211341001</v>
      </c>
      <c r="D1091" t="s">
        <v>2181</v>
      </c>
      <c r="E1091" s="140">
        <v>1.84</v>
      </c>
    </row>
    <row r="1092" spans="1:5" x14ac:dyDescent="0.25">
      <c r="A1092" t="s">
        <v>2114</v>
      </c>
      <c r="B1092">
        <v>11211441002</v>
      </c>
      <c r="D1092" t="s">
        <v>2182</v>
      </c>
      <c r="E1092" s="140">
        <v>2.63</v>
      </c>
    </row>
    <row r="1093" spans="1:5" x14ac:dyDescent="0.25">
      <c r="A1093" t="s">
        <v>2114</v>
      </c>
      <c r="B1093">
        <v>11211541002</v>
      </c>
      <c r="D1093" t="s">
        <v>2183</v>
      </c>
      <c r="E1093" s="140">
        <v>2.77</v>
      </c>
    </row>
    <row r="1094" spans="1:5" x14ac:dyDescent="0.25">
      <c r="A1094" t="s">
        <v>2114</v>
      </c>
      <c r="B1094">
        <v>11211641002</v>
      </c>
      <c r="D1094" t="s">
        <v>2184</v>
      </c>
      <c r="E1094" s="140">
        <v>2.46</v>
      </c>
    </row>
    <row r="1095" spans="1:5" x14ac:dyDescent="0.25">
      <c r="A1095" s="141" t="s">
        <v>2114</v>
      </c>
      <c r="B1095" s="141">
        <v>11211741002</v>
      </c>
      <c r="C1095" s="141">
        <v>11211741001</v>
      </c>
      <c r="D1095" s="141" t="s">
        <v>2185</v>
      </c>
      <c r="E1095" s="142">
        <v>2.99</v>
      </c>
    </row>
    <row r="1096" spans="1:5" x14ac:dyDescent="0.25">
      <c r="A1096" t="s">
        <v>2114</v>
      </c>
      <c r="B1096">
        <v>11211841002</v>
      </c>
      <c r="D1096" t="s">
        <v>2186</v>
      </c>
      <c r="E1096" s="140">
        <v>2.92</v>
      </c>
    </row>
    <row r="1097" spans="1:5" x14ac:dyDescent="0.25">
      <c r="A1097" t="s">
        <v>2114</v>
      </c>
      <c r="B1097">
        <v>11233841001</v>
      </c>
      <c r="D1097" t="s">
        <v>2187</v>
      </c>
      <c r="E1097" s="140">
        <v>4.7699999999999996</v>
      </c>
    </row>
    <row r="1098" spans="1:5" x14ac:dyDescent="0.25">
      <c r="A1098" t="s">
        <v>2114</v>
      </c>
      <c r="B1098">
        <v>11233941001</v>
      </c>
      <c r="D1098" t="s">
        <v>2188</v>
      </c>
      <c r="E1098" s="140">
        <v>5.03</v>
      </c>
    </row>
    <row r="1099" spans="1:5" x14ac:dyDescent="0.25">
      <c r="A1099" t="s">
        <v>2114</v>
      </c>
      <c r="B1099">
        <v>11234041001</v>
      </c>
      <c r="D1099" t="s">
        <v>2189</v>
      </c>
      <c r="E1099" s="140">
        <v>4.3</v>
      </c>
    </row>
    <row r="1100" spans="1:5" x14ac:dyDescent="0.25">
      <c r="A1100" t="s">
        <v>2114</v>
      </c>
      <c r="B1100">
        <v>11230781001</v>
      </c>
      <c r="D1100" t="s">
        <v>2190</v>
      </c>
      <c r="E1100" s="140">
        <v>7.75</v>
      </c>
    </row>
    <row r="1101" spans="1:5" x14ac:dyDescent="0.25">
      <c r="A1101" t="s">
        <v>2114</v>
      </c>
      <c r="B1101">
        <v>11234141001</v>
      </c>
      <c r="D1101" t="s">
        <v>2191</v>
      </c>
      <c r="E1101" s="140">
        <v>6.34</v>
      </c>
    </row>
    <row r="1102" spans="1:5" x14ac:dyDescent="0.25">
      <c r="A1102" t="s">
        <v>2114</v>
      </c>
      <c r="B1102">
        <v>11231321001</v>
      </c>
      <c r="D1102" t="s">
        <v>2192</v>
      </c>
      <c r="E1102" s="140">
        <v>5.25</v>
      </c>
    </row>
    <row r="1103" spans="1:5" x14ac:dyDescent="0.25">
      <c r="A1103" t="s">
        <v>2114</v>
      </c>
      <c r="B1103">
        <v>11231351001</v>
      </c>
      <c r="D1103" t="s">
        <v>2193</v>
      </c>
      <c r="E1103" s="140">
        <v>5.3</v>
      </c>
    </row>
    <row r="1104" spans="1:5" x14ac:dyDescent="0.25">
      <c r="A1104" t="s">
        <v>2114</v>
      </c>
      <c r="B1104">
        <v>11231361001</v>
      </c>
      <c r="D1104" t="s">
        <v>2194</v>
      </c>
      <c r="E1104" s="140">
        <v>5.32</v>
      </c>
    </row>
    <row r="1105" spans="1:5" x14ac:dyDescent="0.25">
      <c r="A1105" t="s">
        <v>2114</v>
      </c>
      <c r="B1105">
        <v>11234541001</v>
      </c>
      <c r="D1105" t="s">
        <v>2195</v>
      </c>
      <c r="E1105" s="140">
        <v>6.73</v>
      </c>
    </row>
    <row r="1106" spans="1:5" x14ac:dyDescent="0.25">
      <c r="A1106" t="s">
        <v>2114</v>
      </c>
      <c r="B1106">
        <v>11234641001</v>
      </c>
      <c r="D1106" t="s">
        <v>2196</v>
      </c>
      <c r="E1106" s="140">
        <v>6.77</v>
      </c>
    </row>
    <row r="1107" spans="1:5" x14ac:dyDescent="0.25">
      <c r="A1107" t="s">
        <v>2114</v>
      </c>
      <c r="B1107">
        <v>11234741001</v>
      </c>
      <c r="D1107" t="s">
        <v>2197</v>
      </c>
      <c r="E1107" s="140">
        <v>8.4499999999999993</v>
      </c>
    </row>
    <row r="1108" spans="1:5" x14ac:dyDescent="0.25">
      <c r="A1108" t="s">
        <v>2114</v>
      </c>
      <c r="B1108">
        <v>11234841001</v>
      </c>
      <c r="D1108" t="s">
        <v>2198</v>
      </c>
      <c r="E1108" s="140">
        <v>9.58</v>
      </c>
    </row>
    <row r="1109" spans="1:5" x14ac:dyDescent="0.25">
      <c r="A1109" t="s">
        <v>2114</v>
      </c>
      <c r="B1109">
        <v>11234941001</v>
      </c>
      <c r="D1109" t="s">
        <v>2199</v>
      </c>
      <c r="E1109" s="140">
        <v>8.6999999999999993</v>
      </c>
    </row>
    <row r="1110" spans="1:5" x14ac:dyDescent="0.25">
      <c r="A1110" t="s">
        <v>2114</v>
      </c>
      <c r="B1110">
        <v>11235041001</v>
      </c>
      <c r="D1110" t="s">
        <v>2200</v>
      </c>
      <c r="E1110" s="140">
        <v>11.38</v>
      </c>
    </row>
    <row r="1111" spans="1:5" x14ac:dyDescent="0.25">
      <c r="A1111" t="s">
        <v>2114</v>
      </c>
      <c r="B1111">
        <v>11235141001</v>
      </c>
      <c r="D1111" t="s">
        <v>2201</v>
      </c>
      <c r="E1111" s="140">
        <v>11.79</v>
      </c>
    </row>
    <row r="1112" spans="1:5" x14ac:dyDescent="0.25">
      <c r="A1112" t="s">
        <v>2114</v>
      </c>
      <c r="B1112">
        <v>11230921001</v>
      </c>
      <c r="D1112" t="s">
        <v>2202</v>
      </c>
      <c r="E1112" s="140">
        <v>27.17</v>
      </c>
    </row>
    <row r="1113" spans="1:5" x14ac:dyDescent="0.25">
      <c r="A1113" t="s">
        <v>2114</v>
      </c>
      <c r="B1113">
        <v>11230961001</v>
      </c>
      <c r="D1113" t="s">
        <v>2203</v>
      </c>
      <c r="E1113" s="140">
        <v>28.88</v>
      </c>
    </row>
    <row r="1114" spans="1:5" x14ac:dyDescent="0.25">
      <c r="A1114" t="s">
        <v>2114</v>
      </c>
      <c r="B1114">
        <v>11240281001</v>
      </c>
      <c r="D1114" t="s">
        <v>2204</v>
      </c>
      <c r="E1114" s="140">
        <v>23.25</v>
      </c>
    </row>
    <row r="1115" spans="1:5" x14ac:dyDescent="0.25">
      <c r="A1115" t="s">
        <v>2114</v>
      </c>
      <c r="B1115">
        <v>11240291001</v>
      </c>
      <c r="D1115" t="s">
        <v>2205</v>
      </c>
      <c r="E1115" s="140">
        <v>27.7</v>
      </c>
    </row>
    <row r="1116" spans="1:5" x14ac:dyDescent="0.25">
      <c r="A1116" t="s">
        <v>2114</v>
      </c>
      <c r="B1116">
        <v>11231251001</v>
      </c>
      <c r="D1116" t="s">
        <v>2206</v>
      </c>
      <c r="E1116" s="140">
        <v>59.68</v>
      </c>
    </row>
    <row r="1117" spans="1:5" x14ac:dyDescent="0.25">
      <c r="A1117" t="s">
        <v>2114</v>
      </c>
      <c r="B1117">
        <v>11231261001</v>
      </c>
      <c r="D1117" t="s">
        <v>2207</v>
      </c>
      <c r="E1117" s="140">
        <v>60.92</v>
      </c>
    </row>
    <row r="1118" spans="1:5" x14ac:dyDescent="0.25">
      <c r="A1118" t="s">
        <v>2114</v>
      </c>
      <c r="B1118">
        <v>11230971001</v>
      </c>
      <c r="D1118" t="s">
        <v>2208</v>
      </c>
      <c r="E1118" s="140">
        <v>43.91</v>
      </c>
    </row>
    <row r="1119" spans="1:5" x14ac:dyDescent="0.25">
      <c r="A1119" t="s">
        <v>2114</v>
      </c>
      <c r="B1119">
        <v>11230891001</v>
      </c>
      <c r="D1119" t="s">
        <v>2209</v>
      </c>
      <c r="E1119" s="140">
        <v>58.52</v>
      </c>
    </row>
    <row r="1120" spans="1:5" x14ac:dyDescent="0.25">
      <c r="A1120" t="s">
        <v>2114</v>
      </c>
      <c r="B1120">
        <v>11002591001</v>
      </c>
      <c r="D1120" t="s">
        <v>2210</v>
      </c>
      <c r="E1120" s="140">
        <v>10.93</v>
      </c>
    </row>
    <row r="1121" spans="1:5" x14ac:dyDescent="0.25">
      <c r="A1121" t="s">
        <v>2114</v>
      </c>
      <c r="B1121">
        <v>11230561002</v>
      </c>
      <c r="D1121" t="s">
        <v>2211</v>
      </c>
      <c r="E1121" s="140">
        <v>36.07</v>
      </c>
    </row>
    <row r="1122" spans="1:5" x14ac:dyDescent="0.25">
      <c r="A1122" t="s">
        <v>2114</v>
      </c>
      <c r="B1122">
        <v>11230571002</v>
      </c>
      <c r="D1122" t="s">
        <v>2212</v>
      </c>
      <c r="E1122" s="140">
        <v>41.52</v>
      </c>
    </row>
    <row r="1123" spans="1:5" x14ac:dyDescent="0.25">
      <c r="A1123" t="s">
        <v>2114</v>
      </c>
      <c r="B1123">
        <v>11230581002</v>
      </c>
      <c r="D1123" t="s">
        <v>2213</v>
      </c>
      <c r="E1123" s="140">
        <v>45.94</v>
      </c>
    </row>
    <row r="1124" spans="1:5" x14ac:dyDescent="0.25">
      <c r="A1124" t="s">
        <v>2114</v>
      </c>
      <c r="B1124">
        <v>11230751002</v>
      </c>
      <c r="D1124" t="s">
        <v>2214</v>
      </c>
      <c r="E1124" s="140">
        <v>62.58</v>
      </c>
    </row>
    <row r="1125" spans="1:5" x14ac:dyDescent="0.25">
      <c r="A1125" t="s">
        <v>2114</v>
      </c>
      <c r="B1125">
        <v>11230851002</v>
      </c>
      <c r="D1125" t="s">
        <v>2215</v>
      </c>
      <c r="E1125" s="140">
        <v>67.73</v>
      </c>
    </row>
    <row r="1126" spans="1:5" x14ac:dyDescent="0.25">
      <c r="A1126" t="s">
        <v>2114</v>
      </c>
      <c r="B1126">
        <v>11230951002</v>
      </c>
      <c r="D1126" t="s">
        <v>2216</v>
      </c>
      <c r="E1126" s="140">
        <v>80.98</v>
      </c>
    </row>
    <row r="1127" spans="1:5" x14ac:dyDescent="0.25">
      <c r="A1127" t="s">
        <v>2114</v>
      </c>
      <c r="B1127">
        <v>11002551001</v>
      </c>
      <c r="D1127" t="s">
        <v>2217</v>
      </c>
      <c r="E1127" s="140">
        <v>5.16</v>
      </c>
    </row>
    <row r="1128" spans="1:5" x14ac:dyDescent="0.25">
      <c r="A1128" t="s">
        <v>2114</v>
      </c>
      <c r="B1128">
        <v>11002761001</v>
      </c>
      <c r="D1128" t="s">
        <v>2218</v>
      </c>
      <c r="E1128" s="140">
        <v>5.5</v>
      </c>
    </row>
    <row r="1129" spans="1:5" x14ac:dyDescent="0.25">
      <c r="A1129" t="s">
        <v>2114</v>
      </c>
      <c r="B1129">
        <v>11002781001</v>
      </c>
      <c r="D1129" t="s">
        <v>2219</v>
      </c>
      <c r="E1129" s="140">
        <v>5.91</v>
      </c>
    </row>
    <row r="1130" spans="1:5" x14ac:dyDescent="0.25">
      <c r="A1130" t="s">
        <v>2114</v>
      </c>
      <c r="B1130">
        <v>11326071001</v>
      </c>
      <c r="D1130" t="s">
        <v>2220</v>
      </c>
      <c r="E1130" s="140">
        <v>5.31</v>
      </c>
    </row>
    <row r="1131" spans="1:5" x14ac:dyDescent="0.25">
      <c r="A1131" t="s">
        <v>2114</v>
      </c>
      <c r="B1131">
        <v>11326231001</v>
      </c>
      <c r="D1131" t="s">
        <v>2221</v>
      </c>
      <c r="E1131" s="140">
        <v>5.55</v>
      </c>
    </row>
    <row r="1132" spans="1:5" x14ac:dyDescent="0.25">
      <c r="A1132" t="s">
        <v>2114</v>
      </c>
      <c r="B1132">
        <v>11231041002</v>
      </c>
      <c r="D1132" t="s">
        <v>2222</v>
      </c>
      <c r="E1132" s="140">
        <v>3.01</v>
      </c>
    </row>
    <row r="1133" spans="1:5" x14ac:dyDescent="0.25">
      <c r="A1133" t="s">
        <v>2114</v>
      </c>
      <c r="B1133">
        <v>11231141002</v>
      </c>
      <c r="D1133" t="s">
        <v>2223</v>
      </c>
      <c r="E1133" s="140">
        <v>2.9</v>
      </c>
    </row>
    <row r="1134" spans="1:5" x14ac:dyDescent="0.25">
      <c r="A1134" t="s">
        <v>2114</v>
      </c>
      <c r="B1134">
        <v>11240891001</v>
      </c>
      <c r="D1134" t="s">
        <v>2224</v>
      </c>
      <c r="E1134" s="140">
        <v>9.56</v>
      </c>
    </row>
    <row r="1135" spans="1:5" x14ac:dyDescent="0.25">
      <c r="A1135" t="s">
        <v>2114</v>
      </c>
      <c r="B1135">
        <v>11240971001</v>
      </c>
      <c r="D1135" t="s">
        <v>2225</v>
      </c>
      <c r="E1135" s="140">
        <v>9.18</v>
      </c>
    </row>
    <row r="1136" spans="1:5" x14ac:dyDescent="0.25">
      <c r="A1136" t="s">
        <v>2114</v>
      </c>
      <c r="B1136">
        <v>11212341001</v>
      </c>
      <c r="D1136" t="s">
        <v>2226</v>
      </c>
      <c r="E1136" s="140">
        <v>3.25</v>
      </c>
    </row>
    <row r="1137" spans="1:5" x14ac:dyDescent="0.25">
      <c r="A1137" t="s">
        <v>2114</v>
      </c>
      <c r="B1137">
        <v>11212541001</v>
      </c>
      <c r="D1137" t="s">
        <v>2227</v>
      </c>
      <c r="E1137" s="140">
        <v>4.12</v>
      </c>
    </row>
    <row r="1138" spans="1:5" x14ac:dyDescent="0.25">
      <c r="A1138" t="s">
        <v>2114</v>
      </c>
      <c r="B1138">
        <v>11212641002</v>
      </c>
      <c r="D1138" t="s">
        <v>2228</v>
      </c>
      <c r="E1138" s="140">
        <v>4.0999999999999996</v>
      </c>
    </row>
    <row r="1139" spans="1:5" x14ac:dyDescent="0.25">
      <c r="A1139" t="s">
        <v>2114</v>
      </c>
      <c r="B1139">
        <v>11212841002</v>
      </c>
      <c r="D1139" t="s">
        <v>2229</v>
      </c>
      <c r="E1139" s="140">
        <v>4.34</v>
      </c>
    </row>
    <row r="1140" spans="1:5" x14ac:dyDescent="0.25">
      <c r="A1140" t="s">
        <v>2114</v>
      </c>
      <c r="B1140">
        <v>11212941001</v>
      </c>
      <c r="D1140" t="s">
        <v>2230</v>
      </c>
      <c r="E1140" s="140">
        <v>6</v>
      </c>
    </row>
    <row r="1141" spans="1:5" x14ac:dyDescent="0.25">
      <c r="A1141" t="s">
        <v>2114</v>
      </c>
      <c r="B1141">
        <v>11215441001</v>
      </c>
      <c r="D1141" t="s">
        <v>2231</v>
      </c>
      <c r="E1141" s="140">
        <v>5.76</v>
      </c>
    </row>
    <row r="1142" spans="1:5" x14ac:dyDescent="0.25">
      <c r="A1142" t="s">
        <v>2114</v>
      </c>
      <c r="B1142">
        <v>11232741001</v>
      </c>
      <c r="D1142" t="s">
        <v>2232</v>
      </c>
      <c r="E1142" s="140">
        <v>7.54</v>
      </c>
    </row>
    <row r="1143" spans="1:5" x14ac:dyDescent="0.25">
      <c r="A1143" t="s">
        <v>2114</v>
      </c>
      <c r="B1143">
        <v>11232841001</v>
      </c>
      <c r="D1143" t="s">
        <v>2233</v>
      </c>
      <c r="E1143" s="140">
        <v>6.95</v>
      </c>
    </row>
    <row r="1144" spans="1:5" x14ac:dyDescent="0.25">
      <c r="A1144" t="s">
        <v>2114</v>
      </c>
      <c r="B1144">
        <v>11238341001</v>
      </c>
      <c r="D1144" t="s">
        <v>2234</v>
      </c>
      <c r="E1144" s="140">
        <v>8.73</v>
      </c>
    </row>
    <row r="1145" spans="1:5" x14ac:dyDescent="0.25">
      <c r="A1145" t="s">
        <v>2114</v>
      </c>
      <c r="B1145">
        <v>11238441001</v>
      </c>
      <c r="D1145" t="s">
        <v>2235</v>
      </c>
      <c r="E1145" s="140">
        <v>7.73</v>
      </c>
    </row>
    <row r="1146" spans="1:5" x14ac:dyDescent="0.25">
      <c r="A1146" t="s">
        <v>2114</v>
      </c>
      <c r="B1146">
        <v>11232941001</v>
      </c>
      <c r="D1146" t="s">
        <v>2236</v>
      </c>
      <c r="E1146" s="140">
        <v>8.9499999999999993</v>
      </c>
    </row>
    <row r="1147" spans="1:5" x14ac:dyDescent="0.25">
      <c r="A1147" t="s">
        <v>2114</v>
      </c>
      <c r="B1147">
        <v>11029701001</v>
      </c>
      <c r="D1147" t="s">
        <v>2237</v>
      </c>
      <c r="E1147" s="140">
        <v>17.97</v>
      </c>
    </row>
    <row r="1148" spans="1:5" x14ac:dyDescent="0.25">
      <c r="A1148" t="s">
        <v>2114</v>
      </c>
      <c r="B1148">
        <v>11213041001</v>
      </c>
      <c r="D1148" t="s">
        <v>2238</v>
      </c>
      <c r="E1148" s="140">
        <v>6.71</v>
      </c>
    </row>
    <row r="1149" spans="1:5" x14ac:dyDescent="0.25">
      <c r="A1149" t="s">
        <v>2114</v>
      </c>
      <c r="B1149">
        <v>11213241002</v>
      </c>
      <c r="D1149" t="s">
        <v>2239</v>
      </c>
      <c r="E1149" s="140">
        <v>6.38</v>
      </c>
    </row>
    <row r="1150" spans="1:5" x14ac:dyDescent="0.25">
      <c r="A1150" t="s">
        <v>2114</v>
      </c>
      <c r="B1150">
        <v>11213341001</v>
      </c>
      <c r="D1150" t="s">
        <v>2240</v>
      </c>
      <c r="E1150" s="140">
        <v>8.92</v>
      </c>
    </row>
    <row r="1151" spans="1:5" x14ac:dyDescent="0.25">
      <c r="A1151" t="s">
        <v>2114</v>
      </c>
      <c r="B1151">
        <v>11213441001</v>
      </c>
      <c r="D1151" t="s">
        <v>2241</v>
      </c>
      <c r="E1151" s="140">
        <v>8.1</v>
      </c>
    </row>
    <row r="1152" spans="1:5" x14ac:dyDescent="0.25">
      <c r="A1152" t="s">
        <v>2114</v>
      </c>
      <c r="B1152">
        <v>11002571001</v>
      </c>
      <c r="D1152" t="s">
        <v>2242</v>
      </c>
      <c r="E1152" s="140">
        <v>12.04</v>
      </c>
    </row>
    <row r="1153" spans="1:5" x14ac:dyDescent="0.25">
      <c r="A1153" t="s">
        <v>2114</v>
      </c>
      <c r="B1153">
        <v>11002581001</v>
      </c>
      <c r="D1153" t="s">
        <v>2240</v>
      </c>
      <c r="E1153" s="140">
        <v>10.6</v>
      </c>
    </row>
    <row r="1154" spans="1:5" x14ac:dyDescent="0.25">
      <c r="A1154" t="s">
        <v>2114</v>
      </c>
      <c r="B1154">
        <v>11229841001</v>
      </c>
      <c r="D1154" t="s">
        <v>2243</v>
      </c>
      <c r="E1154" s="140">
        <v>11.57</v>
      </c>
    </row>
    <row r="1155" spans="1:5" x14ac:dyDescent="0.25">
      <c r="A1155" t="s">
        <v>2114</v>
      </c>
      <c r="B1155">
        <v>11205741001</v>
      </c>
      <c r="D1155" t="s">
        <v>2244</v>
      </c>
      <c r="E1155" s="140">
        <v>15.8</v>
      </c>
    </row>
    <row r="1156" spans="1:5" x14ac:dyDescent="0.25">
      <c r="A1156" t="s">
        <v>2114</v>
      </c>
      <c r="B1156">
        <v>11205941001</v>
      </c>
      <c r="D1156" t="s">
        <v>2245</v>
      </c>
      <c r="E1156" s="140">
        <v>13.4</v>
      </c>
    </row>
    <row r="1157" spans="1:5" x14ac:dyDescent="0.25">
      <c r="A1157" t="s">
        <v>2114</v>
      </c>
      <c r="B1157">
        <v>11205841001</v>
      </c>
      <c r="D1157" t="s">
        <v>2246</v>
      </c>
      <c r="E1157" s="140">
        <v>17.690000000000001</v>
      </c>
    </row>
    <row r="1158" spans="1:5" x14ac:dyDescent="0.25">
      <c r="A1158" t="s">
        <v>2114</v>
      </c>
      <c r="B1158">
        <v>11206041001</v>
      </c>
      <c r="D1158" t="s">
        <v>2247</v>
      </c>
      <c r="E1158" s="140">
        <v>15.41</v>
      </c>
    </row>
    <row r="1159" spans="1:5" x14ac:dyDescent="0.25">
      <c r="A1159" t="s">
        <v>2114</v>
      </c>
      <c r="B1159">
        <v>11240371001</v>
      </c>
      <c r="D1159" t="s">
        <v>2248</v>
      </c>
      <c r="E1159" s="140">
        <v>29.2</v>
      </c>
    </row>
    <row r="1160" spans="1:5" x14ac:dyDescent="0.25">
      <c r="A1160" t="s">
        <v>2114</v>
      </c>
      <c r="B1160">
        <v>11240691001</v>
      </c>
      <c r="D1160" t="s">
        <v>2249</v>
      </c>
      <c r="E1160" s="140">
        <v>56.03</v>
      </c>
    </row>
    <row r="1161" spans="1:5" x14ac:dyDescent="0.25">
      <c r="A1161" t="s">
        <v>2114</v>
      </c>
      <c r="B1161">
        <v>11231071001</v>
      </c>
      <c r="D1161" t="s">
        <v>2250</v>
      </c>
      <c r="E1161" s="140">
        <v>110.27</v>
      </c>
    </row>
    <row r="1162" spans="1:5" x14ac:dyDescent="0.25">
      <c r="A1162" t="s">
        <v>2114</v>
      </c>
      <c r="B1162">
        <v>11231081001</v>
      </c>
      <c r="D1162" t="s">
        <v>2251</v>
      </c>
      <c r="E1162" s="140">
        <v>110.9</v>
      </c>
    </row>
    <row r="1163" spans="1:5" x14ac:dyDescent="0.25">
      <c r="A1163" t="s">
        <v>2114</v>
      </c>
      <c r="B1163">
        <v>11240381001</v>
      </c>
      <c r="D1163" t="s">
        <v>2252</v>
      </c>
      <c r="E1163" s="140">
        <v>108.48</v>
      </c>
    </row>
    <row r="1164" spans="1:5" x14ac:dyDescent="0.25">
      <c r="A1164" t="s">
        <v>2114</v>
      </c>
      <c r="B1164">
        <v>11240771001</v>
      </c>
      <c r="D1164" t="s">
        <v>2253</v>
      </c>
      <c r="E1164" s="140">
        <v>108.48</v>
      </c>
    </row>
    <row r="1165" spans="1:5" x14ac:dyDescent="0.25">
      <c r="A1165" t="s">
        <v>2114</v>
      </c>
      <c r="B1165">
        <v>11231171001</v>
      </c>
      <c r="D1165" t="s">
        <v>2254</v>
      </c>
      <c r="E1165" s="140">
        <v>117.44</v>
      </c>
    </row>
    <row r="1166" spans="1:5" x14ac:dyDescent="0.25">
      <c r="A1166" t="s">
        <v>2114</v>
      </c>
      <c r="B1166">
        <v>11231191001</v>
      </c>
      <c r="D1166" t="s">
        <v>2255</v>
      </c>
      <c r="E1166" s="140">
        <v>124.46</v>
      </c>
    </row>
    <row r="1167" spans="1:5" x14ac:dyDescent="0.25">
      <c r="A1167" t="s">
        <v>2114</v>
      </c>
      <c r="B1167">
        <v>11231181001</v>
      </c>
      <c r="D1167" t="s">
        <v>2256</v>
      </c>
      <c r="E1167" s="140">
        <v>136.16999999999999</v>
      </c>
    </row>
    <row r="1168" spans="1:5" x14ac:dyDescent="0.25">
      <c r="A1168" t="s">
        <v>2114</v>
      </c>
      <c r="B1168">
        <v>11231221001</v>
      </c>
      <c r="D1168" t="s">
        <v>2257</v>
      </c>
      <c r="E1168" s="140">
        <v>136.16999999999999</v>
      </c>
    </row>
    <row r="1169" spans="1:5" x14ac:dyDescent="0.25">
      <c r="A1169" t="s">
        <v>2114</v>
      </c>
      <c r="B1169">
        <v>11233041001</v>
      </c>
      <c r="D1169" t="s">
        <v>2258</v>
      </c>
      <c r="E1169" s="140">
        <v>8.1300000000000008</v>
      </c>
    </row>
    <row r="1170" spans="1:5" x14ac:dyDescent="0.25">
      <c r="A1170" t="s">
        <v>2114</v>
      </c>
      <c r="B1170">
        <v>11230051001</v>
      </c>
      <c r="D1170" t="s">
        <v>2259</v>
      </c>
      <c r="E1170" s="140">
        <v>9.73</v>
      </c>
    </row>
    <row r="1171" spans="1:5" x14ac:dyDescent="0.25">
      <c r="A1171" t="s">
        <v>2114</v>
      </c>
      <c r="B1171">
        <v>11230551001</v>
      </c>
      <c r="D1171" t="s">
        <v>2260</v>
      </c>
      <c r="E1171" s="140">
        <v>141.18</v>
      </c>
    </row>
    <row r="1172" spans="1:5" x14ac:dyDescent="0.25">
      <c r="A1172" t="s">
        <v>2114</v>
      </c>
      <c r="B1172">
        <v>11237711001</v>
      </c>
      <c r="D1172" t="s">
        <v>2261</v>
      </c>
      <c r="E1172" s="140">
        <v>167.23</v>
      </c>
    </row>
    <row r="1173" spans="1:5" x14ac:dyDescent="0.25">
      <c r="A1173" t="s">
        <v>2114</v>
      </c>
      <c r="B1173">
        <v>11237341002</v>
      </c>
      <c r="D1173" t="s">
        <v>2262</v>
      </c>
      <c r="E1173" s="140">
        <v>50.27</v>
      </c>
    </row>
    <row r="1174" spans="1:5" x14ac:dyDescent="0.25">
      <c r="A1174" t="s">
        <v>2114</v>
      </c>
      <c r="B1174">
        <v>11205641003</v>
      </c>
      <c r="D1174" t="s">
        <v>2263</v>
      </c>
      <c r="E1174" s="140">
        <v>46.47</v>
      </c>
    </row>
    <row r="1175" spans="1:5" x14ac:dyDescent="0.25">
      <c r="A1175" t="s">
        <v>2114</v>
      </c>
      <c r="B1175">
        <v>11009281002</v>
      </c>
      <c r="D1175" t="s">
        <v>2264</v>
      </c>
      <c r="E1175" s="140">
        <v>50.6</v>
      </c>
    </row>
    <row r="1176" spans="1:5" x14ac:dyDescent="0.25">
      <c r="A1176" t="s">
        <v>2114</v>
      </c>
      <c r="B1176">
        <v>11009291002</v>
      </c>
      <c r="D1176" t="s">
        <v>2265</v>
      </c>
      <c r="E1176" s="140">
        <v>55.98</v>
      </c>
    </row>
    <row r="1177" spans="1:5" x14ac:dyDescent="0.25">
      <c r="A1177" t="s">
        <v>2114</v>
      </c>
      <c r="B1177">
        <v>11026791002</v>
      </c>
      <c r="D1177" t="s">
        <v>2266</v>
      </c>
      <c r="E1177" s="140">
        <v>59.6</v>
      </c>
    </row>
    <row r="1178" spans="1:5" x14ac:dyDescent="0.25">
      <c r="A1178" t="s">
        <v>2114</v>
      </c>
      <c r="B1178">
        <v>11026771002</v>
      </c>
      <c r="D1178" t="s">
        <v>2267</v>
      </c>
      <c r="E1178" s="140">
        <v>61.76</v>
      </c>
    </row>
    <row r="1179" spans="1:5" x14ac:dyDescent="0.25">
      <c r="A1179" t="s">
        <v>2114</v>
      </c>
      <c r="B1179">
        <v>11009361001</v>
      </c>
      <c r="D1179" t="s">
        <v>2268</v>
      </c>
      <c r="E1179" s="140">
        <v>72.3</v>
      </c>
    </row>
    <row r="1180" spans="1:5" x14ac:dyDescent="0.25">
      <c r="A1180" t="s">
        <v>2114</v>
      </c>
      <c r="B1180">
        <v>11026891002</v>
      </c>
      <c r="D1180" t="s">
        <v>2269</v>
      </c>
      <c r="E1180" s="140">
        <v>59.99</v>
      </c>
    </row>
    <row r="1181" spans="1:5" x14ac:dyDescent="0.25">
      <c r="A1181" t="s">
        <v>2114</v>
      </c>
      <c r="B1181">
        <v>11026781002</v>
      </c>
      <c r="D1181" t="s">
        <v>2270</v>
      </c>
      <c r="E1181" s="140">
        <v>68.64</v>
      </c>
    </row>
    <row r="1182" spans="1:5" x14ac:dyDescent="0.25">
      <c r="A1182" t="s">
        <v>2114</v>
      </c>
      <c r="B1182">
        <v>11009581001</v>
      </c>
      <c r="D1182" t="s">
        <v>2271</v>
      </c>
      <c r="E1182" s="140">
        <v>65.95</v>
      </c>
    </row>
    <row r="1183" spans="1:5" x14ac:dyDescent="0.25">
      <c r="A1183" t="s">
        <v>2114</v>
      </c>
      <c r="B1183">
        <v>11237141001</v>
      </c>
      <c r="D1183" t="s">
        <v>2272</v>
      </c>
      <c r="E1183" s="140">
        <v>10.72</v>
      </c>
    </row>
    <row r="1184" spans="1:5" x14ac:dyDescent="0.25">
      <c r="A1184" t="s">
        <v>2114</v>
      </c>
      <c r="B1184">
        <v>11229641001</v>
      </c>
      <c r="D1184" t="s">
        <v>2273</v>
      </c>
      <c r="E1184" s="140">
        <v>17.420000000000002</v>
      </c>
    </row>
    <row r="1185" spans="1:5" x14ac:dyDescent="0.25">
      <c r="A1185" t="s">
        <v>2114</v>
      </c>
      <c r="B1185">
        <v>11215541001</v>
      </c>
      <c r="D1185" t="s">
        <v>2274</v>
      </c>
      <c r="E1185" s="140">
        <v>12.44</v>
      </c>
    </row>
    <row r="1186" spans="1:5" x14ac:dyDescent="0.25">
      <c r="A1186" t="s">
        <v>2114</v>
      </c>
      <c r="B1186">
        <v>11235941001</v>
      </c>
      <c r="D1186" t="s">
        <v>2275</v>
      </c>
      <c r="E1186" s="140">
        <v>141.18</v>
      </c>
    </row>
    <row r="1187" spans="1:5" x14ac:dyDescent="0.25">
      <c r="A1187" t="s">
        <v>2114</v>
      </c>
      <c r="B1187">
        <v>11236841001</v>
      </c>
      <c r="D1187" t="s">
        <v>2276</v>
      </c>
      <c r="E1187" s="140">
        <v>193.26</v>
      </c>
    </row>
    <row r="1188" spans="1:5" x14ac:dyDescent="0.25">
      <c r="A1188" t="s">
        <v>2114</v>
      </c>
      <c r="B1188">
        <v>11230451001</v>
      </c>
      <c r="D1188" t="s">
        <v>2277</v>
      </c>
      <c r="E1188" s="140">
        <v>150.78</v>
      </c>
    </row>
    <row r="1189" spans="1:5" x14ac:dyDescent="0.25">
      <c r="A1189" t="s">
        <v>2114</v>
      </c>
      <c r="B1189">
        <v>11237611001</v>
      </c>
      <c r="D1189" t="s">
        <v>2278</v>
      </c>
      <c r="E1189" s="140">
        <v>182.3</v>
      </c>
    </row>
    <row r="1190" spans="1:5" x14ac:dyDescent="0.25">
      <c r="A1190" t="s">
        <v>2114</v>
      </c>
      <c r="B1190">
        <v>11237241003</v>
      </c>
      <c r="D1190" t="s">
        <v>2279</v>
      </c>
      <c r="E1190" s="140">
        <v>50.28</v>
      </c>
    </row>
    <row r="1191" spans="1:5" x14ac:dyDescent="0.25">
      <c r="A1191" t="s">
        <v>2114</v>
      </c>
      <c r="B1191">
        <v>11215641003</v>
      </c>
      <c r="D1191" t="s">
        <v>2280</v>
      </c>
      <c r="E1191" s="140">
        <v>25.33</v>
      </c>
    </row>
    <row r="1192" spans="1:5" x14ac:dyDescent="0.25">
      <c r="A1192" t="s">
        <v>2114</v>
      </c>
      <c r="B1192">
        <v>11201571001</v>
      </c>
      <c r="D1192" t="s">
        <v>2281</v>
      </c>
      <c r="E1192" s="140">
        <v>34.19</v>
      </c>
    </row>
    <row r="1193" spans="1:5" x14ac:dyDescent="0.25">
      <c r="A1193" t="s">
        <v>2114</v>
      </c>
      <c r="B1193">
        <v>11200761001</v>
      </c>
      <c r="D1193" t="s">
        <v>2282</v>
      </c>
      <c r="E1193" s="140">
        <v>10.66</v>
      </c>
    </row>
    <row r="1194" spans="1:5" x14ac:dyDescent="0.25">
      <c r="A1194" t="s">
        <v>2114</v>
      </c>
      <c r="B1194">
        <v>11200771001</v>
      </c>
      <c r="D1194" t="s">
        <v>2283</v>
      </c>
      <c r="E1194" s="140">
        <v>11.63</v>
      </c>
    </row>
    <row r="1195" spans="1:5" x14ac:dyDescent="0.25">
      <c r="A1195" t="s">
        <v>2114</v>
      </c>
      <c r="B1195">
        <v>11200781001</v>
      </c>
      <c r="D1195" t="s">
        <v>2284</v>
      </c>
      <c r="E1195" s="140">
        <v>12.03</v>
      </c>
    </row>
    <row r="1196" spans="1:5" x14ac:dyDescent="0.25">
      <c r="A1196" t="s">
        <v>2114</v>
      </c>
      <c r="B1196">
        <v>11200791001</v>
      </c>
      <c r="D1196" t="s">
        <v>2285</v>
      </c>
      <c r="E1196" s="140">
        <v>13.03</v>
      </c>
    </row>
    <row r="1197" spans="1:5" x14ac:dyDescent="0.25">
      <c r="A1197" t="s">
        <v>2114</v>
      </c>
      <c r="B1197">
        <v>11200851001</v>
      </c>
      <c r="D1197" t="s">
        <v>2286</v>
      </c>
      <c r="E1197" s="140">
        <v>14.95</v>
      </c>
    </row>
    <row r="1198" spans="1:5" x14ac:dyDescent="0.25">
      <c r="A1198" t="s">
        <v>2114</v>
      </c>
      <c r="B1198">
        <v>11200861001</v>
      </c>
      <c r="D1198" t="s">
        <v>2287</v>
      </c>
      <c r="E1198" s="140">
        <v>15.34</v>
      </c>
    </row>
    <row r="1199" spans="1:5" x14ac:dyDescent="0.25">
      <c r="A1199" t="s">
        <v>2114</v>
      </c>
      <c r="B1199">
        <v>11200871001</v>
      </c>
      <c r="D1199" t="s">
        <v>2288</v>
      </c>
      <c r="E1199" s="140">
        <v>16.899999999999999</v>
      </c>
    </row>
    <row r="1200" spans="1:5" x14ac:dyDescent="0.25">
      <c r="A1200" t="s">
        <v>2114</v>
      </c>
      <c r="B1200">
        <v>11326101001</v>
      </c>
      <c r="D1200" t="s">
        <v>2289</v>
      </c>
      <c r="E1200" s="140">
        <v>6.27</v>
      </c>
    </row>
    <row r="1201" spans="1:5" x14ac:dyDescent="0.25">
      <c r="A1201" t="s">
        <v>2114</v>
      </c>
      <c r="B1201">
        <v>11326131001</v>
      </c>
      <c r="D1201" t="s">
        <v>2290</v>
      </c>
      <c r="E1201" s="140">
        <v>6.64</v>
      </c>
    </row>
    <row r="1202" spans="1:5" x14ac:dyDescent="0.25">
      <c r="A1202" t="s">
        <v>2114</v>
      </c>
      <c r="B1202">
        <v>11213841002</v>
      </c>
      <c r="D1202" t="s">
        <v>2291</v>
      </c>
      <c r="E1202" s="140">
        <v>2.46</v>
      </c>
    </row>
    <row r="1203" spans="1:5" x14ac:dyDescent="0.25">
      <c r="A1203" t="s">
        <v>2114</v>
      </c>
      <c r="B1203">
        <v>11213841002</v>
      </c>
      <c r="D1203" t="s">
        <v>2292</v>
      </c>
      <c r="E1203" s="140">
        <v>2.46</v>
      </c>
    </row>
    <row r="1204" spans="1:5" x14ac:dyDescent="0.25">
      <c r="A1204" t="s">
        <v>2114</v>
      </c>
      <c r="B1204">
        <v>11233141001</v>
      </c>
      <c r="D1204" t="s">
        <v>2293</v>
      </c>
      <c r="E1204" s="140">
        <v>4.78</v>
      </c>
    </row>
    <row r="1205" spans="1:5" x14ac:dyDescent="0.25">
      <c r="A1205" t="s">
        <v>2114</v>
      </c>
      <c r="B1205">
        <v>11233241001</v>
      </c>
      <c r="D1205" t="s">
        <v>2294</v>
      </c>
      <c r="E1205" s="140">
        <v>5.12</v>
      </c>
    </row>
    <row r="1206" spans="1:5" x14ac:dyDescent="0.25">
      <c r="A1206" t="s">
        <v>2114</v>
      </c>
      <c r="B1206">
        <v>11213941002</v>
      </c>
      <c r="D1206" t="s">
        <v>2295</v>
      </c>
      <c r="E1206" s="140">
        <v>3.91</v>
      </c>
    </row>
    <row r="1207" spans="1:5" x14ac:dyDescent="0.25">
      <c r="A1207" t="s">
        <v>2114</v>
      </c>
      <c r="B1207">
        <v>11214041002</v>
      </c>
      <c r="D1207" t="s">
        <v>2296</v>
      </c>
      <c r="E1207" s="140">
        <v>4.49</v>
      </c>
    </row>
    <row r="1208" spans="1:5" x14ac:dyDescent="0.25">
      <c r="A1208" t="s">
        <v>2114</v>
      </c>
      <c r="B1208">
        <v>11219941001</v>
      </c>
      <c r="D1208" t="s">
        <v>2297</v>
      </c>
      <c r="E1208" s="140">
        <v>5.44</v>
      </c>
    </row>
    <row r="1209" spans="1:5" x14ac:dyDescent="0.25">
      <c r="A1209" t="s">
        <v>2114</v>
      </c>
      <c r="B1209">
        <v>11206141001</v>
      </c>
      <c r="D1209" t="s">
        <v>2298</v>
      </c>
      <c r="E1209" s="140">
        <v>7.99</v>
      </c>
    </row>
    <row r="1210" spans="1:5" x14ac:dyDescent="0.25">
      <c r="A1210" t="s">
        <v>2114</v>
      </c>
      <c r="B1210">
        <v>11240391001</v>
      </c>
      <c r="D1210" t="s">
        <v>2299</v>
      </c>
      <c r="E1210" s="140">
        <v>17.27</v>
      </c>
    </row>
    <row r="1211" spans="1:5" x14ac:dyDescent="0.25">
      <c r="A1211" t="s">
        <v>2114</v>
      </c>
      <c r="B1211">
        <v>11231051001</v>
      </c>
      <c r="D1211" t="s">
        <v>2300</v>
      </c>
      <c r="E1211" s="140">
        <v>12.71</v>
      </c>
    </row>
    <row r="1212" spans="1:5" x14ac:dyDescent="0.25">
      <c r="A1212" t="s">
        <v>2114</v>
      </c>
      <c r="B1212">
        <v>11231021001</v>
      </c>
      <c r="D1212" t="s">
        <v>2301</v>
      </c>
      <c r="E1212" s="140">
        <v>34.94</v>
      </c>
    </row>
    <row r="1213" spans="1:5" x14ac:dyDescent="0.25">
      <c r="A1213" t="s">
        <v>2114</v>
      </c>
      <c r="B1213">
        <v>11241181001</v>
      </c>
      <c r="D1213" t="s">
        <v>2302</v>
      </c>
      <c r="E1213" s="140">
        <v>11.95</v>
      </c>
    </row>
    <row r="1214" spans="1:5" x14ac:dyDescent="0.25">
      <c r="A1214" t="s">
        <v>2114</v>
      </c>
      <c r="B1214">
        <v>11050511001</v>
      </c>
      <c r="D1214" t="s">
        <v>2303</v>
      </c>
      <c r="E1214" s="140">
        <v>6.32</v>
      </c>
    </row>
    <row r="1215" spans="1:5" x14ac:dyDescent="0.25">
      <c r="A1215" t="s">
        <v>2114</v>
      </c>
      <c r="B1215">
        <v>11050521001</v>
      </c>
      <c r="D1215" t="s">
        <v>2304</v>
      </c>
      <c r="E1215" s="140">
        <v>6.62</v>
      </c>
    </row>
    <row r="1216" spans="1:5" x14ac:dyDescent="0.25">
      <c r="A1216" t="s">
        <v>2114</v>
      </c>
      <c r="B1216">
        <v>11214141001</v>
      </c>
      <c r="D1216" t="s">
        <v>2305</v>
      </c>
      <c r="E1216" s="140">
        <v>2</v>
      </c>
    </row>
    <row r="1217" spans="1:5" x14ac:dyDescent="0.25">
      <c r="A1217" t="s">
        <v>2114</v>
      </c>
      <c r="B1217">
        <v>11235741002</v>
      </c>
      <c r="D1217" t="s">
        <v>2306</v>
      </c>
      <c r="E1217" s="140">
        <v>17</v>
      </c>
    </row>
    <row r="1218" spans="1:5" x14ac:dyDescent="0.25">
      <c r="A1218" t="s">
        <v>2114</v>
      </c>
      <c r="B1218">
        <v>11250241001</v>
      </c>
      <c r="D1218" t="s">
        <v>2307</v>
      </c>
      <c r="E1218" s="140">
        <v>59.31</v>
      </c>
    </row>
    <row r="1219" spans="1:5" x14ac:dyDescent="0.25">
      <c r="A1219" t="s">
        <v>2114</v>
      </c>
      <c r="B1219">
        <v>11250341001</v>
      </c>
      <c r="D1219" t="s">
        <v>2308</v>
      </c>
      <c r="E1219" s="140">
        <v>59.31</v>
      </c>
    </row>
    <row r="1220" spans="1:5" x14ac:dyDescent="0.25">
      <c r="A1220" t="s">
        <v>2114</v>
      </c>
      <c r="B1220">
        <v>11239041001</v>
      </c>
      <c r="D1220" t="s">
        <v>2309</v>
      </c>
      <c r="E1220" s="140">
        <v>66.23</v>
      </c>
    </row>
    <row r="1221" spans="1:5" x14ac:dyDescent="0.25">
      <c r="A1221" t="s">
        <v>2114</v>
      </c>
      <c r="B1221">
        <v>11239141001</v>
      </c>
      <c r="D1221" t="s">
        <v>2310</v>
      </c>
      <c r="E1221" s="140">
        <v>71.37</v>
      </c>
    </row>
    <row r="1222" spans="1:5" x14ac:dyDescent="0.25">
      <c r="A1222" t="s">
        <v>2114</v>
      </c>
      <c r="B1222">
        <v>11231741001</v>
      </c>
      <c r="D1222" t="s">
        <v>2311</v>
      </c>
      <c r="E1222" s="140">
        <v>2.13</v>
      </c>
    </row>
    <row r="1223" spans="1:5" x14ac:dyDescent="0.25">
      <c r="A1223" t="s">
        <v>2114</v>
      </c>
      <c r="B1223">
        <v>11226941001</v>
      </c>
      <c r="D1223" t="s">
        <v>2312</v>
      </c>
      <c r="E1223" s="140">
        <v>4.42</v>
      </c>
    </row>
    <row r="1224" spans="1:5" x14ac:dyDescent="0.25">
      <c r="A1224" t="s">
        <v>2114</v>
      </c>
      <c r="B1224">
        <v>11214441001</v>
      </c>
      <c r="D1224" t="s">
        <v>2313</v>
      </c>
      <c r="E1224" s="140">
        <v>2.46</v>
      </c>
    </row>
    <row r="1225" spans="1:5" x14ac:dyDescent="0.25">
      <c r="A1225" t="s">
        <v>2114</v>
      </c>
      <c r="B1225">
        <v>11029731001</v>
      </c>
      <c r="D1225" t="s">
        <v>2314</v>
      </c>
      <c r="E1225" s="140">
        <v>3.4</v>
      </c>
    </row>
    <row r="1226" spans="1:5" x14ac:dyDescent="0.25">
      <c r="A1226" t="s">
        <v>2114</v>
      </c>
      <c r="B1226">
        <v>11201091001</v>
      </c>
      <c r="D1226" t="s">
        <v>2315</v>
      </c>
      <c r="E1226" s="140">
        <v>20.51</v>
      </c>
    </row>
    <row r="1227" spans="1:5" x14ac:dyDescent="0.25">
      <c r="A1227" t="s">
        <v>2114</v>
      </c>
      <c r="B1227">
        <v>11201281001</v>
      </c>
      <c r="D1227" t="s">
        <v>2316</v>
      </c>
      <c r="E1227" s="140">
        <v>58.46</v>
      </c>
    </row>
    <row r="1228" spans="1:5" x14ac:dyDescent="0.25">
      <c r="A1228" t="s">
        <v>2114</v>
      </c>
      <c r="B1228">
        <v>11201161001</v>
      </c>
      <c r="D1228" t="s">
        <v>2317</v>
      </c>
      <c r="E1228" s="140">
        <v>36.68</v>
      </c>
    </row>
    <row r="1229" spans="1:5" x14ac:dyDescent="0.25">
      <c r="A1229" t="s">
        <v>2114</v>
      </c>
      <c r="B1229">
        <v>11201151001</v>
      </c>
      <c r="D1229" t="s">
        <v>2318</v>
      </c>
      <c r="E1229" s="140">
        <v>9.32</v>
      </c>
    </row>
    <row r="1230" spans="1:5" x14ac:dyDescent="0.25">
      <c r="A1230" t="s">
        <v>2114</v>
      </c>
      <c r="B1230">
        <v>11326141001</v>
      </c>
      <c r="D1230" t="s">
        <v>2319</v>
      </c>
      <c r="E1230" s="140">
        <v>3.44</v>
      </c>
    </row>
    <row r="1231" spans="1:5" x14ac:dyDescent="0.25">
      <c r="A1231" t="s">
        <v>2114</v>
      </c>
      <c r="B1231">
        <v>11231341003</v>
      </c>
      <c r="D1231" t="s">
        <v>2320</v>
      </c>
      <c r="E1231" s="140">
        <v>1.49</v>
      </c>
    </row>
    <row r="1232" spans="1:5" x14ac:dyDescent="0.25">
      <c r="A1232" t="s">
        <v>2114</v>
      </c>
      <c r="B1232">
        <v>11214541003</v>
      </c>
      <c r="D1232" t="s">
        <v>2321</v>
      </c>
      <c r="E1232" s="140">
        <v>1.21</v>
      </c>
    </row>
    <row r="1233" spans="1:5" x14ac:dyDescent="0.25">
      <c r="A1233" t="s">
        <v>2114</v>
      </c>
      <c r="B1233">
        <v>11214641003</v>
      </c>
      <c r="D1233" t="s">
        <v>2322</v>
      </c>
      <c r="E1233" s="140">
        <v>1.96</v>
      </c>
    </row>
    <row r="1234" spans="1:5" x14ac:dyDescent="0.25">
      <c r="A1234" t="s">
        <v>2114</v>
      </c>
      <c r="B1234">
        <v>11233341003</v>
      </c>
      <c r="D1234" t="s">
        <v>2323</v>
      </c>
      <c r="E1234" s="140">
        <v>2.88</v>
      </c>
    </row>
    <row r="1235" spans="1:5" x14ac:dyDescent="0.25">
      <c r="A1235" t="s">
        <v>2114</v>
      </c>
      <c r="B1235">
        <v>11214741003</v>
      </c>
      <c r="D1235" t="s">
        <v>2324</v>
      </c>
      <c r="E1235" s="140">
        <v>2.8</v>
      </c>
    </row>
    <row r="1236" spans="1:5" x14ac:dyDescent="0.25">
      <c r="A1236" t="s">
        <v>2114</v>
      </c>
      <c r="B1236">
        <v>11206241001</v>
      </c>
      <c r="D1236" t="s">
        <v>2325</v>
      </c>
      <c r="E1236" s="140">
        <v>4.04</v>
      </c>
    </row>
    <row r="1237" spans="1:5" x14ac:dyDescent="0.25">
      <c r="A1237" t="s">
        <v>2114</v>
      </c>
      <c r="B1237">
        <v>11231061001</v>
      </c>
      <c r="D1237" t="s">
        <v>2326</v>
      </c>
      <c r="E1237" s="140">
        <v>8.25</v>
      </c>
    </row>
    <row r="1238" spans="1:5" x14ac:dyDescent="0.25">
      <c r="A1238" t="s">
        <v>2114</v>
      </c>
      <c r="B1238">
        <v>11231091001</v>
      </c>
      <c r="D1238" t="s">
        <v>2327</v>
      </c>
      <c r="E1238" s="140">
        <v>15.9</v>
      </c>
    </row>
    <row r="1239" spans="1:5" x14ac:dyDescent="0.25">
      <c r="A1239" t="s">
        <v>2114</v>
      </c>
      <c r="B1239">
        <v>11230001001</v>
      </c>
      <c r="D1239" t="s">
        <v>2328</v>
      </c>
      <c r="E1239" s="140">
        <v>11.6</v>
      </c>
    </row>
    <row r="1240" spans="1:5" x14ac:dyDescent="0.25">
      <c r="A1240" t="s">
        <v>2114</v>
      </c>
      <c r="B1240">
        <v>11230021001</v>
      </c>
      <c r="D1240" t="s">
        <v>2329</v>
      </c>
      <c r="E1240" s="140">
        <v>13.72</v>
      </c>
    </row>
    <row r="1241" spans="1:5" x14ac:dyDescent="0.25">
      <c r="A1241" t="s">
        <v>2114</v>
      </c>
      <c r="B1241">
        <v>11230061001</v>
      </c>
      <c r="D1241" t="s">
        <v>2330</v>
      </c>
      <c r="E1241" s="140">
        <v>16.75</v>
      </c>
    </row>
    <row r="1242" spans="1:5" x14ac:dyDescent="0.25">
      <c r="A1242" t="s">
        <v>2114</v>
      </c>
      <c r="B1242">
        <v>11326151001</v>
      </c>
      <c r="D1242" t="s">
        <v>2331</v>
      </c>
      <c r="E1242" s="140">
        <v>5.88</v>
      </c>
    </row>
    <row r="1243" spans="1:5" x14ac:dyDescent="0.25">
      <c r="A1243" t="s">
        <v>2114</v>
      </c>
      <c r="B1243">
        <v>11231441001</v>
      </c>
      <c r="D1243" t="s">
        <v>2332</v>
      </c>
      <c r="E1243" s="140">
        <v>2.77</v>
      </c>
    </row>
    <row r="1244" spans="1:5" x14ac:dyDescent="0.25">
      <c r="A1244" t="s">
        <v>2114</v>
      </c>
      <c r="B1244">
        <v>11326241001</v>
      </c>
      <c r="D1244" t="s">
        <v>2333</v>
      </c>
      <c r="E1244" s="140">
        <v>2.52</v>
      </c>
    </row>
    <row r="1245" spans="1:5" x14ac:dyDescent="0.25">
      <c r="A1245" t="s">
        <v>2114</v>
      </c>
      <c r="B1245">
        <v>11215841002</v>
      </c>
      <c r="D1245" t="s">
        <v>2334</v>
      </c>
      <c r="E1245" s="140">
        <v>3.78</v>
      </c>
    </row>
    <row r="1246" spans="1:5" x14ac:dyDescent="0.25">
      <c r="A1246" t="s">
        <v>2114</v>
      </c>
      <c r="B1246">
        <v>11233441001</v>
      </c>
      <c r="D1246" t="s">
        <v>2335</v>
      </c>
      <c r="E1246" s="140">
        <v>5.77</v>
      </c>
    </row>
    <row r="1247" spans="1:5" x14ac:dyDescent="0.25">
      <c r="A1247" t="s">
        <v>2114</v>
      </c>
      <c r="B1247">
        <v>11214941001</v>
      </c>
      <c r="D1247" t="s">
        <v>2336</v>
      </c>
      <c r="E1247" s="140">
        <v>5.37</v>
      </c>
    </row>
    <row r="1248" spans="1:5" x14ac:dyDescent="0.25">
      <c r="A1248" t="s">
        <v>2114</v>
      </c>
      <c r="B1248">
        <v>11204741001</v>
      </c>
      <c r="D1248" t="s">
        <v>2337</v>
      </c>
      <c r="E1248" s="140">
        <v>9.4600000000000009</v>
      </c>
    </row>
    <row r="1249" spans="1:5" x14ac:dyDescent="0.25">
      <c r="A1249" t="s">
        <v>2114</v>
      </c>
      <c r="B1249">
        <v>11240471001</v>
      </c>
      <c r="D1249" t="s">
        <v>2338</v>
      </c>
      <c r="E1249" s="140">
        <v>17.54</v>
      </c>
    </row>
    <row r="1250" spans="1:5" x14ac:dyDescent="0.25">
      <c r="A1250" t="s">
        <v>2114</v>
      </c>
      <c r="B1250">
        <v>11230981001</v>
      </c>
      <c r="D1250" t="s">
        <v>2339</v>
      </c>
      <c r="E1250" s="140">
        <v>34.61</v>
      </c>
    </row>
    <row r="1251" spans="1:5" x14ac:dyDescent="0.25">
      <c r="A1251" t="s">
        <v>2114</v>
      </c>
      <c r="B1251">
        <v>11326161001</v>
      </c>
      <c r="D1251" t="s">
        <v>2340</v>
      </c>
      <c r="E1251" s="140">
        <v>6.95</v>
      </c>
    </row>
    <row r="1252" spans="1:5" x14ac:dyDescent="0.25">
      <c r="A1252" t="s">
        <v>2114</v>
      </c>
      <c r="B1252">
        <v>11231541001</v>
      </c>
      <c r="D1252" t="s">
        <v>2341</v>
      </c>
      <c r="E1252" s="140">
        <v>3.01</v>
      </c>
    </row>
    <row r="1253" spans="1:5" x14ac:dyDescent="0.25">
      <c r="A1253" t="s">
        <v>2114</v>
      </c>
      <c r="B1253">
        <v>11326251001</v>
      </c>
      <c r="D1253" t="s">
        <v>2342</v>
      </c>
      <c r="E1253" s="140">
        <v>2.74</v>
      </c>
    </row>
    <row r="1254" spans="1:5" x14ac:dyDescent="0.25">
      <c r="A1254" t="s">
        <v>2114</v>
      </c>
      <c r="B1254">
        <v>11215741002</v>
      </c>
      <c r="D1254" t="s">
        <v>2343</v>
      </c>
      <c r="E1254" s="140">
        <v>3.98</v>
      </c>
    </row>
    <row r="1255" spans="1:5" x14ac:dyDescent="0.25">
      <c r="A1255" t="s">
        <v>2114</v>
      </c>
      <c r="B1255">
        <v>11233541001</v>
      </c>
      <c r="D1255" t="s">
        <v>2344</v>
      </c>
      <c r="E1255" s="140">
        <v>5.82</v>
      </c>
    </row>
    <row r="1256" spans="1:5" x14ac:dyDescent="0.25">
      <c r="A1256" t="s">
        <v>2114</v>
      </c>
      <c r="B1256">
        <v>11215141001</v>
      </c>
      <c r="D1256" t="s">
        <v>2345</v>
      </c>
      <c r="E1256" s="140">
        <v>5.64</v>
      </c>
    </row>
    <row r="1257" spans="1:5" x14ac:dyDescent="0.25">
      <c r="A1257" t="s">
        <v>2114</v>
      </c>
      <c r="B1257">
        <v>11204641001</v>
      </c>
      <c r="D1257" t="s">
        <v>2346</v>
      </c>
      <c r="E1257" s="140">
        <v>9.42</v>
      </c>
    </row>
    <row r="1258" spans="1:5" x14ac:dyDescent="0.25">
      <c r="A1258" t="s">
        <v>2114</v>
      </c>
      <c r="B1258">
        <v>11240481001</v>
      </c>
      <c r="D1258" t="s">
        <v>2347</v>
      </c>
      <c r="E1258" s="140">
        <v>22.37</v>
      </c>
    </row>
    <row r="1259" spans="1:5" x14ac:dyDescent="0.25">
      <c r="A1259" t="s">
        <v>2114</v>
      </c>
      <c r="B1259">
        <v>11230991001</v>
      </c>
      <c r="D1259" t="s">
        <v>2348</v>
      </c>
      <c r="E1259" s="140">
        <v>41.1</v>
      </c>
    </row>
    <row r="1260" spans="1:5" x14ac:dyDescent="0.25">
      <c r="A1260" t="s">
        <v>2114</v>
      </c>
      <c r="B1260">
        <v>11210391001</v>
      </c>
      <c r="D1260" t="s">
        <v>2349</v>
      </c>
      <c r="E1260" s="140">
        <v>31.62</v>
      </c>
    </row>
    <row r="1261" spans="1:5" x14ac:dyDescent="0.25">
      <c r="A1261" t="s">
        <v>2114</v>
      </c>
      <c r="B1261">
        <v>11230791001</v>
      </c>
      <c r="D1261" t="s">
        <v>2350</v>
      </c>
      <c r="E1261" s="140">
        <v>16.57</v>
      </c>
    </row>
    <row r="1262" spans="1:5" x14ac:dyDescent="0.25">
      <c r="A1262" t="s">
        <v>2114</v>
      </c>
      <c r="B1262">
        <v>11233641001</v>
      </c>
      <c r="D1262" t="s">
        <v>2351</v>
      </c>
      <c r="E1262" s="140">
        <v>13.38</v>
      </c>
    </row>
    <row r="1263" spans="1:5" x14ac:dyDescent="0.25">
      <c r="A1263" t="s">
        <v>2114</v>
      </c>
      <c r="B1263">
        <v>11215341004</v>
      </c>
      <c r="D1263" t="s">
        <v>2352</v>
      </c>
      <c r="E1263" s="140">
        <v>20.74</v>
      </c>
    </row>
    <row r="1264" spans="1:5" x14ac:dyDescent="0.25">
      <c r="A1264" t="s">
        <v>2114</v>
      </c>
      <c r="B1264">
        <v>11206341001</v>
      </c>
      <c r="D1264" t="s">
        <v>2353</v>
      </c>
      <c r="E1264" s="140">
        <v>17.78</v>
      </c>
    </row>
    <row r="1265" spans="1:5" x14ac:dyDescent="0.25">
      <c r="A1265" t="s">
        <v>2114</v>
      </c>
      <c r="B1265">
        <v>11240791001</v>
      </c>
      <c r="D1265" t="s">
        <v>2354</v>
      </c>
      <c r="E1265" s="140">
        <v>34.93</v>
      </c>
    </row>
    <row r="1266" spans="1:5" x14ac:dyDescent="0.25">
      <c r="A1266" t="s">
        <v>2114</v>
      </c>
      <c r="B1266">
        <v>11241091001</v>
      </c>
      <c r="D1266" t="s">
        <v>2355</v>
      </c>
      <c r="E1266" s="140">
        <v>5.74</v>
      </c>
    </row>
    <row r="1267" spans="1:5" x14ac:dyDescent="0.25">
      <c r="A1267" t="s">
        <v>2114</v>
      </c>
      <c r="B1267">
        <v>11241171001</v>
      </c>
      <c r="D1267" t="s">
        <v>2356</v>
      </c>
      <c r="E1267" s="140">
        <v>6.16</v>
      </c>
    </row>
    <row r="1268" spans="1:5" x14ac:dyDescent="0.25">
      <c r="A1268" t="s">
        <v>2114</v>
      </c>
      <c r="B1268">
        <v>11233741001</v>
      </c>
      <c r="D1268" t="s">
        <v>2357</v>
      </c>
      <c r="E1268" s="140">
        <v>6.6</v>
      </c>
    </row>
    <row r="1269" spans="1:5" x14ac:dyDescent="0.25">
      <c r="A1269" t="s">
        <v>2114</v>
      </c>
      <c r="B1269">
        <v>11215941001</v>
      </c>
      <c r="D1269" t="s">
        <v>2358</v>
      </c>
      <c r="E1269" s="140">
        <v>7.77</v>
      </c>
    </row>
    <row r="1270" spans="1:5" x14ac:dyDescent="0.25">
      <c r="A1270" t="s">
        <v>2114</v>
      </c>
      <c r="B1270">
        <v>11029761001</v>
      </c>
      <c r="D1270" t="s">
        <v>2359</v>
      </c>
      <c r="E1270" s="140">
        <v>17.12</v>
      </c>
    </row>
    <row r="1271" spans="1:5" x14ac:dyDescent="0.25">
      <c r="A1271" t="s">
        <v>2114</v>
      </c>
      <c r="B1271">
        <v>11029771001</v>
      </c>
      <c r="D1271" t="s">
        <v>2360</v>
      </c>
      <c r="E1271" s="140">
        <v>17.37</v>
      </c>
    </row>
    <row r="1272" spans="1:5" x14ac:dyDescent="0.25">
      <c r="A1272" t="s">
        <v>2114</v>
      </c>
      <c r="B1272">
        <v>11216041001</v>
      </c>
      <c r="D1272" t="s">
        <v>2361</v>
      </c>
      <c r="E1272" s="140">
        <v>13.84</v>
      </c>
    </row>
    <row r="1273" spans="1:5" x14ac:dyDescent="0.25">
      <c r="A1273" t="s">
        <v>2114</v>
      </c>
      <c r="B1273">
        <v>11216141001</v>
      </c>
      <c r="D1273" t="s">
        <v>2362</v>
      </c>
      <c r="E1273" s="140">
        <v>12.27</v>
      </c>
    </row>
    <row r="1274" spans="1:5" x14ac:dyDescent="0.25">
      <c r="A1274" t="s">
        <v>2114</v>
      </c>
      <c r="B1274">
        <v>11216241001</v>
      </c>
      <c r="D1274" t="s">
        <v>2363</v>
      </c>
      <c r="E1274" s="140">
        <v>11.95</v>
      </c>
    </row>
    <row r="1275" spans="1:5" x14ac:dyDescent="0.25">
      <c r="A1275" t="s">
        <v>2114</v>
      </c>
      <c r="B1275">
        <v>11229341001</v>
      </c>
      <c r="D1275" t="s">
        <v>2364</v>
      </c>
      <c r="E1275" s="140">
        <v>22.94</v>
      </c>
    </row>
    <row r="1276" spans="1:5" x14ac:dyDescent="0.25">
      <c r="A1276" t="s">
        <v>2114</v>
      </c>
      <c r="B1276">
        <v>11216341001</v>
      </c>
      <c r="D1276" t="s">
        <v>2365</v>
      </c>
      <c r="E1276" s="140">
        <v>12.5</v>
      </c>
    </row>
    <row r="1277" spans="1:5" x14ac:dyDescent="0.25">
      <c r="A1277" t="s">
        <v>2114</v>
      </c>
      <c r="B1277">
        <v>11216441001</v>
      </c>
      <c r="D1277" t="s">
        <v>2366</v>
      </c>
      <c r="E1277" s="140">
        <v>12.44</v>
      </c>
    </row>
    <row r="1278" spans="1:5" x14ac:dyDescent="0.25">
      <c r="A1278" t="s">
        <v>2114</v>
      </c>
      <c r="B1278">
        <v>11230071001</v>
      </c>
      <c r="D1278" t="s">
        <v>2367</v>
      </c>
      <c r="E1278" s="140">
        <v>6.62</v>
      </c>
    </row>
    <row r="1279" spans="1:5" x14ac:dyDescent="0.25">
      <c r="A1279" t="s">
        <v>2114</v>
      </c>
      <c r="B1279">
        <v>11220041200</v>
      </c>
      <c r="D1279" t="s">
        <v>2368</v>
      </c>
      <c r="E1279" s="140">
        <v>21.53</v>
      </c>
    </row>
    <row r="1280" spans="1:5" x14ac:dyDescent="0.25">
      <c r="A1280" t="s">
        <v>2114</v>
      </c>
      <c r="B1280">
        <v>11220441200</v>
      </c>
      <c r="D1280" t="s">
        <v>2369</v>
      </c>
      <c r="E1280" s="140">
        <v>17.899999999999999</v>
      </c>
    </row>
    <row r="1281" spans="1:5" x14ac:dyDescent="0.25">
      <c r="A1281" t="s">
        <v>2114</v>
      </c>
      <c r="B1281">
        <v>11220141200</v>
      </c>
      <c r="D1281" t="s">
        <v>2370</v>
      </c>
      <c r="E1281" s="140">
        <v>24.79</v>
      </c>
    </row>
    <row r="1282" spans="1:5" x14ac:dyDescent="0.25">
      <c r="A1282" t="s">
        <v>2114</v>
      </c>
      <c r="B1282">
        <v>11220241200</v>
      </c>
      <c r="D1282" t="s">
        <v>2371</v>
      </c>
      <c r="E1282" s="140">
        <v>28.8</v>
      </c>
    </row>
    <row r="1283" spans="1:5" x14ac:dyDescent="0.25">
      <c r="A1283" t="s">
        <v>2114</v>
      </c>
      <c r="B1283">
        <v>11220341300</v>
      </c>
      <c r="D1283" t="s">
        <v>2372</v>
      </c>
      <c r="E1283" s="140">
        <v>32.72</v>
      </c>
    </row>
    <row r="1284" spans="1:5" x14ac:dyDescent="0.25">
      <c r="A1284" t="s">
        <v>2114</v>
      </c>
      <c r="B1284">
        <v>11239241001</v>
      </c>
      <c r="D1284" t="s">
        <v>2373</v>
      </c>
      <c r="E1284" s="140">
        <v>33.590000000000003</v>
      </c>
    </row>
    <row r="1285" spans="1:5" x14ac:dyDescent="0.25">
      <c r="A1285" t="s">
        <v>2114</v>
      </c>
      <c r="B1285">
        <v>11226441001</v>
      </c>
      <c r="D1285" t="s">
        <v>2374</v>
      </c>
      <c r="E1285" s="140">
        <v>3.45</v>
      </c>
    </row>
    <row r="1286" spans="1:5" x14ac:dyDescent="0.25">
      <c r="A1286" t="s">
        <v>2114</v>
      </c>
      <c r="B1286">
        <v>11205041001</v>
      </c>
      <c r="D1286" t="s">
        <v>2375</v>
      </c>
      <c r="E1286" s="140">
        <v>3.74</v>
      </c>
    </row>
    <row r="1287" spans="1:5" x14ac:dyDescent="0.25">
      <c r="A1287" t="s">
        <v>2114</v>
      </c>
      <c r="B1287">
        <v>11200261002</v>
      </c>
      <c r="D1287" t="s">
        <v>2376</v>
      </c>
      <c r="E1287" s="140">
        <v>7.83</v>
      </c>
    </row>
    <row r="1288" spans="1:5" x14ac:dyDescent="0.25">
      <c r="A1288" t="s">
        <v>2114</v>
      </c>
      <c r="B1288">
        <v>11200471002</v>
      </c>
      <c r="D1288" t="s">
        <v>2377</v>
      </c>
      <c r="E1288" s="140">
        <v>8.4499999999999993</v>
      </c>
    </row>
    <row r="1289" spans="1:5" x14ac:dyDescent="0.25">
      <c r="A1289" t="s">
        <v>2114</v>
      </c>
      <c r="B1289">
        <v>11200291002</v>
      </c>
      <c r="D1289" t="s">
        <v>2378</v>
      </c>
      <c r="E1289" s="140">
        <v>9.2799999999999994</v>
      </c>
    </row>
    <row r="1290" spans="1:5" x14ac:dyDescent="0.25">
      <c r="A1290" t="s">
        <v>2114</v>
      </c>
      <c r="B1290">
        <v>11200481002</v>
      </c>
      <c r="D1290" t="s">
        <v>2379</v>
      </c>
      <c r="E1290" s="140">
        <v>12.89</v>
      </c>
    </row>
    <row r="1291" spans="1:5" x14ac:dyDescent="0.25">
      <c r="A1291" t="s">
        <v>2114</v>
      </c>
      <c r="B1291">
        <v>11200491003</v>
      </c>
      <c r="D1291" t="s">
        <v>2380</v>
      </c>
      <c r="E1291" s="140">
        <v>17.55</v>
      </c>
    </row>
    <row r="1292" spans="1:5" x14ac:dyDescent="0.25">
      <c r="A1292" t="s">
        <v>2114</v>
      </c>
      <c r="B1292">
        <v>11239341001</v>
      </c>
      <c r="D1292" t="s">
        <v>2381</v>
      </c>
      <c r="E1292" s="140">
        <v>19.2</v>
      </c>
    </row>
    <row r="1293" spans="1:5" x14ac:dyDescent="0.25">
      <c r="A1293" t="s">
        <v>2114</v>
      </c>
      <c r="B1293">
        <v>11226541001</v>
      </c>
      <c r="D1293" t="s">
        <v>2382</v>
      </c>
      <c r="E1293" s="140">
        <v>3.45</v>
      </c>
    </row>
    <row r="1294" spans="1:5" x14ac:dyDescent="0.25">
      <c r="A1294" t="s">
        <v>2114</v>
      </c>
      <c r="B1294">
        <v>11205341001</v>
      </c>
      <c r="D1294" t="s">
        <v>2383</v>
      </c>
      <c r="E1294" s="140">
        <v>4.21</v>
      </c>
    </row>
    <row r="1295" spans="1:5" x14ac:dyDescent="0.25">
      <c r="A1295" t="s">
        <v>2114</v>
      </c>
      <c r="B1295">
        <v>11200191002</v>
      </c>
      <c r="D1295" t="s">
        <v>2384</v>
      </c>
      <c r="E1295" s="140">
        <v>8.2100000000000009</v>
      </c>
    </row>
    <row r="1296" spans="1:5" x14ac:dyDescent="0.25">
      <c r="A1296" t="s">
        <v>2114</v>
      </c>
      <c r="B1296">
        <v>11200551002</v>
      </c>
      <c r="D1296" t="s">
        <v>2385</v>
      </c>
      <c r="E1296" s="140">
        <v>8.4499999999999993</v>
      </c>
    </row>
    <row r="1297" spans="1:5" x14ac:dyDescent="0.25">
      <c r="A1297" t="s">
        <v>2114</v>
      </c>
      <c r="B1297">
        <v>11200271002</v>
      </c>
      <c r="D1297" t="s">
        <v>2386</v>
      </c>
      <c r="E1297" s="140">
        <v>9.7100000000000009</v>
      </c>
    </row>
    <row r="1298" spans="1:5" x14ac:dyDescent="0.25">
      <c r="A1298" t="s">
        <v>2114</v>
      </c>
      <c r="B1298">
        <v>11200561002</v>
      </c>
      <c r="D1298" t="s">
        <v>2387</v>
      </c>
      <c r="E1298" s="140">
        <v>14.38</v>
      </c>
    </row>
    <row r="1299" spans="1:5" x14ac:dyDescent="0.25">
      <c r="A1299" t="s">
        <v>2114</v>
      </c>
      <c r="B1299">
        <v>11200571002</v>
      </c>
      <c r="D1299" t="s">
        <v>2388</v>
      </c>
      <c r="E1299" s="140">
        <v>21.53</v>
      </c>
    </row>
    <row r="1300" spans="1:5" x14ac:dyDescent="0.25">
      <c r="A1300" t="s">
        <v>2114</v>
      </c>
      <c r="B1300">
        <v>11239441001</v>
      </c>
      <c r="D1300" t="s">
        <v>2389</v>
      </c>
      <c r="E1300" s="140">
        <v>20.29</v>
      </c>
    </row>
    <row r="1301" spans="1:5" x14ac:dyDescent="0.25">
      <c r="A1301" t="s">
        <v>2114</v>
      </c>
      <c r="B1301">
        <v>11210741002</v>
      </c>
      <c r="D1301" t="s">
        <v>2390</v>
      </c>
      <c r="E1301" s="140">
        <v>0.99</v>
      </c>
    </row>
    <row r="1302" spans="1:5" x14ac:dyDescent="0.25">
      <c r="A1302" t="s">
        <v>2114</v>
      </c>
      <c r="B1302">
        <v>11210841002</v>
      </c>
      <c r="D1302" t="s">
        <v>2391</v>
      </c>
      <c r="E1302" s="140">
        <v>1.79</v>
      </c>
    </row>
    <row r="1303" spans="1:5" x14ac:dyDescent="0.25">
      <c r="A1303" t="s">
        <v>2114</v>
      </c>
      <c r="B1303">
        <v>11064881001</v>
      </c>
      <c r="D1303" t="s">
        <v>2392</v>
      </c>
      <c r="E1303" s="140">
        <v>16.77</v>
      </c>
    </row>
    <row r="1304" spans="1:5" x14ac:dyDescent="0.25">
      <c r="A1304" t="s">
        <v>2114</v>
      </c>
      <c r="B1304">
        <v>11006591001</v>
      </c>
      <c r="D1304" t="s">
        <v>2393</v>
      </c>
      <c r="E1304" s="140">
        <v>16.77</v>
      </c>
    </row>
    <row r="1305" spans="1:5" x14ac:dyDescent="0.25">
      <c r="A1305" t="s">
        <v>2114</v>
      </c>
      <c r="B1305">
        <v>11006611001</v>
      </c>
      <c r="D1305" t="s">
        <v>2394</v>
      </c>
      <c r="E1305" s="140">
        <v>16.77</v>
      </c>
    </row>
    <row r="1306" spans="1:5" x14ac:dyDescent="0.25">
      <c r="A1306" t="s">
        <v>2114</v>
      </c>
      <c r="B1306">
        <v>11006621001</v>
      </c>
      <c r="D1306" t="s">
        <v>2395</v>
      </c>
      <c r="E1306" s="140">
        <v>16.77</v>
      </c>
    </row>
    <row r="1307" spans="1:5" x14ac:dyDescent="0.25">
      <c r="A1307" t="s">
        <v>2114</v>
      </c>
      <c r="B1307">
        <v>11006631001</v>
      </c>
      <c r="D1307" t="s">
        <v>2396</v>
      </c>
      <c r="E1307" s="140">
        <v>16.77</v>
      </c>
    </row>
    <row r="1308" spans="1:5" x14ac:dyDescent="0.25">
      <c r="A1308" t="s">
        <v>2114</v>
      </c>
      <c r="B1308">
        <v>11006641001</v>
      </c>
      <c r="D1308" t="s">
        <v>2397</v>
      </c>
      <c r="E1308" s="140">
        <v>16.77</v>
      </c>
    </row>
    <row r="1309" spans="1:5" x14ac:dyDescent="0.25">
      <c r="A1309" t="s">
        <v>2114</v>
      </c>
      <c r="B1309">
        <v>11006651001</v>
      </c>
      <c r="D1309" t="s">
        <v>2398</v>
      </c>
      <c r="E1309" s="140">
        <v>23.59</v>
      </c>
    </row>
    <row r="1310" spans="1:5" x14ac:dyDescent="0.25">
      <c r="A1310" t="s">
        <v>2114</v>
      </c>
      <c r="B1310">
        <v>11029461001</v>
      </c>
      <c r="D1310" t="s">
        <v>2399</v>
      </c>
      <c r="E1310" s="140">
        <v>26.42</v>
      </c>
    </row>
    <row r="1311" spans="1:5" x14ac:dyDescent="0.25">
      <c r="A1311" t="s">
        <v>2114</v>
      </c>
      <c r="B1311">
        <v>11029471001</v>
      </c>
      <c r="D1311" t="s">
        <v>2400</v>
      </c>
      <c r="E1311" s="140">
        <v>31.98</v>
      </c>
    </row>
    <row r="1312" spans="1:5" x14ac:dyDescent="0.25">
      <c r="A1312" t="s">
        <v>2114</v>
      </c>
      <c r="B1312">
        <v>11238241001</v>
      </c>
      <c r="D1312" t="s">
        <v>2401</v>
      </c>
      <c r="E1312" s="140">
        <v>58.78</v>
      </c>
    </row>
    <row r="1313" spans="1:5" x14ac:dyDescent="0.25">
      <c r="A1313" t="s">
        <v>2114</v>
      </c>
      <c r="B1313">
        <v>11201081001</v>
      </c>
      <c r="D1313" t="s">
        <v>2402</v>
      </c>
      <c r="E1313" s="140">
        <v>0.36</v>
      </c>
    </row>
    <row r="1314" spans="1:5" x14ac:dyDescent="0.25">
      <c r="A1314" t="s">
        <v>2114</v>
      </c>
      <c r="B1314">
        <v>11200891001</v>
      </c>
      <c r="D1314" t="s">
        <v>2403</v>
      </c>
      <c r="E1314" s="140">
        <v>0.47</v>
      </c>
    </row>
    <row r="1315" spans="1:5" x14ac:dyDescent="0.25">
      <c r="A1315" t="s">
        <v>2114</v>
      </c>
      <c r="B1315">
        <v>11200951001</v>
      </c>
      <c r="D1315" t="s">
        <v>2404</v>
      </c>
      <c r="E1315" s="140">
        <v>0.56999999999999995</v>
      </c>
    </row>
    <row r="1316" spans="1:5" x14ac:dyDescent="0.25">
      <c r="A1316" t="s">
        <v>2114</v>
      </c>
      <c r="B1316">
        <v>11200961001</v>
      </c>
      <c r="D1316" t="s">
        <v>2405</v>
      </c>
      <c r="E1316" s="140">
        <v>0.62</v>
      </c>
    </row>
    <row r="1317" spans="1:5" x14ac:dyDescent="0.25">
      <c r="A1317" t="s">
        <v>2114</v>
      </c>
      <c r="B1317">
        <v>11200971001</v>
      </c>
      <c r="D1317" t="s">
        <v>2406</v>
      </c>
      <c r="E1317" s="143">
        <v>0.67</v>
      </c>
    </row>
    <row r="1318" spans="1:5" x14ac:dyDescent="0.25">
      <c r="A1318" t="s">
        <v>2114</v>
      </c>
      <c r="B1318">
        <v>11200991001</v>
      </c>
      <c r="D1318" t="s">
        <v>2407</v>
      </c>
      <c r="E1318" s="143">
        <v>0.74</v>
      </c>
    </row>
    <row r="1319" spans="1:5" x14ac:dyDescent="0.25">
      <c r="A1319" t="s">
        <v>2114</v>
      </c>
      <c r="B1319">
        <v>11201051001</v>
      </c>
      <c r="D1319" t="s">
        <v>2408</v>
      </c>
      <c r="E1319" s="143">
        <v>1.1200000000000001</v>
      </c>
    </row>
    <row r="1320" spans="1:5" x14ac:dyDescent="0.25">
      <c r="A1320" t="s">
        <v>2114</v>
      </c>
      <c r="B1320">
        <v>11201061001</v>
      </c>
      <c r="D1320" t="s">
        <v>2409</v>
      </c>
      <c r="E1320" s="143">
        <v>1.62</v>
      </c>
    </row>
    <row r="1321" spans="1:5" x14ac:dyDescent="0.25">
      <c r="A1321" t="s">
        <v>2114</v>
      </c>
      <c r="B1321">
        <v>11201071001</v>
      </c>
      <c r="D1321" t="s">
        <v>2410</v>
      </c>
      <c r="E1321" s="143">
        <v>2.56</v>
      </c>
    </row>
    <row r="1322" spans="1:5" x14ac:dyDescent="0.25">
      <c r="A1322" t="s">
        <v>2114</v>
      </c>
      <c r="B1322">
        <v>11029741001</v>
      </c>
      <c r="D1322" t="s">
        <v>2411</v>
      </c>
      <c r="E1322" s="140">
        <v>1.9</v>
      </c>
    </row>
    <row r="1323" spans="1:5" x14ac:dyDescent="0.25">
      <c r="A1323" t="s">
        <v>2114</v>
      </c>
      <c r="B1323">
        <v>11029751001</v>
      </c>
      <c r="D1323" t="s">
        <v>2412</v>
      </c>
      <c r="E1323" s="140">
        <v>1.9</v>
      </c>
    </row>
    <row r="1324" spans="1:5" x14ac:dyDescent="0.25">
      <c r="A1324" t="s">
        <v>2114</v>
      </c>
      <c r="B1324">
        <v>11262531002</v>
      </c>
      <c r="D1324" t="s">
        <v>2413</v>
      </c>
      <c r="E1324" s="140">
        <v>1.97</v>
      </c>
    </row>
    <row r="1325" spans="1:5" x14ac:dyDescent="0.25">
      <c r="A1325" t="s">
        <v>2114</v>
      </c>
      <c r="B1325">
        <v>11219131003</v>
      </c>
      <c r="D1325" t="s">
        <v>2414</v>
      </c>
      <c r="E1325" s="140">
        <v>2.2400000000000002</v>
      </c>
    </row>
    <row r="1326" spans="1:5" x14ac:dyDescent="0.25">
      <c r="A1326" t="s">
        <v>2114</v>
      </c>
      <c r="B1326">
        <v>11229231003</v>
      </c>
      <c r="D1326" t="s">
        <v>2415</v>
      </c>
      <c r="E1326" s="140">
        <v>2.68</v>
      </c>
    </row>
    <row r="1327" spans="1:5" x14ac:dyDescent="0.25">
      <c r="A1327" t="s">
        <v>2114</v>
      </c>
      <c r="B1327">
        <v>11229331003</v>
      </c>
      <c r="D1327" t="s">
        <v>2416</v>
      </c>
      <c r="E1327" s="140">
        <v>2.75</v>
      </c>
    </row>
    <row r="1328" spans="1:5" x14ac:dyDescent="0.25">
      <c r="A1328" t="s">
        <v>2114</v>
      </c>
      <c r="B1328">
        <v>11229431003</v>
      </c>
      <c r="D1328" t="s">
        <v>2417</v>
      </c>
      <c r="E1328" s="140">
        <v>2.8</v>
      </c>
    </row>
    <row r="1329" spans="1:5" x14ac:dyDescent="0.25">
      <c r="A1329" t="s">
        <v>2114</v>
      </c>
      <c r="B1329">
        <v>11280011001</v>
      </c>
      <c r="D1329" t="s">
        <v>2418</v>
      </c>
      <c r="E1329" s="140">
        <v>7.21</v>
      </c>
    </row>
    <row r="1330" spans="1:5" x14ac:dyDescent="0.25">
      <c r="A1330" t="s">
        <v>2114</v>
      </c>
      <c r="B1330">
        <v>11280021001</v>
      </c>
      <c r="D1330" t="s">
        <v>2419</v>
      </c>
      <c r="E1330" s="140">
        <v>8.24</v>
      </c>
    </row>
    <row r="1331" spans="1:5" x14ac:dyDescent="0.25">
      <c r="A1331" t="s">
        <v>2114</v>
      </c>
      <c r="B1331">
        <v>11221041001</v>
      </c>
      <c r="D1331" t="s">
        <v>2420</v>
      </c>
      <c r="E1331" s="140">
        <v>100.51</v>
      </c>
    </row>
    <row r="1332" spans="1:5" x14ac:dyDescent="0.25">
      <c r="A1332" t="s">
        <v>2114</v>
      </c>
      <c r="B1332">
        <v>11221141001</v>
      </c>
      <c r="D1332" t="s">
        <v>2421</v>
      </c>
      <c r="E1332" s="140">
        <v>115.02</v>
      </c>
    </row>
    <row r="1333" spans="1:5" x14ac:dyDescent="0.25">
      <c r="A1333" t="s">
        <v>2114</v>
      </c>
      <c r="B1333">
        <v>11220051001</v>
      </c>
      <c r="D1333" t="s">
        <v>2422</v>
      </c>
      <c r="E1333" s="140">
        <v>136.08000000000001</v>
      </c>
    </row>
    <row r="1334" spans="1:5" x14ac:dyDescent="0.25">
      <c r="A1334" t="s">
        <v>2114</v>
      </c>
      <c r="B1334">
        <v>11221241001</v>
      </c>
      <c r="D1334" t="s">
        <v>2423</v>
      </c>
      <c r="E1334" s="140">
        <v>130.91</v>
      </c>
    </row>
    <row r="1335" spans="1:5" x14ac:dyDescent="0.25">
      <c r="A1335" t="s">
        <v>2114</v>
      </c>
      <c r="B1335">
        <v>11221341001</v>
      </c>
      <c r="D1335" t="s">
        <v>2424</v>
      </c>
      <c r="E1335" s="140">
        <v>160.01</v>
      </c>
    </row>
    <row r="1336" spans="1:5" x14ac:dyDescent="0.25">
      <c r="A1336" t="s">
        <v>2114</v>
      </c>
      <c r="B1336">
        <v>11218941001</v>
      </c>
      <c r="D1336" t="s">
        <v>2425</v>
      </c>
      <c r="E1336" s="140">
        <v>123.43</v>
      </c>
    </row>
    <row r="1337" spans="1:5" x14ac:dyDescent="0.25">
      <c r="A1337" t="s">
        <v>2114</v>
      </c>
      <c r="B1337">
        <v>11219041001</v>
      </c>
      <c r="D1337" t="s">
        <v>2426</v>
      </c>
      <c r="E1337" s="140">
        <v>136.04</v>
      </c>
    </row>
    <row r="1338" spans="1:5" x14ac:dyDescent="0.25">
      <c r="A1338" t="s">
        <v>2114</v>
      </c>
      <c r="B1338">
        <v>11219141001</v>
      </c>
      <c r="D1338" t="s">
        <v>2427</v>
      </c>
      <c r="E1338" s="140">
        <v>148.63999999999999</v>
      </c>
    </row>
    <row r="1339" spans="1:5" x14ac:dyDescent="0.25">
      <c r="A1339" t="s">
        <v>2114</v>
      </c>
      <c r="B1339">
        <v>11219241001</v>
      </c>
      <c r="D1339" t="s">
        <v>2428</v>
      </c>
      <c r="E1339" s="140">
        <v>158.72999999999999</v>
      </c>
    </row>
    <row r="1340" spans="1:5" x14ac:dyDescent="0.25">
      <c r="A1340" t="s">
        <v>2114</v>
      </c>
      <c r="B1340">
        <v>11219341001</v>
      </c>
      <c r="D1340" t="s">
        <v>2429</v>
      </c>
      <c r="E1340" s="140">
        <v>188.89</v>
      </c>
    </row>
    <row r="1341" spans="1:5" x14ac:dyDescent="0.25">
      <c r="A1341" t="s">
        <v>2114</v>
      </c>
      <c r="B1341">
        <v>11219441001</v>
      </c>
      <c r="D1341" t="s">
        <v>2430</v>
      </c>
      <c r="E1341" s="140">
        <v>335.87</v>
      </c>
    </row>
    <row r="1342" spans="1:5" x14ac:dyDescent="0.25">
      <c r="A1342" t="s">
        <v>2114</v>
      </c>
      <c r="B1342">
        <v>11220421001</v>
      </c>
      <c r="D1342" t="s">
        <v>2431</v>
      </c>
      <c r="E1342" s="140">
        <v>92.05</v>
      </c>
    </row>
    <row r="1343" spans="1:5" x14ac:dyDescent="0.25">
      <c r="A1343" t="s">
        <v>2114</v>
      </c>
      <c r="B1343">
        <v>11220451001</v>
      </c>
      <c r="D1343" t="s">
        <v>2432</v>
      </c>
      <c r="E1343" s="140">
        <v>94.44</v>
      </c>
    </row>
    <row r="1344" spans="1:5" x14ac:dyDescent="0.25">
      <c r="A1344" t="s">
        <v>2114</v>
      </c>
      <c r="B1344">
        <v>11220461001</v>
      </c>
      <c r="D1344" t="s">
        <v>2433</v>
      </c>
      <c r="E1344" s="140">
        <v>106.39</v>
      </c>
    </row>
    <row r="1345" spans="1:5" x14ac:dyDescent="0.25">
      <c r="A1345" t="s">
        <v>2114</v>
      </c>
      <c r="B1345">
        <v>11220471001</v>
      </c>
      <c r="D1345" t="s">
        <v>2434</v>
      </c>
      <c r="E1345" s="140">
        <v>113.57</v>
      </c>
    </row>
    <row r="1346" spans="1:5" x14ac:dyDescent="0.25">
      <c r="A1346" t="s">
        <v>2114</v>
      </c>
      <c r="B1346">
        <v>11220481001</v>
      </c>
      <c r="D1346" t="s">
        <v>2435</v>
      </c>
      <c r="E1346" s="140">
        <v>117.15</v>
      </c>
    </row>
    <row r="1347" spans="1:5" x14ac:dyDescent="0.25">
      <c r="A1347" t="s">
        <v>2114</v>
      </c>
      <c r="B1347">
        <v>11220491001</v>
      </c>
      <c r="D1347" t="s">
        <v>2436</v>
      </c>
      <c r="E1347" s="140">
        <v>154.21</v>
      </c>
    </row>
    <row r="1348" spans="1:5" x14ac:dyDescent="0.25">
      <c r="A1348" t="s">
        <v>2114</v>
      </c>
      <c r="B1348">
        <v>11220521001</v>
      </c>
      <c r="D1348" t="s">
        <v>2437</v>
      </c>
      <c r="E1348" s="140">
        <v>233.11</v>
      </c>
    </row>
    <row r="1349" spans="1:5" x14ac:dyDescent="0.25">
      <c r="A1349" t="s">
        <v>2114</v>
      </c>
      <c r="B1349">
        <v>11220551001</v>
      </c>
      <c r="D1349" t="s">
        <v>2438</v>
      </c>
      <c r="E1349" s="140">
        <v>106.39</v>
      </c>
    </row>
    <row r="1350" spans="1:5" x14ac:dyDescent="0.25">
      <c r="A1350" t="s">
        <v>2114</v>
      </c>
      <c r="B1350">
        <v>11220561001</v>
      </c>
      <c r="D1350" t="s">
        <v>2439</v>
      </c>
      <c r="E1350" s="140">
        <v>130.30000000000001</v>
      </c>
    </row>
    <row r="1351" spans="1:5" x14ac:dyDescent="0.25">
      <c r="A1351" t="s">
        <v>2114</v>
      </c>
      <c r="B1351">
        <v>11220571001</v>
      </c>
      <c r="D1351" t="s">
        <v>2440</v>
      </c>
      <c r="E1351" s="140">
        <v>137.47</v>
      </c>
    </row>
    <row r="1352" spans="1:5" x14ac:dyDescent="0.25">
      <c r="A1352" t="s">
        <v>2114</v>
      </c>
      <c r="B1352">
        <v>11220581001</v>
      </c>
      <c r="D1352" t="s">
        <v>2441</v>
      </c>
      <c r="E1352" s="140">
        <v>156.6</v>
      </c>
    </row>
    <row r="1353" spans="1:5" x14ac:dyDescent="0.25">
      <c r="A1353" t="s">
        <v>2114</v>
      </c>
      <c r="B1353">
        <v>11220591001</v>
      </c>
      <c r="D1353" t="s">
        <v>2442</v>
      </c>
      <c r="E1353" s="140">
        <v>185.29</v>
      </c>
    </row>
    <row r="1354" spans="1:5" x14ac:dyDescent="0.25">
      <c r="A1354" t="s">
        <v>2114</v>
      </c>
      <c r="B1354">
        <v>11220621001</v>
      </c>
      <c r="D1354" t="s">
        <v>2443</v>
      </c>
      <c r="E1354" s="140">
        <v>280.92</v>
      </c>
    </row>
    <row r="1355" spans="1:5" x14ac:dyDescent="0.25">
      <c r="A1355" t="s">
        <v>2114</v>
      </c>
      <c r="B1355">
        <v>11220651001</v>
      </c>
      <c r="D1355" t="s">
        <v>2444</v>
      </c>
      <c r="E1355" s="140">
        <v>304.83</v>
      </c>
    </row>
    <row r="1356" spans="1:5" x14ac:dyDescent="0.25">
      <c r="A1356" t="s">
        <v>2445</v>
      </c>
      <c r="B1356">
        <v>14847011001</v>
      </c>
      <c r="D1356" t="s">
        <v>2446</v>
      </c>
      <c r="E1356" s="140">
        <v>86.61</v>
      </c>
    </row>
    <row r="1357" spans="1:5" x14ac:dyDescent="0.25">
      <c r="A1357" t="s">
        <v>2445</v>
      </c>
      <c r="B1357">
        <v>14847021001</v>
      </c>
      <c r="D1357" t="s">
        <v>2447</v>
      </c>
      <c r="E1357" s="140">
        <v>98.98</v>
      </c>
    </row>
    <row r="1358" spans="1:5" x14ac:dyDescent="0.25">
      <c r="A1358" t="s">
        <v>2445</v>
      </c>
      <c r="B1358">
        <v>14847031001</v>
      </c>
      <c r="D1358" t="s">
        <v>2448</v>
      </c>
      <c r="E1358" s="140">
        <v>122.34</v>
      </c>
    </row>
    <row r="1359" spans="1:5" x14ac:dyDescent="0.25">
      <c r="A1359" t="s">
        <v>2445</v>
      </c>
      <c r="B1359">
        <v>14847051001</v>
      </c>
      <c r="D1359" t="s">
        <v>2449</v>
      </c>
      <c r="E1359" s="140">
        <v>162.08000000000001</v>
      </c>
    </row>
    <row r="1360" spans="1:5" x14ac:dyDescent="0.25">
      <c r="A1360" t="s">
        <v>2445</v>
      </c>
      <c r="B1360">
        <v>14847061001</v>
      </c>
      <c r="D1360" t="s">
        <v>2450</v>
      </c>
      <c r="E1360" s="140">
        <v>189.3</v>
      </c>
    </row>
    <row r="1361" spans="1:5" x14ac:dyDescent="0.25">
      <c r="A1361" t="s">
        <v>2445</v>
      </c>
      <c r="B1361">
        <v>14847081001</v>
      </c>
      <c r="D1361" t="s">
        <v>2451</v>
      </c>
      <c r="E1361" s="140">
        <v>220.23</v>
      </c>
    </row>
    <row r="1362" spans="1:5" x14ac:dyDescent="0.25">
      <c r="A1362" t="s">
        <v>2445</v>
      </c>
      <c r="B1362">
        <v>12143981001</v>
      </c>
      <c r="D1362" t="s">
        <v>2452</v>
      </c>
      <c r="E1362" s="140">
        <v>209.1</v>
      </c>
    </row>
    <row r="1363" spans="1:5" x14ac:dyDescent="0.25">
      <c r="A1363" t="s">
        <v>2445</v>
      </c>
      <c r="B1363">
        <v>12143991001</v>
      </c>
      <c r="D1363" t="s">
        <v>2453</v>
      </c>
      <c r="E1363" s="140">
        <v>209.1</v>
      </c>
    </row>
    <row r="1364" spans="1:5" x14ac:dyDescent="0.25">
      <c r="A1364" t="s">
        <v>2445</v>
      </c>
      <c r="B1364">
        <v>12144011001</v>
      </c>
      <c r="D1364" t="s">
        <v>2454</v>
      </c>
      <c r="E1364" s="140">
        <v>209.1</v>
      </c>
    </row>
    <row r="1365" spans="1:5" x14ac:dyDescent="0.25">
      <c r="A1365" t="s">
        <v>2445</v>
      </c>
      <c r="B1365">
        <v>12144021001</v>
      </c>
      <c r="D1365" t="s">
        <v>2455</v>
      </c>
      <c r="E1365" s="140">
        <v>231.37</v>
      </c>
    </row>
    <row r="1366" spans="1:5" x14ac:dyDescent="0.25">
      <c r="A1366" t="s">
        <v>2445</v>
      </c>
      <c r="B1366">
        <v>12144031001</v>
      </c>
      <c r="D1366" t="s">
        <v>2456</v>
      </c>
      <c r="E1366" s="140">
        <v>231.37</v>
      </c>
    </row>
    <row r="1367" spans="1:5" x14ac:dyDescent="0.25">
      <c r="A1367" t="s">
        <v>2445</v>
      </c>
      <c r="B1367">
        <v>12036041001</v>
      </c>
      <c r="D1367" t="s">
        <v>2457</v>
      </c>
      <c r="E1367" s="140">
        <v>231.37</v>
      </c>
    </row>
    <row r="1368" spans="1:5" x14ac:dyDescent="0.25">
      <c r="A1368" t="s">
        <v>2445</v>
      </c>
      <c r="B1368">
        <v>12144051001</v>
      </c>
      <c r="D1368" t="s">
        <v>2458</v>
      </c>
      <c r="E1368" s="140">
        <v>237.55</v>
      </c>
    </row>
    <row r="1369" spans="1:5" x14ac:dyDescent="0.25">
      <c r="A1369" t="s">
        <v>2445</v>
      </c>
      <c r="B1369">
        <v>12144061001</v>
      </c>
      <c r="D1369" t="s">
        <v>2459</v>
      </c>
      <c r="E1369" s="140">
        <v>237.55</v>
      </c>
    </row>
    <row r="1370" spans="1:5" x14ac:dyDescent="0.25">
      <c r="A1370" t="s">
        <v>2445</v>
      </c>
      <c r="B1370">
        <v>12036051001</v>
      </c>
      <c r="D1370" t="s">
        <v>2460</v>
      </c>
      <c r="E1370" s="140">
        <v>237.55</v>
      </c>
    </row>
    <row r="1371" spans="1:5" x14ac:dyDescent="0.25">
      <c r="A1371" t="s">
        <v>2445</v>
      </c>
      <c r="B1371">
        <v>12036071001</v>
      </c>
      <c r="D1371" t="s">
        <v>2461</v>
      </c>
      <c r="E1371" s="140">
        <v>237.55</v>
      </c>
    </row>
    <row r="1372" spans="1:5" x14ac:dyDescent="0.25">
      <c r="A1372" t="s">
        <v>2445</v>
      </c>
      <c r="B1372">
        <v>12144071001</v>
      </c>
      <c r="D1372" t="s">
        <v>2462</v>
      </c>
      <c r="E1372" s="140">
        <v>242.5</v>
      </c>
    </row>
    <row r="1373" spans="1:5" x14ac:dyDescent="0.25">
      <c r="A1373" t="s">
        <v>2445</v>
      </c>
      <c r="B1373">
        <v>12144081001</v>
      </c>
      <c r="D1373" t="s">
        <v>2463</v>
      </c>
      <c r="E1373" s="140">
        <v>251.16</v>
      </c>
    </row>
    <row r="1374" spans="1:5" x14ac:dyDescent="0.25">
      <c r="A1374" t="s">
        <v>2445</v>
      </c>
      <c r="B1374">
        <v>12036081001</v>
      </c>
      <c r="D1374" t="s">
        <v>2464</v>
      </c>
      <c r="E1374" s="140">
        <v>252.4</v>
      </c>
    </row>
    <row r="1375" spans="1:5" x14ac:dyDescent="0.25">
      <c r="A1375" t="s">
        <v>2445</v>
      </c>
      <c r="B1375">
        <v>12036111001</v>
      </c>
      <c r="D1375" t="s">
        <v>2465</v>
      </c>
      <c r="E1375" s="140">
        <v>252.4</v>
      </c>
    </row>
    <row r="1376" spans="1:5" x14ac:dyDescent="0.25">
      <c r="A1376" t="s">
        <v>2445</v>
      </c>
      <c r="B1376">
        <v>12036141001</v>
      </c>
      <c r="D1376" t="s">
        <v>2466</v>
      </c>
      <c r="E1376" s="140">
        <v>252.4</v>
      </c>
    </row>
    <row r="1377" spans="1:5" x14ac:dyDescent="0.25">
      <c r="A1377" t="s">
        <v>2445</v>
      </c>
      <c r="B1377">
        <v>12036181001</v>
      </c>
      <c r="D1377" t="s">
        <v>2467</v>
      </c>
      <c r="E1377" s="140">
        <v>256.11</v>
      </c>
    </row>
    <row r="1378" spans="1:5" x14ac:dyDescent="0.25">
      <c r="A1378" t="s">
        <v>2445</v>
      </c>
      <c r="B1378">
        <v>12085231001</v>
      </c>
      <c r="D1378" t="s">
        <v>2468</v>
      </c>
      <c r="E1378" s="140">
        <v>231.37</v>
      </c>
    </row>
    <row r="1379" spans="1:5" x14ac:dyDescent="0.25">
      <c r="A1379" t="s">
        <v>2445</v>
      </c>
      <c r="B1379">
        <v>12085241001</v>
      </c>
      <c r="D1379" t="s">
        <v>2469</v>
      </c>
      <c r="E1379" s="140">
        <v>284.57</v>
      </c>
    </row>
    <row r="1380" spans="1:5" x14ac:dyDescent="0.25">
      <c r="A1380" t="s">
        <v>2445</v>
      </c>
      <c r="B1380">
        <v>12887151001</v>
      </c>
      <c r="D1380" t="s">
        <v>2470</v>
      </c>
      <c r="E1380" s="140">
        <v>346.43</v>
      </c>
    </row>
    <row r="1381" spans="1:5" x14ac:dyDescent="0.25">
      <c r="A1381" t="s">
        <v>2445</v>
      </c>
      <c r="B1381">
        <v>11055791001</v>
      </c>
      <c r="D1381" t="s">
        <v>2471</v>
      </c>
      <c r="E1381" s="140">
        <v>231.37</v>
      </c>
    </row>
    <row r="1382" spans="1:5" x14ac:dyDescent="0.25">
      <c r="A1382" t="s">
        <v>2445</v>
      </c>
      <c r="B1382">
        <v>11022841001</v>
      </c>
      <c r="D1382" t="s">
        <v>2472</v>
      </c>
      <c r="E1382" s="140">
        <v>238.79</v>
      </c>
    </row>
    <row r="1383" spans="1:5" x14ac:dyDescent="0.25">
      <c r="A1383" t="s">
        <v>2445</v>
      </c>
      <c r="B1383">
        <v>12031281001</v>
      </c>
      <c r="D1383" t="s">
        <v>2473</v>
      </c>
      <c r="E1383" s="140">
        <v>326.64</v>
      </c>
    </row>
    <row r="1384" spans="1:5" x14ac:dyDescent="0.25">
      <c r="A1384" t="s">
        <v>2445</v>
      </c>
      <c r="B1384">
        <v>12299981001</v>
      </c>
      <c r="D1384" t="s">
        <v>2474</v>
      </c>
      <c r="E1384" s="140">
        <v>341.49</v>
      </c>
    </row>
    <row r="1385" spans="1:5" x14ac:dyDescent="0.25">
      <c r="A1385" t="s">
        <v>2445</v>
      </c>
      <c r="B1385">
        <v>12299991001</v>
      </c>
      <c r="D1385" t="s">
        <v>2475</v>
      </c>
      <c r="E1385" s="140">
        <v>353.86</v>
      </c>
    </row>
    <row r="1386" spans="1:5" x14ac:dyDescent="0.25">
      <c r="A1386" t="s">
        <v>2445</v>
      </c>
      <c r="B1386">
        <v>12887131001</v>
      </c>
      <c r="D1386" t="s">
        <v>2476</v>
      </c>
      <c r="E1386" s="140">
        <v>366.23</v>
      </c>
    </row>
    <row r="1387" spans="1:5" x14ac:dyDescent="0.25">
      <c r="A1387" s="141" t="s">
        <v>2445</v>
      </c>
      <c r="B1387" s="141">
        <v>14847131001</v>
      </c>
      <c r="C1387" s="141">
        <v>12895091001</v>
      </c>
      <c r="D1387" s="141" t="s">
        <v>2477</v>
      </c>
      <c r="E1387" s="142">
        <v>148.47999999999999</v>
      </c>
    </row>
    <row r="1388" spans="1:5" x14ac:dyDescent="0.25">
      <c r="A1388" t="s">
        <v>2445</v>
      </c>
      <c r="B1388">
        <v>14847141001</v>
      </c>
      <c r="D1388" t="s">
        <v>2478</v>
      </c>
      <c r="E1388" s="140">
        <v>185.59</v>
      </c>
    </row>
    <row r="1389" spans="1:5" x14ac:dyDescent="0.25">
      <c r="A1389" t="s">
        <v>2445</v>
      </c>
      <c r="B1389">
        <v>14847151001</v>
      </c>
      <c r="D1389" t="s">
        <v>2479</v>
      </c>
      <c r="E1389" s="140">
        <v>235.08</v>
      </c>
    </row>
    <row r="1390" spans="1:5" x14ac:dyDescent="0.25">
      <c r="A1390" t="s">
        <v>2445</v>
      </c>
      <c r="B1390">
        <v>14847161001</v>
      </c>
      <c r="D1390" t="s">
        <v>2480</v>
      </c>
      <c r="E1390" s="140">
        <v>408.3</v>
      </c>
    </row>
    <row r="1391" spans="1:5" x14ac:dyDescent="0.25">
      <c r="A1391" t="s">
        <v>2445</v>
      </c>
      <c r="B1391">
        <v>12064291001</v>
      </c>
      <c r="D1391" t="s">
        <v>2481</v>
      </c>
      <c r="E1391" s="140">
        <v>188.06</v>
      </c>
    </row>
    <row r="1392" spans="1:5" x14ac:dyDescent="0.25">
      <c r="A1392" t="s">
        <v>2445</v>
      </c>
      <c r="B1392">
        <v>14847221001</v>
      </c>
      <c r="D1392" t="s">
        <v>2482</v>
      </c>
      <c r="E1392" s="140">
        <v>195.48</v>
      </c>
    </row>
    <row r="1393" spans="1:5" x14ac:dyDescent="0.25">
      <c r="A1393" t="s">
        <v>2445</v>
      </c>
      <c r="B1393">
        <v>12064351001</v>
      </c>
      <c r="D1393" t="s">
        <v>2483</v>
      </c>
      <c r="E1393" s="140">
        <v>334.06</v>
      </c>
    </row>
    <row r="1394" spans="1:5" x14ac:dyDescent="0.25">
      <c r="A1394" t="s">
        <v>2445</v>
      </c>
      <c r="B1394">
        <v>14847241001</v>
      </c>
      <c r="D1394" t="s">
        <v>2484</v>
      </c>
      <c r="E1394" s="140">
        <v>358.81</v>
      </c>
    </row>
    <row r="1395" spans="1:5" x14ac:dyDescent="0.25">
      <c r="A1395" t="s">
        <v>2445</v>
      </c>
      <c r="B1395">
        <v>14847251001</v>
      </c>
      <c r="D1395" t="s">
        <v>2485</v>
      </c>
      <c r="E1395" s="140">
        <v>412.01</v>
      </c>
    </row>
    <row r="1396" spans="1:5" x14ac:dyDescent="0.25">
      <c r="A1396" t="s">
        <v>2445</v>
      </c>
      <c r="B1396">
        <v>14847261001</v>
      </c>
      <c r="D1396" t="s">
        <v>2486</v>
      </c>
      <c r="E1396" s="140">
        <v>685.45</v>
      </c>
    </row>
    <row r="1397" spans="1:5" x14ac:dyDescent="0.25">
      <c r="A1397" t="s">
        <v>2445</v>
      </c>
      <c r="B1397">
        <v>14847281001</v>
      </c>
      <c r="D1397" t="s">
        <v>2487</v>
      </c>
      <c r="E1397" s="140">
        <v>783</v>
      </c>
    </row>
    <row r="1398" spans="1:5" x14ac:dyDescent="0.25">
      <c r="A1398" t="s">
        <v>2445</v>
      </c>
      <c r="B1398">
        <v>12052581001</v>
      </c>
      <c r="D1398" t="s">
        <v>2488</v>
      </c>
      <c r="E1398" s="140">
        <v>24.35</v>
      </c>
    </row>
    <row r="1399" spans="1:5" x14ac:dyDescent="0.25">
      <c r="A1399" t="s">
        <v>2445</v>
      </c>
      <c r="B1399">
        <v>12052631001</v>
      </c>
      <c r="D1399" t="s">
        <v>2489</v>
      </c>
      <c r="E1399" s="140">
        <v>27.94</v>
      </c>
    </row>
    <row r="1400" spans="1:5" x14ac:dyDescent="0.25">
      <c r="A1400" t="s">
        <v>2445</v>
      </c>
      <c r="B1400">
        <v>12052651001</v>
      </c>
      <c r="D1400" t="s">
        <v>2490</v>
      </c>
      <c r="E1400" s="140">
        <v>23.32</v>
      </c>
    </row>
    <row r="1401" spans="1:5" x14ac:dyDescent="0.25">
      <c r="A1401" t="s">
        <v>2445</v>
      </c>
      <c r="B1401">
        <v>12052661001</v>
      </c>
      <c r="D1401" t="s">
        <v>2491</v>
      </c>
      <c r="E1401" s="140">
        <v>24.2</v>
      </c>
    </row>
    <row r="1402" spans="1:5" x14ac:dyDescent="0.25">
      <c r="A1402" t="s">
        <v>2445</v>
      </c>
      <c r="B1402">
        <v>12052671001</v>
      </c>
      <c r="D1402" t="s">
        <v>2492</v>
      </c>
      <c r="E1402" s="140">
        <v>27.52</v>
      </c>
    </row>
    <row r="1403" spans="1:5" x14ac:dyDescent="0.25">
      <c r="A1403" t="s">
        <v>2445</v>
      </c>
      <c r="B1403">
        <v>11395621001</v>
      </c>
      <c r="D1403" t="s">
        <v>2493</v>
      </c>
      <c r="E1403" s="140">
        <v>1.48</v>
      </c>
    </row>
    <row r="1404" spans="1:5" x14ac:dyDescent="0.25">
      <c r="A1404" t="s">
        <v>2445</v>
      </c>
      <c r="B1404">
        <v>11395721001</v>
      </c>
      <c r="D1404" t="s">
        <v>2494</v>
      </c>
      <c r="E1404" s="140">
        <v>2.75</v>
      </c>
    </row>
    <row r="1405" spans="1:5" x14ac:dyDescent="0.25">
      <c r="A1405" t="s">
        <v>2445</v>
      </c>
      <c r="B1405">
        <v>11394921001</v>
      </c>
      <c r="D1405" t="s">
        <v>2495</v>
      </c>
      <c r="E1405" s="140">
        <v>5.28</v>
      </c>
    </row>
    <row r="1406" spans="1:5" x14ac:dyDescent="0.25">
      <c r="A1406" t="s">
        <v>2445</v>
      </c>
      <c r="B1406">
        <v>11386831001</v>
      </c>
      <c r="D1406" t="s">
        <v>2496</v>
      </c>
      <c r="E1406" s="140">
        <v>12.43</v>
      </c>
    </row>
    <row r="1407" spans="1:5" x14ac:dyDescent="0.25">
      <c r="A1407" t="s">
        <v>2445</v>
      </c>
      <c r="B1407">
        <v>11386931001</v>
      </c>
      <c r="D1407" t="s">
        <v>2497</v>
      </c>
      <c r="E1407" s="140">
        <v>14.41</v>
      </c>
    </row>
    <row r="1408" spans="1:5" x14ac:dyDescent="0.25">
      <c r="A1408" t="s">
        <v>2445</v>
      </c>
      <c r="B1408">
        <v>11387031001</v>
      </c>
      <c r="D1408" t="s">
        <v>2498</v>
      </c>
      <c r="E1408" s="140">
        <v>23.98</v>
      </c>
    </row>
    <row r="1409" spans="1:5" x14ac:dyDescent="0.25">
      <c r="A1409" t="s">
        <v>2445</v>
      </c>
      <c r="B1409">
        <v>12676711002</v>
      </c>
      <c r="D1409" t="s">
        <v>2499</v>
      </c>
      <c r="E1409" s="140">
        <v>58.02</v>
      </c>
    </row>
    <row r="1410" spans="1:5" x14ac:dyDescent="0.25">
      <c r="A1410" t="s">
        <v>2445</v>
      </c>
      <c r="B1410">
        <v>12676811002</v>
      </c>
      <c r="D1410" t="s">
        <v>2500</v>
      </c>
      <c r="E1410" s="140">
        <v>70.099999999999994</v>
      </c>
    </row>
    <row r="1411" spans="1:5" x14ac:dyDescent="0.25">
      <c r="A1411" t="s">
        <v>2445</v>
      </c>
      <c r="B1411">
        <v>12676911002</v>
      </c>
      <c r="D1411" t="s">
        <v>2501</v>
      </c>
      <c r="E1411" s="140">
        <v>104.82</v>
      </c>
    </row>
    <row r="1412" spans="1:5" x14ac:dyDescent="0.25">
      <c r="A1412" t="s">
        <v>2445</v>
      </c>
      <c r="B1412">
        <v>12352291002</v>
      </c>
      <c r="D1412" t="s">
        <v>2502</v>
      </c>
      <c r="E1412" s="140">
        <v>144.76</v>
      </c>
    </row>
    <row r="1413" spans="1:5" x14ac:dyDescent="0.25">
      <c r="A1413" t="s">
        <v>2445</v>
      </c>
      <c r="B1413">
        <v>12062561002</v>
      </c>
      <c r="D1413" t="s">
        <v>2503</v>
      </c>
      <c r="E1413" s="140">
        <v>184.03</v>
      </c>
    </row>
    <row r="1414" spans="1:5" x14ac:dyDescent="0.25">
      <c r="A1414" t="s">
        <v>2445</v>
      </c>
      <c r="B1414">
        <v>12343241002</v>
      </c>
      <c r="D1414" t="s">
        <v>2504</v>
      </c>
      <c r="E1414" s="140">
        <v>222.71</v>
      </c>
    </row>
    <row r="1415" spans="1:5" x14ac:dyDescent="0.25">
      <c r="A1415" t="s">
        <v>2445</v>
      </c>
      <c r="B1415">
        <v>11690081001</v>
      </c>
      <c r="D1415" t="s">
        <v>2505</v>
      </c>
      <c r="E1415" s="140">
        <v>9.8000000000000007</v>
      </c>
    </row>
    <row r="1416" spans="1:5" x14ac:dyDescent="0.25">
      <c r="A1416" t="s">
        <v>2445</v>
      </c>
      <c r="B1416">
        <v>11690101001</v>
      </c>
      <c r="D1416" t="s">
        <v>2506</v>
      </c>
      <c r="E1416" s="140">
        <v>14.03</v>
      </c>
    </row>
    <row r="1417" spans="1:5" x14ac:dyDescent="0.25">
      <c r="A1417" t="s">
        <v>2445</v>
      </c>
      <c r="B1417">
        <v>11690131001</v>
      </c>
      <c r="D1417" t="s">
        <v>2507</v>
      </c>
      <c r="E1417" s="140">
        <v>24.57</v>
      </c>
    </row>
    <row r="1418" spans="1:5" x14ac:dyDescent="0.25">
      <c r="A1418" t="s">
        <v>2445</v>
      </c>
      <c r="B1418">
        <v>11690151001</v>
      </c>
      <c r="D1418" t="s">
        <v>2508</v>
      </c>
      <c r="E1418" s="140">
        <v>41.21</v>
      </c>
    </row>
    <row r="1419" spans="1:5" x14ac:dyDescent="0.25">
      <c r="A1419" t="s">
        <v>2445</v>
      </c>
      <c r="B1419">
        <v>11691441001</v>
      </c>
      <c r="D1419" t="s">
        <v>2509</v>
      </c>
      <c r="E1419" s="140">
        <v>49.56</v>
      </c>
    </row>
    <row r="1420" spans="1:5" x14ac:dyDescent="0.25">
      <c r="A1420" t="s">
        <v>2445</v>
      </c>
      <c r="B1420">
        <v>11691421001</v>
      </c>
      <c r="D1420" t="s">
        <v>2510</v>
      </c>
      <c r="E1420" s="140">
        <v>71.67</v>
      </c>
    </row>
    <row r="1421" spans="1:5" x14ac:dyDescent="0.25">
      <c r="A1421" t="s">
        <v>2445</v>
      </c>
      <c r="B1421">
        <v>12676111001</v>
      </c>
      <c r="D1421" t="s">
        <v>2511</v>
      </c>
      <c r="E1421" s="140">
        <v>206.62</v>
      </c>
    </row>
    <row r="1422" spans="1:5" x14ac:dyDescent="0.25">
      <c r="A1422" t="s">
        <v>2445</v>
      </c>
      <c r="B1422">
        <v>12676211001</v>
      </c>
      <c r="D1422" t="s">
        <v>2512</v>
      </c>
      <c r="E1422" s="140">
        <v>266.01</v>
      </c>
    </row>
    <row r="1423" spans="1:5" x14ac:dyDescent="0.25">
      <c r="A1423" t="s">
        <v>2445</v>
      </c>
      <c r="B1423">
        <v>12676311001</v>
      </c>
      <c r="D1423" t="s">
        <v>2513</v>
      </c>
      <c r="E1423" s="140">
        <v>301.89</v>
      </c>
    </row>
    <row r="1424" spans="1:5" x14ac:dyDescent="0.25">
      <c r="A1424" t="s">
        <v>2445</v>
      </c>
      <c r="B1424">
        <v>12352191001</v>
      </c>
      <c r="D1424" t="s">
        <v>2514</v>
      </c>
      <c r="E1424" s="140">
        <v>556.77</v>
      </c>
    </row>
    <row r="1425" spans="1:5" x14ac:dyDescent="0.25">
      <c r="A1425" t="s">
        <v>2445</v>
      </c>
      <c r="B1425">
        <v>12062571001</v>
      </c>
      <c r="D1425" t="s">
        <v>2515</v>
      </c>
      <c r="E1425" s="140">
        <v>633.48</v>
      </c>
    </row>
    <row r="1426" spans="1:5" x14ac:dyDescent="0.25">
      <c r="A1426" t="s">
        <v>2445</v>
      </c>
      <c r="B1426">
        <v>12343341001</v>
      </c>
      <c r="D1426" t="s">
        <v>2516</v>
      </c>
      <c r="E1426" s="140">
        <v>814.12</v>
      </c>
    </row>
    <row r="1427" spans="1:5" x14ac:dyDescent="0.25">
      <c r="A1427" t="s">
        <v>2445</v>
      </c>
      <c r="B1427">
        <v>11690121001</v>
      </c>
      <c r="D1427" t="s">
        <v>2517</v>
      </c>
      <c r="E1427" s="140">
        <v>13.47</v>
      </c>
    </row>
    <row r="1428" spans="1:5" x14ac:dyDescent="0.25">
      <c r="A1428" t="s">
        <v>2445</v>
      </c>
      <c r="B1428">
        <v>11690141001</v>
      </c>
      <c r="D1428" t="s">
        <v>2518</v>
      </c>
      <c r="E1428" s="140">
        <v>24.45</v>
      </c>
    </row>
    <row r="1429" spans="1:5" x14ac:dyDescent="0.25">
      <c r="A1429" t="s">
        <v>2445</v>
      </c>
      <c r="B1429">
        <v>11690161001</v>
      </c>
      <c r="D1429" t="s">
        <v>2519</v>
      </c>
      <c r="E1429" s="140">
        <v>51.88</v>
      </c>
    </row>
    <row r="1430" spans="1:5" x14ac:dyDescent="0.25">
      <c r="A1430" t="s">
        <v>2445</v>
      </c>
      <c r="B1430">
        <v>11690171001</v>
      </c>
      <c r="D1430" t="s">
        <v>2520</v>
      </c>
      <c r="E1430" s="140">
        <v>39.35</v>
      </c>
    </row>
    <row r="1431" spans="1:5" x14ac:dyDescent="0.25">
      <c r="A1431" t="s">
        <v>2445</v>
      </c>
      <c r="B1431">
        <v>11691701001</v>
      </c>
      <c r="D1431" t="s">
        <v>2521</v>
      </c>
      <c r="E1431" s="140">
        <v>49.94</v>
      </c>
    </row>
    <row r="1432" spans="1:5" x14ac:dyDescent="0.25">
      <c r="A1432" t="s">
        <v>2445</v>
      </c>
      <c r="B1432">
        <v>11691471001</v>
      </c>
      <c r="D1432" t="s">
        <v>2522</v>
      </c>
      <c r="E1432" s="140">
        <v>57.61</v>
      </c>
    </row>
    <row r="1433" spans="1:5" x14ac:dyDescent="0.25">
      <c r="A1433" t="s">
        <v>2445</v>
      </c>
      <c r="B1433">
        <v>11691481001</v>
      </c>
      <c r="D1433" t="s">
        <v>2523</v>
      </c>
      <c r="E1433" s="140">
        <v>66.16</v>
      </c>
    </row>
    <row r="1434" spans="1:5" x14ac:dyDescent="0.25">
      <c r="A1434" t="s">
        <v>2445</v>
      </c>
      <c r="B1434">
        <v>12676411001</v>
      </c>
      <c r="D1434" t="s">
        <v>2524</v>
      </c>
      <c r="E1434" s="140">
        <v>226.42</v>
      </c>
    </row>
    <row r="1435" spans="1:5" x14ac:dyDescent="0.25">
      <c r="A1435" t="s">
        <v>2445</v>
      </c>
      <c r="B1435">
        <v>12676511001</v>
      </c>
      <c r="D1435" t="s">
        <v>2525</v>
      </c>
      <c r="E1435" s="140">
        <v>306.83999999999997</v>
      </c>
    </row>
    <row r="1436" spans="1:5" x14ac:dyDescent="0.25">
      <c r="A1436" t="s">
        <v>2445</v>
      </c>
      <c r="B1436">
        <v>12676611001</v>
      </c>
      <c r="D1436" t="s">
        <v>2526</v>
      </c>
      <c r="E1436" s="140">
        <v>373.65</v>
      </c>
    </row>
    <row r="1437" spans="1:5" x14ac:dyDescent="0.25">
      <c r="A1437" t="s">
        <v>2445</v>
      </c>
      <c r="B1437">
        <v>11691251001</v>
      </c>
      <c r="D1437" t="s">
        <v>2527</v>
      </c>
      <c r="E1437" s="140">
        <v>17.43</v>
      </c>
    </row>
    <row r="1438" spans="1:5" x14ac:dyDescent="0.25">
      <c r="A1438" t="s">
        <v>2445</v>
      </c>
      <c r="B1438">
        <v>11691271001</v>
      </c>
      <c r="D1438" t="s">
        <v>2528</v>
      </c>
      <c r="E1438" s="140">
        <v>29.32</v>
      </c>
    </row>
    <row r="1439" spans="1:5" x14ac:dyDescent="0.25">
      <c r="A1439" t="s">
        <v>2445</v>
      </c>
      <c r="B1439">
        <v>11691291001</v>
      </c>
      <c r="D1439" t="s">
        <v>2529</v>
      </c>
      <c r="E1439" s="140">
        <v>51.51</v>
      </c>
    </row>
    <row r="1440" spans="1:5" x14ac:dyDescent="0.25">
      <c r="A1440" t="s">
        <v>2445</v>
      </c>
      <c r="B1440">
        <v>11691311001</v>
      </c>
      <c r="D1440" t="s">
        <v>2530</v>
      </c>
      <c r="E1440" s="140">
        <v>70.099999999999994</v>
      </c>
    </row>
    <row r="1441" spans="1:5" x14ac:dyDescent="0.25">
      <c r="A1441" t="s">
        <v>2445</v>
      </c>
      <c r="B1441">
        <v>11691501001</v>
      </c>
      <c r="D1441" t="s">
        <v>2531</v>
      </c>
      <c r="E1441" s="140">
        <v>93.19</v>
      </c>
    </row>
    <row r="1442" spans="1:5" x14ac:dyDescent="0.25">
      <c r="A1442" t="s">
        <v>2445</v>
      </c>
      <c r="B1442">
        <v>12378361001</v>
      </c>
      <c r="D1442" t="s">
        <v>2532</v>
      </c>
      <c r="E1442" s="140">
        <v>236.32</v>
      </c>
    </row>
    <row r="1443" spans="1:5" x14ac:dyDescent="0.25">
      <c r="A1443" t="s">
        <v>2445</v>
      </c>
      <c r="B1443">
        <v>11691241001</v>
      </c>
      <c r="D1443" t="s">
        <v>2533</v>
      </c>
      <c r="E1443" s="140">
        <v>13.47</v>
      </c>
    </row>
    <row r="1444" spans="1:5" x14ac:dyDescent="0.25">
      <c r="A1444" t="s">
        <v>2445</v>
      </c>
      <c r="B1444">
        <v>11691261001</v>
      </c>
      <c r="D1444" t="s">
        <v>2534</v>
      </c>
      <c r="E1444" s="140">
        <v>18.5</v>
      </c>
    </row>
    <row r="1445" spans="1:5" x14ac:dyDescent="0.25">
      <c r="A1445" t="s">
        <v>2445</v>
      </c>
      <c r="B1445">
        <v>11691281001</v>
      </c>
      <c r="D1445" t="s">
        <v>2535</v>
      </c>
      <c r="E1445" s="140">
        <v>31.44</v>
      </c>
    </row>
    <row r="1446" spans="1:5" x14ac:dyDescent="0.25">
      <c r="A1446" t="s">
        <v>2445</v>
      </c>
      <c r="B1446">
        <v>11691301001</v>
      </c>
      <c r="D1446" t="s">
        <v>2536</v>
      </c>
      <c r="E1446" s="140">
        <v>54.69</v>
      </c>
    </row>
    <row r="1447" spans="1:5" x14ac:dyDescent="0.25">
      <c r="A1447" t="s">
        <v>2445</v>
      </c>
      <c r="B1447">
        <v>11691451001</v>
      </c>
      <c r="D1447" t="s">
        <v>2537</v>
      </c>
      <c r="E1447" s="140">
        <v>74.819999999999993</v>
      </c>
    </row>
    <row r="1448" spans="1:5" x14ac:dyDescent="0.25">
      <c r="A1448" t="s">
        <v>2445</v>
      </c>
      <c r="B1448">
        <v>11691461001</v>
      </c>
      <c r="D1448" t="s">
        <v>2538</v>
      </c>
      <c r="E1448" s="140">
        <v>131.15</v>
      </c>
    </row>
    <row r="1449" spans="1:5" x14ac:dyDescent="0.25">
      <c r="A1449" t="s">
        <v>2445</v>
      </c>
      <c r="B1449">
        <v>12677511001</v>
      </c>
      <c r="D1449" t="s">
        <v>2539</v>
      </c>
      <c r="E1449" s="140">
        <v>301.89</v>
      </c>
    </row>
    <row r="1450" spans="1:5" x14ac:dyDescent="0.25">
      <c r="A1450" t="s">
        <v>2445</v>
      </c>
      <c r="B1450">
        <v>12677611001</v>
      </c>
      <c r="D1450" t="s">
        <v>2540</v>
      </c>
      <c r="E1450" s="140">
        <v>373.65</v>
      </c>
    </row>
    <row r="1451" spans="1:5" x14ac:dyDescent="0.25">
      <c r="A1451" t="s">
        <v>2445</v>
      </c>
      <c r="B1451">
        <v>12677711001</v>
      </c>
      <c r="D1451" t="s">
        <v>2541</v>
      </c>
      <c r="E1451" s="140">
        <v>535.74</v>
      </c>
    </row>
    <row r="1452" spans="1:5" x14ac:dyDescent="0.25">
      <c r="A1452" t="s">
        <v>2445</v>
      </c>
      <c r="B1452">
        <v>11691381001</v>
      </c>
      <c r="D1452" t="s">
        <v>2542</v>
      </c>
      <c r="E1452" s="140">
        <v>8.8000000000000007</v>
      </c>
    </row>
    <row r="1453" spans="1:5" x14ac:dyDescent="0.25">
      <c r="A1453" t="s">
        <v>2445</v>
      </c>
      <c r="B1453">
        <v>11691391001</v>
      </c>
      <c r="D1453" t="s">
        <v>2543</v>
      </c>
      <c r="E1453" s="140">
        <v>9.94</v>
      </c>
    </row>
    <row r="1454" spans="1:5" x14ac:dyDescent="0.25">
      <c r="A1454" t="s">
        <v>2445</v>
      </c>
      <c r="B1454">
        <v>11691401001</v>
      </c>
      <c r="D1454" t="s">
        <v>2544</v>
      </c>
      <c r="E1454" s="140">
        <v>10.5</v>
      </c>
    </row>
    <row r="1455" spans="1:5" x14ac:dyDescent="0.25">
      <c r="A1455" t="s">
        <v>2445</v>
      </c>
      <c r="B1455">
        <v>11690261001</v>
      </c>
      <c r="D1455" t="s">
        <v>2545</v>
      </c>
      <c r="E1455" s="140">
        <v>24.75</v>
      </c>
    </row>
    <row r="1456" spans="1:5" x14ac:dyDescent="0.25">
      <c r="A1456" t="s">
        <v>2445</v>
      </c>
      <c r="B1456">
        <v>11691831001</v>
      </c>
      <c r="D1456" t="s">
        <v>2546</v>
      </c>
      <c r="E1456" s="140">
        <v>29.69</v>
      </c>
    </row>
    <row r="1457" spans="1:5" x14ac:dyDescent="0.25">
      <c r="A1457" t="s">
        <v>2445</v>
      </c>
      <c r="B1457">
        <v>11691821001</v>
      </c>
      <c r="D1457" t="s">
        <v>2547</v>
      </c>
      <c r="E1457" s="140">
        <v>43.3</v>
      </c>
    </row>
    <row r="1458" spans="1:5" x14ac:dyDescent="0.25">
      <c r="A1458" t="s">
        <v>2445</v>
      </c>
      <c r="B1458">
        <v>11691161008</v>
      </c>
      <c r="D1458" t="s">
        <v>2548</v>
      </c>
      <c r="E1458" s="140">
        <v>13.81</v>
      </c>
    </row>
    <row r="1459" spans="1:5" x14ac:dyDescent="0.25">
      <c r="A1459" t="s">
        <v>2445</v>
      </c>
      <c r="B1459">
        <v>11691181008</v>
      </c>
      <c r="D1459" t="s">
        <v>2549</v>
      </c>
      <c r="E1459" s="140">
        <v>13.81</v>
      </c>
    </row>
    <row r="1460" spans="1:5" x14ac:dyDescent="0.25">
      <c r="A1460" t="s">
        <v>2445</v>
      </c>
      <c r="B1460">
        <v>11691191008</v>
      </c>
      <c r="D1460" t="s">
        <v>2550</v>
      </c>
      <c r="E1460" s="140">
        <v>21.5</v>
      </c>
    </row>
    <row r="1461" spans="1:5" x14ac:dyDescent="0.25">
      <c r="A1461" t="s">
        <v>2445</v>
      </c>
      <c r="B1461">
        <v>11690451001</v>
      </c>
      <c r="D1461" t="s">
        <v>2551</v>
      </c>
      <c r="E1461" s="140">
        <v>13.47</v>
      </c>
    </row>
    <row r="1462" spans="1:5" x14ac:dyDescent="0.25">
      <c r="A1462" t="s">
        <v>2445</v>
      </c>
      <c r="B1462">
        <v>11690561001</v>
      </c>
      <c r="D1462" t="s">
        <v>2552</v>
      </c>
      <c r="E1462" s="140">
        <v>18.48</v>
      </c>
    </row>
    <row r="1463" spans="1:5" x14ac:dyDescent="0.25">
      <c r="A1463" t="s">
        <v>2445</v>
      </c>
      <c r="B1463">
        <v>11690631001</v>
      </c>
      <c r="D1463" t="s">
        <v>2553</v>
      </c>
      <c r="E1463" s="140">
        <v>31.44</v>
      </c>
    </row>
    <row r="1464" spans="1:5" x14ac:dyDescent="0.25">
      <c r="A1464" t="s">
        <v>2445</v>
      </c>
      <c r="B1464">
        <v>11690721001</v>
      </c>
      <c r="D1464" t="s">
        <v>2554</v>
      </c>
      <c r="E1464" s="140">
        <v>68.260000000000005</v>
      </c>
    </row>
    <row r="1465" spans="1:5" x14ac:dyDescent="0.25">
      <c r="A1465" t="s">
        <v>2445</v>
      </c>
      <c r="B1465">
        <v>11691561001</v>
      </c>
      <c r="D1465" t="s">
        <v>2555</v>
      </c>
      <c r="E1465" s="140">
        <v>89.91</v>
      </c>
    </row>
    <row r="1466" spans="1:5" x14ac:dyDescent="0.25">
      <c r="A1466" t="s">
        <v>2445</v>
      </c>
      <c r="B1466">
        <v>11691671001</v>
      </c>
      <c r="D1466" t="s">
        <v>2556</v>
      </c>
      <c r="E1466" s="140">
        <v>136.1</v>
      </c>
    </row>
    <row r="1467" spans="1:5" x14ac:dyDescent="0.25">
      <c r="A1467" t="s">
        <v>2445</v>
      </c>
      <c r="B1467">
        <v>12219461001</v>
      </c>
      <c r="D1467" t="s">
        <v>2557</v>
      </c>
      <c r="E1467" s="140">
        <v>402.11</v>
      </c>
    </row>
    <row r="1468" spans="1:5" x14ac:dyDescent="0.25">
      <c r="A1468" t="s">
        <v>2445</v>
      </c>
      <c r="B1468">
        <v>12219481001</v>
      </c>
      <c r="D1468" t="s">
        <v>2558</v>
      </c>
      <c r="E1468" s="140">
        <v>510.99</v>
      </c>
    </row>
    <row r="1469" spans="1:5" x14ac:dyDescent="0.25">
      <c r="A1469" t="s">
        <v>2445</v>
      </c>
      <c r="B1469">
        <v>12219531001</v>
      </c>
      <c r="D1469" t="s">
        <v>2559</v>
      </c>
      <c r="E1469" s="140">
        <v>814.12</v>
      </c>
    </row>
    <row r="1470" spans="1:5" x14ac:dyDescent="0.25">
      <c r="A1470" t="s">
        <v>2445</v>
      </c>
      <c r="B1470">
        <v>11690491001</v>
      </c>
      <c r="D1470" t="s">
        <v>2560</v>
      </c>
      <c r="E1470" s="140">
        <v>14.92</v>
      </c>
    </row>
    <row r="1471" spans="1:5" x14ac:dyDescent="0.25">
      <c r="A1471" t="s">
        <v>2445</v>
      </c>
      <c r="B1471">
        <v>11690601001</v>
      </c>
      <c r="D1471" t="s">
        <v>2561</v>
      </c>
      <c r="E1471" s="140">
        <v>31.43</v>
      </c>
    </row>
    <row r="1472" spans="1:5" x14ac:dyDescent="0.25">
      <c r="A1472" t="s">
        <v>2445</v>
      </c>
      <c r="B1472">
        <v>11690701001</v>
      </c>
      <c r="D1472" t="s">
        <v>2562</v>
      </c>
      <c r="E1472" s="140">
        <v>58.2</v>
      </c>
    </row>
    <row r="1473" spans="1:5" x14ac:dyDescent="0.25">
      <c r="A1473" t="s">
        <v>2445</v>
      </c>
      <c r="B1473">
        <v>11691511001</v>
      </c>
      <c r="D1473" t="s">
        <v>2563</v>
      </c>
      <c r="E1473" s="140">
        <v>77.44</v>
      </c>
    </row>
    <row r="1474" spans="1:5" x14ac:dyDescent="0.25">
      <c r="A1474" t="s">
        <v>2445</v>
      </c>
      <c r="B1474">
        <v>11691531001</v>
      </c>
      <c r="D1474" t="s">
        <v>2564</v>
      </c>
      <c r="E1474" s="140">
        <v>80.06</v>
      </c>
    </row>
    <row r="1475" spans="1:5" x14ac:dyDescent="0.25">
      <c r="A1475" t="s">
        <v>2445</v>
      </c>
      <c r="B1475">
        <v>11691601001</v>
      </c>
      <c r="D1475" t="s">
        <v>2565</v>
      </c>
      <c r="E1475" s="140">
        <v>115.51</v>
      </c>
    </row>
    <row r="1476" spans="1:5" x14ac:dyDescent="0.25">
      <c r="A1476" t="s">
        <v>2445</v>
      </c>
      <c r="B1476">
        <v>11691621001</v>
      </c>
      <c r="D1476" t="s">
        <v>2566</v>
      </c>
      <c r="E1476" s="140">
        <v>128.68</v>
      </c>
    </row>
    <row r="1477" spans="1:5" x14ac:dyDescent="0.25">
      <c r="A1477" t="s">
        <v>2445</v>
      </c>
      <c r="B1477">
        <v>11691631001</v>
      </c>
      <c r="D1477" t="s">
        <v>2567</v>
      </c>
      <c r="E1477" s="140">
        <v>129.91</v>
      </c>
    </row>
    <row r="1478" spans="1:5" x14ac:dyDescent="0.25">
      <c r="A1478" t="s">
        <v>2445</v>
      </c>
      <c r="B1478">
        <v>11691651001</v>
      </c>
      <c r="D1478" t="s">
        <v>2568</v>
      </c>
      <c r="E1478" s="140">
        <v>142.29</v>
      </c>
    </row>
    <row r="1479" spans="1:5" x14ac:dyDescent="0.25">
      <c r="A1479" t="s">
        <v>2445</v>
      </c>
      <c r="B1479">
        <v>12219351001</v>
      </c>
      <c r="D1479" t="s">
        <v>2569</v>
      </c>
      <c r="E1479" s="140">
        <v>362.52</v>
      </c>
    </row>
    <row r="1480" spans="1:5" x14ac:dyDescent="0.25">
      <c r="A1480" t="s">
        <v>2445</v>
      </c>
      <c r="B1480">
        <v>12219381001</v>
      </c>
      <c r="D1480" t="s">
        <v>2570</v>
      </c>
      <c r="E1480" s="140">
        <v>362.52</v>
      </c>
    </row>
    <row r="1481" spans="1:5" x14ac:dyDescent="0.25">
      <c r="A1481" t="s">
        <v>2445</v>
      </c>
      <c r="B1481">
        <v>12219431001</v>
      </c>
      <c r="D1481" t="s">
        <v>2571</v>
      </c>
      <c r="E1481" s="140">
        <v>423.14</v>
      </c>
    </row>
    <row r="1482" spans="1:5" x14ac:dyDescent="0.25">
      <c r="A1482" t="s">
        <v>2445</v>
      </c>
      <c r="B1482">
        <v>11690531001</v>
      </c>
      <c r="D1482" t="s">
        <v>2572</v>
      </c>
      <c r="E1482" s="140">
        <v>15.61</v>
      </c>
    </row>
    <row r="1483" spans="1:5" x14ac:dyDescent="0.25">
      <c r="A1483" t="s">
        <v>2445</v>
      </c>
      <c r="B1483">
        <v>11690591001</v>
      </c>
      <c r="D1483" t="s">
        <v>2573</v>
      </c>
      <c r="E1483" s="140">
        <v>31.23</v>
      </c>
    </row>
    <row r="1484" spans="1:5" x14ac:dyDescent="0.25">
      <c r="A1484" t="s">
        <v>2445</v>
      </c>
      <c r="B1484">
        <v>11690611001</v>
      </c>
      <c r="D1484" t="s">
        <v>2574</v>
      </c>
      <c r="E1484" s="140">
        <v>31.43</v>
      </c>
    </row>
    <row r="1485" spans="1:5" x14ac:dyDescent="0.25">
      <c r="A1485" t="s">
        <v>2445</v>
      </c>
      <c r="B1485">
        <v>11690681001</v>
      </c>
      <c r="D1485" t="s">
        <v>2575</v>
      </c>
      <c r="E1485" s="140">
        <v>39.590000000000003</v>
      </c>
    </row>
    <row r="1486" spans="1:5" x14ac:dyDescent="0.25">
      <c r="A1486" t="s">
        <v>2445</v>
      </c>
      <c r="B1486">
        <v>11690691001</v>
      </c>
      <c r="D1486" t="s">
        <v>2576</v>
      </c>
      <c r="E1486" s="140">
        <v>58.2</v>
      </c>
    </row>
    <row r="1487" spans="1:5" x14ac:dyDescent="0.25">
      <c r="A1487" t="s">
        <v>2445</v>
      </c>
      <c r="B1487">
        <v>11690711001</v>
      </c>
      <c r="D1487" t="s">
        <v>2577</v>
      </c>
      <c r="E1487" s="140">
        <v>58.2</v>
      </c>
    </row>
    <row r="1488" spans="1:5" x14ac:dyDescent="0.25">
      <c r="A1488" t="s">
        <v>2445</v>
      </c>
      <c r="B1488">
        <v>11690771001</v>
      </c>
      <c r="D1488" t="s">
        <v>2578</v>
      </c>
      <c r="E1488" s="140">
        <v>73.540000000000006</v>
      </c>
    </row>
    <row r="1489" spans="1:5" x14ac:dyDescent="0.25">
      <c r="A1489" t="s">
        <v>2445</v>
      </c>
      <c r="B1489">
        <v>11691521001</v>
      </c>
      <c r="D1489" t="s">
        <v>2579</v>
      </c>
      <c r="E1489" s="140">
        <v>74.819999999999993</v>
      </c>
    </row>
    <row r="1490" spans="1:5" x14ac:dyDescent="0.25">
      <c r="A1490" t="s">
        <v>2445</v>
      </c>
      <c r="B1490">
        <v>11691541001</v>
      </c>
      <c r="D1490" t="s">
        <v>2580</v>
      </c>
      <c r="E1490" s="140">
        <v>80.06</v>
      </c>
    </row>
    <row r="1491" spans="1:5" x14ac:dyDescent="0.25">
      <c r="A1491" t="s">
        <v>2445</v>
      </c>
      <c r="B1491">
        <v>11691551001</v>
      </c>
      <c r="D1491" t="s">
        <v>2581</v>
      </c>
      <c r="E1491" s="140">
        <v>85.98</v>
      </c>
    </row>
    <row r="1492" spans="1:5" x14ac:dyDescent="0.25">
      <c r="A1492" t="s">
        <v>2445</v>
      </c>
      <c r="B1492">
        <v>11691591001</v>
      </c>
      <c r="D1492" t="s">
        <v>2582</v>
      </c>
      <c r="E1492" s="140">
        <v>108.94</v>
      </c>
    </row>
    <row r="1493" spans="1:5" x14ac:dyDescent="0.25">
      <c r="A1493" t="s">
        <v>2445</v>
      </c>
      <c r="B1493">
        <v>11691611001</v>
      </c>
      <c r="D1493" t="s">
        <v>2583</v>
      </c>
      <c r="E1493" s="140">
        <v>119.45</v>
      </c>
    </row>
    <row r="1494" spans="1:5" x14ac:dyDescent="0.25">
      <c r="A1494" t="s">
        <v>2445</v>
      </c>
      <c r="B1494">
        <v>11691641001</v>
      </c>
      <c r="D1494" t="s">
        <v>2584</v>
      </c>
      <c r="E1494" s="140">
        <v>134.86000000000001</v>
      </c>
    </row>
    <row r="1495" spans="1:5" x14ac:dyDescent="0.25">
      <c r="A1495" t="s">
        <v>2445</v>
      </c>
      <c r="B1495">
        <v>11691661001</v>
      </c>
      <c r="D1495" t="s">
        <v>2585</v>
      </c>
      <c r="E1495" s="140">
        <v>134.86000000000001</v>
      </c>
    </row>
    <row r="1496" spans="1:5" x14ac:dyDescent="0.25">
      <c r="A1496" t="s">
        <v>2445</v>
      </c>
      <c r="B1496">
        <v>12219341001</v>
      </c>
      <c r="D1496" t="s">
        <v>2586</v>
      </c>
      <c r="E1496" s="140">
        <v>301.89</v>
      </c>
    </row>
    <row r="1497" spans="1:5" x14ac:dyDescent="0.25">
      <c r="A1497" t="s">
        <v>2445</v>
      </c>
      <c r="B1497">
        <v>12677911001</v>
      </c>
      <c r="D1497" t="s">
        <v>2587</v>
      </c>
      <c r="E1497" s="140">
        <v>301.89</v>
      </c>
    </row>
    <row r="1498" spans="1:5" x14ac:dyDescent="0.25">
      <c r="A1498" t="s">
        <v>2445</v>
      </c>
      <c r="B1498">
        <v>12219361001</v>
      </c>
      <c r="D1498" t="s">
        <v>2588</v>
      </c>
      <c r="E1498" s="140">
        <v>330.35</v>
      </c>
    </row>
    <row r="1499" spans="1:5" x14ac:dyDescent="0.25">
      <c r="A1499" t="s">
        <v>2445</v>
      </c>
      <c r="B1499">
        <v>12313261001</v>
      </c>
      <c r="D1499" t="s">
        <v>2589</v>
      </c>
      <c r="E1499" s="140">
        <v>351.38</v>
      </c>
    </row>
    <row r="1500" spans="1:5" x14ac:dyDescent="0.25">
      <c r="A1500" t="s">
        <v>2445</v>
      </c>
      <c r="B1500">
        <v>12219441001</v>
      </c>
      <c r="D1500" t="s">
        <v>2590</v>
      </c>
      <c r="E1500" s="140">
        <v>362.52</v>
      </c>
    </row>
    <row r="1501" spans="1:5" x14ac:dyDescent="0.25">
      <c r="A1501" t="s">
        <v>2445</v>
      </c>
      <c r="B1501">
        <v>12313361001</v>
      </c>
      <c r="D1501" t="s">
        <v>2591</v>
      </c>
      <c r="E1501" s="140">
        <v>342.72</v>
      </c>
    </row>
    <row r="1502" spans="1:5" x14ac:dyDescent="0.25">
      <c r="A1502" t="s">
        <v>2445</v>
      </c>
      <c r="B1502">
        <v>12219451001</v>
      </c>
      <c r="D1502" t="s">
        <v>2592</v>
      </c>
      <c r="E1502" s="140">
        <v>383.55</v>
      </c>
    </row>
    <row r="1503" spans="1:5" x14ac:dyDescent="0.25">
      <c r="A1503" t="s">
        <v>2445</v>
      </c>
      <c r="B1503">
        <v>12313461001</v>
      </c>
      <c r="D1503" t="s">
        <v>2593</v>
      </c>
      <c r="E1503" s="140">
        <v>439.23</v>
      </c>
    </row>
    <row r="1504" spans="1:5" x14ac:dyDescent="0.25">
      <c r="A1504" t="s">
        <v>2445</v>
      </c>
      <c r="B1504">
        <v>12313561001</v>
      </c>
      <c r="D1504" t="s">
        <v>2594</v>
      </c>
      <c r="E1504" s="140">
        <v>462.74</v>
      </c>
    </row>
    <row r="1505" spans="1:5" x14ac:dyDescent="0.25">
      <c r="A1505" t="s">
        <v>2445</v>
      </c>
      <c r="B1505">
        <v>12219501001</v>
      </c>
      <c r="D1505" t="s">
        <v>2595</v>
      </c>
      <c r="E1505" s="140">
        <v>585.23</v>
      </c>
    </row>
    <row r="1506" spans="1:5" x14ac:dyDescent="0.25">
      <c r="A1506" t="s">
        <v>2445</v>
      </c>
      <c r="B1506">
        <v>12313661001</v>
      </c>
      <c r="D1506" t="s">
        <v>2596</v>
      </c>
      <c r="E1506" s="140">
        <v>575.33000000000004</v>
      </c>
    </row>
    <row r="1507" spans="1:5" x14ac:dyDescent="0.25">
      <c r="A1507" t="s">
        <v>2445</v>
      </c>
      <c r="B1507">
        <v>11690471001</v>
      </c>
      <c r="D1507" t="s">
        <v>2597</v>
      </c>
      <c r="E1507" s="140">
        <v>14.92</v>
      </c>
    </row>
    <row r="1508" spans="1:5" x14ac:dyDescent="0.25">
      <c r="A1508" t="s">
        <v>2445</v>
      </c>
      <c r="B1508">
        <v>12677811001</v>
      </c>
      <c r="D1508" t="s">
        <v>2598</v>
      </c>
      <c r="E1508" s="140">
        <v>468.92</v>
      </c>
    </row>
    <row r="1509" spans="1:5" x14ac:dyDescent="0.25">
      <c r="A1509" t="s">
        <v>2445</v>
      </c>
      <c r="B1509">
        <v>11690551001</v>
      </c>
      <c r="D1509" t="s">
        <v>2599</v>
      </c>
      <c r="E1509" s="140">
        <v>14.92</v>
      </c>
    </row>
    <row r="1510" spans="1:5" x14ac:dyDescent="0.25">
      <c r="A1510" t="s">
        <v>2445</v>
      </c>
      <c r="B1510">
        <v>11690621001</v>
      </c>
      <c r="D1510" t="s">
        <v>2600</v>
      </c>
      <c r="E1510" s="140">
        <v>40.46</v>
      </c>
    </row>
    <row r="1511" spans="1:5" x14ac:dyDescent="0.25">
      <c r="A1511" t="s">
        <v>2445</v>
      </c>
      <c r="B1511">
        <v>11691691001</v>
      </c>
      <c r="D1511" t="s">
        <v>2601</v>
      </c>
      <c r="E1511" s="140">
        <v>46.71</v>
      </c>
    </row>
    <row r="1512" spans="1:5" x14ac:dyDescent="0.25">
      <c r="A1512" t="s">
        <v>2445</v>
      </c>
      <c r="B1512">
        <v>12226841001</v>
      </c>
      <c r="D1512" t="s">
        <v>2602</v>
      </c>
      <c r="E1512" s="140">
        <v>371.72</v>
      </c>
    </row>
    <row r="1513" spans="1:5" x14ac:dyDescent="0.25">
      <c r="A1513" t="s">
        <v>2445</v>
      </c>
      <c r="B1513">
        <v>12227041001</v>
      </c>
      <c r="D1513" t="s">
        <v>2603</v>
      </c>
      <c r="E1513" s="140">
        <v>395.9</v>
      </c>
    </row>
    <row r="1514" spans="1:5" x14ac:dyDescent="0.25">
      <c r="A1514" t="s">
        <v>2445</v>
      </c>
      <c r="B1514">
        <v>12227141001</v>
      </c>
      <c r="D1514" t="s">
        <v>2604</v>
      </c>
      <c r="E1514" s="140">
        <v>602.91</v>
      </c>
    </row>
    <row r="1515" spans="1:5" x14ac:dyDescent="0.25">
      <c r="A1515" t="s">
        <v>2445</v>
      </c>
      <c r="B1515">
        <v>12411941001</v>
      </c>
      <c r="D1515" t="s">
        <v>2605</v>
      </c>
      <c r="E1515" s="140">
        <v>702.64</v>
      </c>
    </row>
    <row r="1516" spans="1:5" x14ac:dyDescent="0.25">
      <c r="A1516" t="s">
        <v>2445</v>
      </c>
      <c r="B1516">
        <v>12412141001</v>
      </c>
      <c r="D1516" t="s">
        <v>2606</v>
      </c>
      <c r="E1516" s="140">
        <v>672.43</v>
      </c>
    </row>
    <row r="1517" spans="1:5" x14ac:dyDescent="0.25">
      <c r="A1517" t="s">
        <v>2445</v>
      </c>
      <c r="B1517">
        <v>12413041001</v>
      </c>
      <c r="D1517" t="s">
        <v>2607</v>
      </c>
      <c r="E1517" s="140">
        <v>899.08</v>
      </c>
    </row>
    <row r="1518" spans="1:5" x14ac:dyDescent="0.25">
      <c r="A1518" t="s">
        <v>2445</v>
      </c>
      <c r="B1518">
        <v>12413141001</v>
      </c>
      <c r="D1518" t="s">
        <v>2608</v>
      </c>
      <c r="E1518" s="140">
        <v>1004.86</v>
      </c>
    </row>
    <row r="1519" spans="1:5" x14ac:dyDescent="0.25">
      <c r="A1519" t="s">
        <v>2445</v>
      </c>
      <c r="B1519">
        <v>12413241001</v>
      </c>
      <c r="D1519" t="s">
        <v>2609</v>
      </c>
      <c r="E1519" s="140">
        <v>974.64</v>
      </c>
    </row>
    <row r="1520" spans="1:5" x14ac:dyDescent="0.25">
      <c r="A1520" t="s">
        <v>2445</v>
      </c>
      <c r="B1520">
        <v>12413341001</v>
      </c>
      <c r="D1520" t="s">
        <v>2610</v>
      </c>
      <c r="E1520" s="140">
        <v>974.64</v>
      </c>
    </row>
    <row r="1521" spans="1:5" x14ac:dyDescent="0.25">
      <c r="A1521" t="s">
        <v>2445</v>
      </c>
      <c r="B1521">
        <v>12413441001</v>
      </c>
      <c r="D1521" t="s">
        <v>2611</v>
      </c>
      <c r="E1521" s="140">
        <v>1049.47</v>
      </c>
    </row>
    <row r="1522" spans="1:5" x14ac:dyDescent="0.25">
      <c r="A1522" t="s">
        <v>2445</v>
      </c>
      <c r="B1522">
        <v>12413541001</v>
      </c>
      <c r="D1522" t="s">
        <v>2612</v>
      </c>
      <c r="E1522" s="140">
        <v>1171.08</v>
      </c>
    </row>
    <row r="1523" spans="1:5" x14ac:dyDescent="0.25">
      <c r="A1523" t="s">
        <v>2445</v>
      </c>
      <c r="B1523">
        <v>12414341001</v>
      </c>
      <c r="D1523" t="s">
        <v>2613</v>
      </c>
      <c r="E1523" s="140">
        <v>1171.08</v>
      </c>
    </row>
    <row r="1524" spans="1:5" x14ac:dyDescent="0.25">
      <c r="A1524" t="s">
        <v>2445</v>
      </c>
      <c r="B1524">
        <v>12414441001</v>
      </c>
      <c r="D1524" t="s">
        <v>2614</v>
      </c>
      <c r="E1524" s="140">
        <v>1155.96</v>
      </c>
    </row>
    <row r="1525" spans="1:5" x14ac:dyDescent="0.25">
      <c r="A1525" t="s">
        <v>2445</v>
      </c>
      <c r="B1525">
        <v>12414541001</v>
      </c>
      <c r="D1525" t="s">
        <v>2615</v>
      </c>
      <c r="E1525" s="140">
        <v>1056.24</v>
      </c>
    </row>
    <row r="1526" spans="1:5" x14ac:dyDescent="0.25">
      <c r="A1526" t="s">
        <v>2445</v>
      </c>
      <c r="B1526">
        <v>12414641001</v>
      </c>
      <c r="D1526" t="s">
        <v>2616</v>
      </c>
      <c r="E1526" s="140">
        <v>1207.3399999999999</v>
      </c>
    </row>
    <row r="1527" spans="1:5" x14ac:dyDescent="0.25">
      <c r="A1527" t="s">
        <v>2445</v>
      </c>
      <c r="B1527">
        <v>12414741001</v>
      </c>
      <c r="D1527" t="s">
        <v>2617</v>
      </c>
      <c r="E1527" s="140">
        <v>1328.23</v>
      </c>
    </row>
    <row r="1528" spans="1:5" x14ac:dyDescent="0.25">
      <c r="A1528" t="s">
        <v>2445</v>
      </c>
      <c r="B1528">
        <v>12414841001</v>
      </c>
      <c r="D1528" t="s">
        <v>2618</v>
      </c>
      <c r="E1528" s="140">
        <v>1358.45</v>
      </c>
    </row>
    <row r="1529" spans="1:5" x14ac:dyDescent="0.25">
      <c r="A1529" t="s">
        <v>2445</v>
      </c>
      <c r="B1529">
        <v>12414941001</v>
      </c>
      <c r="D1529" t="s">
        <v>2619</v>
      </c>
      <c r="E1529" s="140">
        <v>1362.54</v>
      </c>
    </row>
    <row r="1530" spans="1:5" x14ac:dyDescent="0.25">
      <c r="A1530" t="s">
        <v>2445</v>
      </c>
      <c r="B1530">
        <v>13528981001</v>
      </c>
      <c r="D1530" t="s">
        <v>2620</v>
      </c>
      <c r="E1530" s="140">
        <v>3626.56</v>
      </c>
    </row>
    <row r="1531" spans="1:5" x14ac:dyDescent="0.25">
      <c r="A1531" t="s">
        <v>2445</v>
      </c>
      <c r="B1531">
        <v>13528991001</v>
      </c>
      <c r="D1531" t="s">
        <v>2621</v>
      </c>
      <c r="E1531" s="140">
        <v>2984.36</v>
      </c>
    </row>
    <row r="1532" spans="1:5" x14ac:dyDescent="0.25">
      <c r="A1532" t="s">
        <v>2445</v>
      </c>
      <c r="B1532">
        <v>13528971001</v>
      </c>
      <c r="D1532" t="s">
        <v>2622</v>
      </c>
      <c r="E1532" s="140">
        <v>2984.36</v>
      </c>
    </row>
    <row r="1533" spans="1:5" x14ac:dyDescent="0.25">
      <c r="A1533" t="s">
        <v>2445</v>
      </c>
      <c r="B1533">
        <v>13528961001</v>
      </c>
      <c r="D1533" t="s">
        <v>2623</v>
      </c>
      <c r="E1533" s="140">
        <v>2946.57</v>
      </c>
    </row>
    <row r="1534" spans="1:5" x14ac:dyDescent="0.25">
      <c r="A1534" t="s">
        <v>2445</v>
      </c>
      <c r="B1534">
        <v>13018951001</v>
      </c>
      <c r="D1534" t="s">
        <v>2624</v>
      </c>
      <c r="E1534" s="140">
        <v>2795.48</v>
      </c>
    </row>
    <row r="1535" spans="1:5" x14ac:dyDescent="0.25">
      <c r="A1535" t="s">
        <v>2445</v>
      </c>
      <c r="B1535">
        <v>13018961001</v>
      </c>
      <c r="D1535" t="s">
        <v>2625</v>
      </c>
      <c r="E1535" s="140">
        <v>2644.36</v>
      </c>
    </row>
    <row r="1536" spans="1:5" x14ac:dyDescent="0.25">
      <c r="A1536" t="s">
        <v>2445</v>
      </c>
      <c r="B1536">
        <v>13040041001</v>
      </c>
      <c r="D1536" t="s">
        <v>2626</v>
      </c>
      <c r="E1536" s="140">
        <v>2606.58</v>
      </c>
    </row>
    <row r="1537" spans="1:5" x14ac:dyDescent="0.25">
      <c r="A1537" t="s">
        <v>2445</v>
      </c>
      <c r="B1537">
        <v>13019051001</v>
      </c>
      <c r="D1537" t="s">
        <v>2627</v>
      </c>
      <c r="E1537" s="140">
        <v>2606.58</v>
      </c>
    </row>
    <row r="1538" spans="1:5" x14ac:dyDescent="0.25">
      <c r="A1538" t="s">
        <v>2445</v>
      </c>
      <c r="B1538">
        <v>13019061001</v>
      </c>
      <c r="D1538" t="s">
        <v>2628</v>
      </c>
      <c r="E1538" s="140">
        <v>2568.8200000000002</v>
      </c>
    </row>
    <row r="1539" spans="1:5" x14ac:dyDescent="0.25">
      <c r="A1539" t="s">
        <v>2445</v>
      </c>
      <c r="B1539">
        <v>12413641001</v>
      </c>
      <c r="D1539" t="s">
        <v>2629</v>
      </c>
      <c r="E1539" s="140">
        <v>1004.86</v>
      </c>
    </row>
    <row r="1540" spans="1:5" x14ac:dyDescent="0.25">
      <c r="A1540" t="s">
        <v>2445</v>
      </c>
      <c r="B1540">
        <v>12413941001</v>
      </c>
      <c r="D1540" t="s">
        <v>2630</v>
      </c>
      <c r="E1540" s="140">
        <v>989.75</v>
      </c>
    </row>
    <row r="1541" spans="1:5" x14ac:dyDescent="0.25">
      <c r="A1541" t="s">
        <v>2445</v>
      </c>
      <c r="B1541">
        <v>12414141001</v>
      </c>
      <c r="D1541" t="s">
        <v>2631</v>
      </c>
      <c r="E1541" s="140">
        <v>1201.3</v>
      </c>
    </row>
    <row r="1542" spans="1:5" x14ac:dyDescent="0.25">
      <c r="A1542" t="s">
        <v>2445</v>
      </c>
      <c r="B1542">
        <v>12415041001</v>
      </c>
      <c r="D1542" t="s">
        <v>2632</v>
      </c>
      <c r="E1542" s="140">
        <v>1140.8599999999999</v>
      </c>
    </row>
    <row r="1543" spans="1:5" x14ac:dyDescent="0.25">
      <c r="A1543" t="s">
        <v>2445</v>
      </c>
      <c r="B1543">
        <v>12415241001</v>
      </c>
      <c r="D1543" t="s">
        <v>2633</v>
      </c>
      <c r="E1543" s="140">
        <v>1140.83</v>
      </c>
    </row>
    <row r="1544" spans="1:5" x14ac:dyDescent="0.25">
      <c r="A1544" t="s">
        <v>2445</v>
      </c>
      <c r="B1544">
        <v>12415541001</v>
      </c>
      <c r="D1544" t="s">
        <v>2634</v>
      </c>
      <c r="E1544" s="140">
        <v>1382.62</v>
      </c>
    </row>
    <row r="1545" spans="1:5" x14ac:dyDescent="0.25">
      <c r="A1545" t="s">
        <v>2445</v>
      </c>
      <c r="B1545">
        <v>12415641001</v>
      </c>
      <c r="D1545" t="s">
        <v>2635</v>
      </c>
      <c r="E1545" s="140">
        <v>1443.06</v>
      </c>
    </row>
    <row r="1546" spans="1:5" x14ac:dyDescent="0.25">
      <c r="A1546" t="s">
        <v>2445</v>
      </c>
      <c r="B1546">
        <v>13018971001</v>
      </c>
      <c r="D1546" t="s">
        <v>2636</v>
      </c>
      <c r="E1546" s="140">
        <v>3020.61</v>
      </c>
    </row>
    <row r="1547" spans="1:5" x14ac:dyDescent="0.25">
      <c r="A1547" t="s">
        <v>2445</v>
      </c>
      <c r="B1547">
        <v>13018881001</v>
      </c>
      <c r="D1547" t="s">
        <v>2637</v>
      </c>
      <c r="E1547" s="140">
        <v>2493.2600000000002</v>
      </c>
    </row>
    <row r="1548" spans="1:5" x14ac:dyDescent="0.25">
      <c r="A1548" t="s">
        <v>2445</v>
      </c>
      <c r="B1548">
        <v>13018891001</v>
      </c>
      <c r="D1548" t="s">
        <v>2638</v>
      </c>
      <c r="E1548" s="140">
        <v>2342.14</v>
      </c>
    </row>
    <row r="1549" spans="1:5" x14ac:dyDescent="0.25">
      <c r="A1549" t="s">
        <v>2445</v>
      </c>
      <c r="B1549">
        <v>13103061001</v>
      </c>
      <c r="D1549" t="s">
        <v>2639</v>
      </c>
      <c r="E1549" s="140">
        <v>2416.19</v>
      </c>
    </row>
    <row r="1550" spans="1:5" x14ac:dyDescent="0.25">
      <c r="A1550" t="s">
        <v>2445</v>
      </c>
      <c r="B1550">
        <v>13103071001</v>
      </c>
      <c r="D1550" t="s">
        <v>2640</v>
      </c>
      <c r="E1550" s="140">
        <v>2153.2600000000002</v>
      </c>
    </row>
    <row r="1551" spans="1:5" x14ac:dyDescent="0.25">
      <c r="A1551" t="s">
        <v>2445</v>
      </c>
      <c r="B1551">
        <v>13103081001</v>
      </c>
      <c r="D1551" t="s">
        <v>2641</v>
      </c>
      <c r="E1551" s="140">
        <v>2123.0500000000002</v>
      </c>
    </row>
    <row r="1552" spans="1:5" x14ac:dyDescent="0.25">
      <c r="A1552" t="s">
        <v>2445</v>
      </c>
      <c r="B1552">
        <v>13103161001</v>
      </c>
      <c r="D1552" t="s">
        <v>2642</v>
      </c>
      <c r="E1552" s="140">
        <v>2086.35</v>
      </c>
    </row>
    <row r="1553" spans="1:5" x14ac:dyDescent="0.25">
      <c r="A1553" t="s">
        <v>2445</v>
      </c>
      <c r="B1553">
        <v>13103171001</v>
      </c>
      <c r="D1553" t="s">
        <v>2643</v>
      </c>
      <c r="E1553" s="140">
        <v>2077.71</v>
      </c>
    </row>
    <row r="1554" spans="1:5" x14ac:dyDescent="0.25">
      <c r="A1554" t="s">
        <v>2445</v>
      </c>
      <c r="B1554">
        <v>13103181001</v>
      </c>
      <c r="D1554" t="s">
        <v>2644</v>
      </c>
      <c r="E1554" s="140">
        <v>2077.71</v>
      </c>
    </row>
    <row r="1555" spans="1:5" x14ac:dyDescent="0.25">
      <c r="A1555" t="s">
        <v>2445</v>
      </c>
      <c r="B1555">
        <v>11690481001</v>
      </c>
      <c r="D1555" t="s">
        <v>2645</v>
      </c>
      <c r="E1555" s="140">
        <v>18.46</v>
      </c>
    </row>
    <row r="1556" spans="1:5" x14ac:dyDescent="0.25">
      <c r="A1556" t="s">
        <v>2445</v>
      </c>
      <c r="B1556">
        <v>11690571001</v>
      </c>
      <c r="D1556" t="s">
        <v>2646</v>
      </c>
      <c r="E1556" s="140">
        <v>19.87</v>
      </c>
    </row>
    <row r="1557" spans="1:5" x14ac:dyDescent="0.25">
      <c r="A1557" t="s">
        <v>2445</v>
      </c>
      <c r="B1557">
        <v>11690581001</v>
      </c>
      <c r="D1557" t="s">
        <v>2647</v>
      </c>
      <c r="E1557" s="140">
        <v>19.87</v>
      </c>
    </row>
    <row r="1558" spans="1:5" x14ac:dyDescent="0.25">
      <c r="A1558" t="s">
        <v>2445</v>
      </c>
      <c r="B1558">
        <v>11690641001</v>
      </c>
      <c r="D1558" t="s">
        <v>2648</v>
      </c>
      <c r="E1558" s="140">
        <v>38.049999999999997</v>
      </c>
    </row>
    <row r="1559" spans="1:5" x14ac:dyDescent="0.25">
      <c r="A1559" t="s">
        <v>2445</v>
      </c>
      <c r="B1559">
        <v>11690671001</v>
      </c>
      <c r="D1559" t="s">
        <v>2649</v>
      </c>
      <c r="E1559" s="140">
        <v>38.049999999999997</v>
      </c>
    </row>
    <row r="1560" spans="1:5" x14ac:dyDescent="0.25">
      <c r="A1560" t="s">
        <v>2445</v>
      </c>
      <c r="B1560">
        <v>11690651001</v>
      </c>
      <c r="D1560" t="s">
        <v>2650</v>
      </c>
      <c r="E1560" s="140">
        <v>38.049999999999997</v>
      </c>
    </row>
    <row r="1561" spans="1:5" x14ac:dyDescent="0.25">
      <c r="A1561" t="s">
        <v>2445</v>
      </c>
      <c r="B1561">
        <v>11690731001</v>
      </c>
      <c r="D1561" t="s">
        <v>2651</v>
      </c>
      <c r="E1561" s="140">
        <v>63.88</v>
      </c>
    </row>
    <row r="1562" spans="1:5" x14ac:dyDescent="0.25">
      <c r="A1562" t="s">
        <v>2445</v>
      </c>
      <c r="B1562">
        <v>11690761001</v>
      </c>
      <c r="D1562" t="s">
        <v>2652</v>
      </c>
      <c r="E1562" s="140">
        <v>63.88</v>
      </c>
    </row>
    <row r="1563" spans="1:5" x14ac:dyDescent="0.25">
      <c r="A1563" t="s">
        <v>2445</v>
      </c>
      <c r="B1563">
        <v>11691771001</v>
      </c>
      <c r="D1563" t="s">
        <v>2653</v>
      </c>
      <c r="E1563" s="140">
        <v>63.88</v>
      </c>
    </row>
    <row r="1564" spans="1:5" x14ac:dyDescent="0.25">
      <c r="A1564" t="s">
        <v>2445</v>
      </c>
      <c r="B1564">
        <v>11690751001</v>
      </c>
      <c r="D1564" t="s">
        <v>2654</v>
      </c>
      <c r="E1564" s="140">
        <v>63.88</v>
      </c>
    </row>
    <row r="1565" spans="1:5" x14ac:dyDescent="0.25">
      <c r="A1565" t="s">
        <v>2445</v>
      </c>
      <c r="B1565">
        <v>11690791001</v>
      </c>
      <c r="D1565" t="s">
        <v>2655</v>
      </c>
      <c r="E1565" s="140">
        <v>70.88</v>
      </c>
    </row>
    <row r="1566" spans="1:5" x14ac:dyDescent="0.25">
      <c r="A1566" t="s">
        <v>2445</v>
      </c>
      <c r="B1566">
        <v>11690801001</v>
      </c>
      <c r="D1566" t="s">
        <v>2656</v>
      </c>
      <c r="E1566" s="140">
        <v>70.88</v>
      </c>
    </row>
    <row r="1567" spans="1:5" x14ac:dyDescent="0.25">
      <c r="A1567" t="s">
        <v>2445</v>
      </c>
      <c r="B1567">
        <v>11691581001</v>
      </c>
      <c r="D1567" t="s">
        <v>2657</v>
      </c>
      <c r="E1567" s="140">
        <v>73.510000000000005</v>
      </c>
    </row>
    <row r="1568" spans="1:5" x14ac:dyDescent="0.25">
      <c r="A1568" t="s">
        <v>2445</v>
      </c>
      <c r="B1568">
        <v>11690781001</v>
      </c>
      <c r="D1568" t="s">
        <v>2658</v>
      </c>
      <c r="E1568" s="140">
        <v>70.88</v>
      </c>
    </row>
    <row r="1569" spans="1:5" x14ac:dyDescent="0.25">
      <c r="A1569" t="s">
        <v>2445</v>
      </c>
      <c r="B1569">
        <v>11690821001</v>
      </c>
      <c r="D1569" t="s">
        <v>2659</v>
      </c>
      <c r="E1569" s="140">
        <v>101.07</v>
      </c>
    </row>
    <row r="1570" spans="1:5" x14ac:dyDescent="0.25">
      <c r="A1570" t="s">
        <v>2445</v>
      </c>
      <c r="B1570">
        <v>11690831001</v>
      </c>
      <c r="D1570" t="s">
        <v>2660</v>
      </c>
      <c r="E1570" s="140">
        <v>101.07</v>
      </c>
    </row>
    <row r="1571" spans="1:5" x14ac:dyDescent="0.25">
      <c r="A1571" t="s">
        <v>2445</v>
      </c>
      <c r="B1571">
        <v>11690741001</v>
      </c>
      <c r="D1571" t="s">
        <v>2661</v>
      </c>
      <c r="E1571" s="140">
        <v>63.88</v>
      </c>
    </row>
    <row r="1572" spans="1:5" x14ac:dyDescent="0.25">
      <c r="A1572" t="s">
        <v>2445</v>
      </c>
      <c r="B1572">
        <v>11691571001</v>
      </c>
      <c r="D1572" t="s">
        <v>2662</v>
      </c>
      <c r="E1572" s="140">
        <v>73.510000000000005</v>
      </c>
    </row>
    <row r="1573" spans="1:5" x14ac:dyDescent="0.25">
      <c r="A1573" t="s">
        <v>2445</v>
      </c>
      <c r="B1573">
        <v>12098891001</v>
      </c>
      <c r="D1573" t="s">
        <v>2663</v>
      </c>
      <c r="E1573" s="140">
        <v>70.849999999999994</v>
      </c>
    </row>
    <row r="1574" spans="1:5" x14ac:dyDescent="0.25">
      <c r="A1574" t="s">
        <v>2445</v>
      </c>
      <c r="B1574">
        <v>12099211001</v>
      </c>
      <c r="D1574" t="s">
        <v>2664</v>
      </c>
      <c r="E1574" s="140">
        <v>80.42</v>
      </c>
    </row>
    <row r="1575" spans="1:5" x14ac:dyDescent="0.25">
      <c r="A1575" t="s">
        <v>2445</v>
      </c>
      <c r="B1575">
        <v>11690971001</v>
      </c>
      <c r="D1575" t="s">
        <v>2665</v>
      </c>
      <c r="E1575" s="140">
        <v>11.89</v>
      </c>
    </row>
    <row r="1576" spans="1:5" x14ac:dyDescent="0.25">
      <c r="A1576" t="s">
        <v>2445</v>
      </c>
      <c r="B1576">
        <v>11690981001</v>
      </c>
      <c r="D1576" t="s">
        <v>2666</v>
      </c>
      <c r="E1576" s="140">
        <v>11.89</v>
      </c>
    </row>
    <row r="1577" spans="1:5" x14ac:dyDescent="0.25">
      <c r="A1577" t="s">
        <v>2445</v>
      </c>
      <c r="B1577">
        <v>11691051001</v>
      </c>
      <c r="D1577" t="s">
        <v>2667</v>
      </c>
      <c r="E1577" s="140">
        <v>18.46</v>
      </c>
    </row>
    <row r="1578" spans="1:5" x14ac:dyDescent="0.25">
      <c r="A1578" t="s">
        <v>2445</v>
      </c>
      <c r="B1578">
        <v>11691041001</v>
      </c>
      <c r="D1578" t="s">
        <v>2668</v>
      </c>
      <c r="E1578" s="140">
        <v>18.46</v>
      </c>
    </row>
    <row r="1579" spans="1:5" x14ac:dyDescent="0.25">
      <c r="A1579" t="s">
        <v>2445</v>
      </c>
      <c r="B1579">
        <v>11691091001</v>
      </c>
      <c r="D1579" t="s">
        <v>2669</v>
      </c>
      <c r="E1579" s="140">
        <v>24.57</v>
      </c>
    </row>
    <row r="1580" spans="1:5" x14ac:dyDescent="0.25">
      <c r="A1580" t="s">
        <v>2445</v>
      </c>
      <c r="B1580">
        <v>11691111001</v>
      </c>
      <c r="D1580" t="s">
        <v>2670</v>
      </c>
      <c r="E1580" s="140">
        <v>46.84</v>
      </c>
    </row>
    <row r="1581" spans="1:5" x14ac:dyDescent="0.25">
      <c r="A1581" t="s">
        <v>2445</v>
      </c>
      <c r="B1581">
        <v>11691491001</v>
      </c>
      <c r="D1581" t="s">
        <v>2671</v>
      </c>
      <c r="E1581" s="140">
        <v>44.11</v>
      </c>
    </row>
    <row r="1582" spans="1:5" x14ac:dyDescent="0.25">
      <c r="A1582" t="s">
        <v>2445</v>
      </c>
      <c r="B1582">
        <v>11691431001</v>
      </c>
      <c r="D1582" t="s">
        <v>2672</v>
      </c>
      <c r="E1582" s="140">
        <v>44.11</v>
      </c>
    </row>
    <row r="1583" spans="1:5" x14ac:dyDescent="0.25">
      <c r="A1583" t="s">
        <v>2445</v>
      </c>
      <c r="B1583">
        <v>11691411001</v>
      </c>
      <c r="D1583" t="s">
        <v>2673</v>
      </c>
      <c r="E1583" s="140">
        <v>74.42</v>
      </c>
    </row>
    <row r="1584" spans="1:5" x14ac:dyDescent="0.25">
      <c r="A1584" t="s">
        <v>2445</v>
      </c>
      <c r="B1584">
        <v>12675811001</v>
      </c>
      <c r="D1584" t="s">
        <v>2674</v>
      </c>
      <c r="E1584" s="140">
        <v>225.18</v>
      </c>
    </row>
    <row r="1585" spans="1:5" x14ac:dyDescent="0.25">
      <c r="A1585" t="s">
        <v>2445</v>
      </c>
      <c r="B1585">
        <v>12675911001</v>
      </c>
      <c r="D1585" t="s">
        <v>2675</v>
      </c>
      <c r="E1585" s="140">
        <v>278.38</v>
      </c>
    </row>
    <row r="1586" spans="1:5" x14ac:dyDescent="0.25">
      <c r="A1586" t="s">
        <v>2445</v>
      </c>
      <c r="B1586">
        <v>12676011001</v>
      </c>
      <c r="D1586" t="s">
        <v>2676</v>
      </c>
      <c r="E1586" s="140">
        <v>386.03</v>
      </c>
    </row>
    <row r="1587" spans="1:5" x14ac:dyDescent="0.25">
      <c r="A1587" t="s">
        <v>2445</v>
      </c>
      <c r="B1587">
        <v>12352391001</v>
      </c>
      <c r="D1587" t="s">
        <v>2677</v>
      </c>
      <c r="E1587" s="140">
        <v>611.21</v>
      </c>
    </row>
    <row r="1588" spans="1:5" x14ac:dyDescent="0.25">
      <c r="A1588" t="s">
        <v>2445</v>
      </c>
      <c r="B1588">
        <v>12671611001</v>
      </c>
      <c r="D1588" t="s">
        <v>2678</v>
      </c>
      <c r="E1588" s="140">
        <v>21.32</v>
      </c>
    </row>
    <row r="1589" spans="1:5" x14ac:dyDescent="0.25">
      <c r="A1589" t="s">
        <v>2445</v>
      </c>
      <c r="B1589">
        <v>12671811001</v>
      </c>
      <c r="D1589" t="s">
        <v>2679</v>
      </c>
      <c r="E1589" s="140">
        <v>30.35</v>
      </c>
    </row>
    <row r="1590" spans="1:5" x14ac:dyDescent="0.25">
      <c r="A1590" t="s">
        <v>2445</v>
      </c>
      <c r="B1590">
        <v>12672011001</v>
      </c>
      <c r="D1590" t="s">
        <v>2680</v>
      </c>
      <c r="E1590" s="140">
        <v>39.47</v>
      </c>
    </row>
    <row r="1591" spans="1:5" x14ac:dyDescent="0.25">
      <c r="A1591" t="s">
        <v>2445</v>
      </c>
      <c r="B1591">
        <v>12672211001</v>
      </c>
      <c r="D1591" t="s">
        <v>2681</v>
      </c>
      <c r="E1591" s="140">
        <v>48.59</v>
      </c>
    </row>
    <row r="1592" spans="1:5" x14ac:dyDescent="0.25">
      <c r="A1592" t="s">
        <v>2445</v>
      </c>
      <c r="B1592">
        <v>12672411001</v>
      </c>
      <c r="D1592" t="s">
        <v>2682</v>
      </c>
      <c r="E1592" s="140">
        <v>69.569999999999993</v>
      </c>
    </row>
    <row r="1593" spans="1:5" x14ac:dyDescent="0.25">
      <c r="A1593" t="s">
        <v>2445</v>
      </c>
      <c r="B1593">
        <v>12672611001</v>
      </c>
      <c r="D1593" t="s">
        <v>2683</v>
      </c>
      <c r="E1593" s="140">
        <v>105.01</v>
      </c>
    </row>
    <row r="1594" spans="1:5" x14ac:dyDescent="0.25">
      <c r="A1594" t="s">
        <v>2445</v>
      </c>
      <c r="B1594">
        <v>12672811001</v>
      </c>
      <c r="D1594" t="s">
        <v>2684</v>
      </c>
      <c r="E1594" s="140">
        <v>139.81</v>
      </c>
    </row>
    <row r="1595" spans="1:5" x14ac:dyDescent="0.25">
      <c r="A1595" t="s">
        <v>2445</v>
      </c>
      <c r="B1595">
        <v>12673011001</v>
      </c>
      <c r="D1595" t="s">
        <v>2685</v>
      </c>
      <c r="E1595" s="140">
        <v>165.79</v>
      </c>
    </row>
    <row r="1596" spans="1:5" x14ac:dyDescent="0.25">
      <c r="A1596" t="s">
        <v>2445</v>
      </c>
      <c r="B1596">
        <v>12352091001</v>
      </c>
      <c r="D1596" t="s">
        <v>2686</v>
      </c>
      <c r="E1596" s="140">
        <v>493.67</v>
      </c>
    </row>
    <row r="1597" spans="1:5" x14ac:dyDescent="0.25">
      <c r="A1597" t="s">
        <v>2445</v>
      </c>
      <c r="B1597">
        <v>12062531001</v>
      </c>
      <c r="D1597" t="s">
        <v>2687</v>
      </c>
      <c r="E1597" s="140">
        <v>582.75</v>
      </c>
    </row>
    <row r="1598" spans="1:5" x14ac:dyDescent="0.25">
      <c r="A1598" t="s">
        <v>2445</v>
      </c>
      <c r="B1598">
        <v>12316261001</v>
      </c>
      <c r="D1598" t="s">
        <v>2688</v>
      </c>
      <c r="E1598" s="140">
        <v>629.77</v>
      </c>
    </row>
    <row r="1599" spans="1:5" x14ac:dyDescent="0.25">
      <c r="A1599" t="s">
        <v>2445</v>
      </c>
      <c r="B1599">
        <v>11601421001</v>
      </c>
      <c r="D1599" t="s">
        <v>2689</v>
      </c>
      <c r="E1599" s="140">
        <v>28.94</v>
      </c>
    </row>
    <row r="1600" spans="1:5" x14ac:dyDescent="0.25">
      <c r="A1600" t="s">
        <v>2445</v>
      </c>
      <c r="B1600">
        <v>11601621001</v>
      </c>
      <c r="D1600" t="s">
        <v>2690</v>
      </c>
      <c r="E1600" s="140">
        <v>35.22</v>
      </c>
    </row>
    <row r="1601" spans="1:5" x14ac:dyDescent="0.25">
      <c r="A1601" t="s">
        <v>2445</v>
      </c>
      <c r="B1601">
        <v>11601821001</v>
      </c>
      <c r="D1601" t="s">
        <v>2691</v>
      </c>
      <c r="E1601" s="140">
        <v>44.54</v>
      </c>
    </row>
    <row r="1602" spans="1:5" x14ac:dyDescent="0.25">
      <c r="A1602" t="s">
        <v>2445</v>
      </c>
      <c r="B1602">
        <v>11602021001</v>
      </c>
      <c r="D1602" t="s">
        <v>2692</v>
      </c>
      <c r="E1602" s="140">
        <v>67.73</v>
      </c>
    </row>
    <row r="1603" spans="1:5" x14ac:dyDescent="0.25">
      <c r="A1603" t="s">
        <v>2445</v>
      </c>
      <c r="B1603">
        <v>11602121001</v>
      </c>
      <c r="D1603" t="s">
        <v>2693</v>
      </c>
      <c r="E1603" s="140">
        <v>95.83</v>
      </c>
    </row>
    <row r="1604" spans="1:5" x14ac:dyDescent="0.25">
      <c r="A1604" t="s">
        <v>2445</v>
      </c>
      <c r="B1604">
        <v>11602221001</v>
      </c>
      <c r="D1604" t="s">
        <v>2694</v>
      </c>
      <c r="E1604" s="140">
        <v>173.22</v>
      </c>
    </row>
    <row r="1605" spans="1:5" x14ac:dyDescent="0.25">
      <c r="A1605" t="s">
        <v>2445</v>
      </c>
      <c r="B1605">
        <v>12331531001</v>
      </c>
      <c r="D1605" t="s">
        <v>2695</v>
      </c>
      <c r="E1605" s="140">
        <v>30.93</v>
      </c>
    </row>
    <row r="1606" spans="1:5" x14ac:dyDescent="0.25">
      <c r="A1606" t="s">
        <v>2445</v>
      </c>
      <c r="B1606">
        <v>11601721001</v>
      </c>
      <c r="D1606" t="s">
        <v>2696</v>
      </c>
      <c r="E1606" s="140">
        <v>40.83</v>
      </c>
    </row>
    <row r="1607" spans="1:5" x14ac:dyDescent="0.25">
      <c r="A1607" t="s">
        <v>2445</v>
      </c>
      <c r="B1607">
        <v>11601921001</v>
      </c>
      <c r="D1607" t="s">
        <v>2697</v>
      </c>
      <c r="E1607" s="140">
        <v>44.54</v>
      </c>
    </row>
    <row r="1608" spans="1:5" x14ac:dyDescent="0.25">
      <c r="A1608" t="s">
        <v>2445</v>
      </c>
      <c r="B1608">
        <v>11691681001</v>
      </c>
      <c r="D1608" t="s">
        <v>2698</v>
      </c>
      <c r="E1608" s="140">
        <v>23.64</v>
      </c>
    </row>
    <row r="1609" spans="1:5" x14ac:dyDescent="0.25">
      <c r="A1609" t="s">
        <v>2445</v>
      </c>
      <c r="B1609">
        <v>13213461001</v>
      </c>
      <c r="D1609" t="s">
        <v>2699</v>
      </c>
      <c r="E1609" s="140">
        <v>23.64</v>
      </c>
    </row>
    <row r="1610" spans="1:5" x14ac:dyDescent="0.25">
      <c r="A1610" t="s">
        <v>2445</v>
      </c>
      <c r="B1610">
        <v>11690991001</v>
      </c>
      <c r="D1610" t="s">
        <v>2700</v>
      </c>
      <c r="E1610" s="140">
        <v>11.88</v>
      </c>
    </row>
    <row r="1611" spans="1:5" x14ac:dyDescent="0.25">
      <c r="A1611" t="s">
        <v>2445</v>
      </c>
      <c r="B1611">
        <v>11691001001</v>
      </c>
      <c r="D1611" t="s">
        <v>2700</v>
      </c>
      <c r="E1611" s="140">
        <v>11.88</v>
      </c>
    </row>
    <row r="1612" spans="1:5" x14ac:dyDescent="0.25">
      <c r="A1612" t="s">
        <v>2445</v>
      </c>
      <c r="B1612">
        <v>11691071001</v>
      </c>
      <c r="D1612" t="s">
        <v>2701</v>
      </c>
      <c r="E1612" s="140">
        <v>18.22</v>
      </c>
    </row>
    <row r="1613" spans="1:5" x14ac:dyDescent="0.25">
      <c r="A1613" t="s">
        <v>2445</v>
      </c>
      <c r="B1613">
        <v>11691061001</v>
      </c>
      <c r="D1613" t="s">
        <v>2702</v>
      </c>
      <c r="E1613" s="140">
        <v>25.55</v>
      </c>
    </row>
    <row r="1614" spans="1:5" x14ac:dyDescent="0.25">
      <c r="A1614" t="s">
        <v>2445</v>
      </c>
      <c r="B1614">
        <v>11691101001</v>
      </c>
      <c r="D1614" t="s">
        <v>2703</v>
      </c>
      <c r="E1614" s="140">
        <v>28.4</v>
      </c>
    </row>
    <row r="1615" spans="1:5" x14ac:dyDescent="0.25">
      <c r="A1615" t="s">
        <v>2445</v>
      </c>
      <c r="B1615">
        <v>11691911001</v>
      </c>
      <c r="D1615" t="s">
        <v>2704</v>
      </c>
      <c r="E1615" s="140">
        <v>23.64</v>
      </c>
    </row>
    <row r="1616" spans="1:5" x14ac:dyDescent="0.25">
      <c r="A1616" t="s">
        <v>2445</v>
      </c>
      <c r="B1616">
        <v>11691901001</v>
      </c>
      <c r="D1616" t="s">
        <v>2705</v>
      </c>
      <c r="E1616" s="140">
        <v>32.17</v>
      </c>
    </row>
    <row r="1617" spans="1:5" x14ac:dyDescent="0.25">
      <c r="A1617" t="s">
        <v>2445</v>
      </c>
      <c r="B1617">
        <v>13532851001</v>
      </c>
      <c r="D1617" t="s">
        <v>2706</v>
      </c>
      <c r="E1617" s="140">
        <v>1301.6400000000001</v>
      </c>
    </row>
    <row r="1618" spans="1:5" x14ac:dyDescent="0.25">
      <c r="A1618" t="s">
        <v>2445</v>
      </c>
      <c r="B1618">
        <v>13529261001</v>
      </c>
      <c r="D1618" t="s">
        <v>2707</v>
      </c>
      <c r="E1618" s="140">
        <v>1357.12</v>
      </c>
    </row>
    <row r="1619" spans="1:5" x14ac:dyDescent="0.25">
      <c r="A1619" t="s">
        <v>2445</v>
      </c>
      <c r="B1619">
        <v>13529271001</v>
      </c>
      <c r="D1619" t="s">
        <v>2708</v>
      </c>
      <c r="E1619" s="140">
        <v>1475.14</v>
      </c>
    </row>
    <row r="1620" spans="1:5" x14ac:dyDescent="0.25">
      <c r="A1620" t="s">
        <v>2445</v>
      </c>
      <c r="B1620">
        <v>13529371001</v>
      </c>
      <c r="D1620" t="s">
        <v>2709</v>
      </c>
      <c r="E1620" s="140">
        <v>1570.5</v>
      </c>
    </row>
    <row r="1621" spans="1:5" x14ac:dyDescent="0.25">
      <c r="A1621" t="s">
        <v>2445</v>
      </c>
      <c r="B1621">
        <v>13529281001</v>
      </c>
      <c r="D1621" t="s">
        <v>2710</v>
      </c>
      <c r="E1621" s="140">
        <v>1678.95</v>
      </c>
    </row>
    <row r="1622" spans="1:5" x14ac:dyDescent="0.25">
      <c r="A1622" t="s">
        <v>2445</v>
      </c>
      <c r="B1622">
        <v>13529191001</v>
      </c>
      <c r="D1622" t="s">
        <v>2711</v>
      </c>
      <c r="E1622" s="140">
        <v>2454.81</v>
      </c>
    </row>
    <row r="1623" spans="1:5" x14ac:dyDescent="0.25">
      <c r="A1623" t="s">
        <v>2445</v>
      </c>
      <c r="B1623">
        <v>13529241001</v>
      </c>
      <c r="D1623" t="s">
        <v>2712</v>
      </c>
      <c r="E1623" s="140">
        <v>2658.76</v>
      </c>
    </row>
    <row r="1624" spans="1:5" x14ac:dyDescent="0.25">
      <c r="A1624" t="s">
        <v>2445</v>
      </c>
      <c r="B1624">
        <v>13529751001</v>
      </c>
      <c r="D1624" t="s">
        <v>2713</v>
      </c>
      <c r="E1624" s="140">
        <v>3520.83</v>
      </c>
    </row>
    <row r="1625" spans="1:5" x14ac:dyDescent="0.25">
      <c r="A1625" t="s">
        <v>2445</v>
      </c>
      <c r="B1625">
        <v>13529231001</v>
      </c>
      <c r="D1625" t="s">
        <v>2714</v>
      </c>
      <c r="E1625" s="140">
        <v>5906.45</v>
      </c>
    </row>
    <row r="1626" spans="1:5" x14ac:dyDescent="0.25">
      <c r="A1626" t="s">
        <v>2445</v>
      </c>
      <c r="B1626">
        <v>13532951001</v>
      </c>
      <c r="D1626" t="s">
        <v>2715</v>
      </c>
      <c r="E1626" s="140">
        <v>2816.66</v>
      </c>
    </row>
    <row r="1627" spans="1:5" x14ac:dyDescent="0.25">
      <c r="A1627" t="s">
        <v>2445</v>
      </c>
      <c r="B1627">
        <v>13533051001</v>
      </c>
      <c r="D1627" t="s">
        <v>2716</v>
      </c>
      <c r="E1627" s="140">
        <v>2880.68</v>
      </c>
    </row>
    <row r="1628" spans="1:5" x14ac:dyDescent="0.25">
      <c r="A1628" t="s">
        <v>2445</v>
      </c>
      <c r="B1628">
        <v>13533151001</v>
      </c>
      <c r="D1628" t="s">
        <v>2717</v>
      </c>
      <c r="E1628" s="140">
        <v>2960.86</v>
      </c>
    </row>
    <row r="1629" spans="1:5" x14ac:dyDescent="0.25">
      <c r="A1629" t="s">
        <v>2445</v>
      </c>
      <c r="B1629">
        <v>13533251001</v>
      </c>
      <c r="D1629" t="s">
        <v>2718</v>
      </c>
      <c r="E1629" s="140">
        <v>3044.03</v>
      </c>
    </row>
    <row r="1630" spans="1:5" x14ac:dyDescent="0.25">
      <c r="A1630" t="s">
        <v>2445</v>
      </c>
      <c r="B1630">
        <v>13533351001</v>
      </c>
      <c r="D1630" t="s">
        <v>2719</v>
      </c>
      <c r="E1630" s="140">
        <v>3701.61</v>
      </c>
    </row>
    <row r="1631" spans="1:5" x14ac:dyDescent="0.25">
      <c r="A1631" t="s">
        <v>2445</v>
      </c>
      <c r="B1631">
        <v>13576001001</v>
      </c>
      <c r="D1631" t="s">
        <v>2720</v>
      </c>
      <c r="E1631" s="140">
        <v>4190.8500000000004</v>
      </c>
    </row>
    <row r="1632" spans="1:5" x14ac:dyDescent="0.25">
      <c r="A1632" t="s">
        <v>2445</v>
      </c>
      <c r="B1632">
        <v>13800911001</v>
      </c>
      <c r="D1632" t="s">
        <v>2721</v>
      </c>
      <c r="E1632" s="140">
        <v>3.93</v>
      </c>
    </row>
    <row r="1633" spans="1:5" x14ac:dyDescent="0.25">
      <c r="A1633" t="s">
        <v>2445</v>
      </c>
      <c r="B1633">
        <v>13800941001</v>
      </c>
      <c r="D1633" t="s">
        <v>2722</v>
      </c>
      <c r="E1633" s="140">
        <v>8.32</v>
      </c>
    </row>
    <row r="1634" spans="1:5" x14ac:dyDescent="0.25">
      <c r="A1634" t="s">
        <v>2445</v>
      </c>
      <c r="B1634">
        <v>13800951001</v>
      </c>
      <c r="D1634" t="s">
        <v>2723</v>
      </c>
      <c r="E1634" s="140">
        <v>10.97</v>
      </c>
    </row>
    <row r="1635" spans="1:5" x14ac:dyDescent="0.25">
      <c r="A1635" t="s">
        <v>2445</v>
      </c>
      <c r="B1635">
        <v>13800931001</v>
      </c>
      <c r="D1635" t="s">
        <v>2724</v>
      </c>
      <c r="E1635" s="140">
        <v>4.16</v>
      </c>
    </row>
    <row r="1636" spans="1:5" x14ac:dyDescent="0.25">
      <c r="A1636" t="s">
        <v>2445</v>
      </c>
      <c r="B1636">
        <v>13800961001</v>
      </c>
      <c r="D1636" t="s">
        <v>2725</v>
      </c>
      <c r="E1636" s="140">
        <v>18.48</v>
      </c>
    </row>
    <row r="1637" spans="1:5" x14ac:dyDescent="0.25">
      <c r="A1637" t="s">
        <v>2445</v>
      </c>
      <c r="B1637">
        <v>13800971001</v>
      </c>
      <c r="D1637" t="s">
        <v>2726</v>
      </c>
      <c r="E1637" s="140">
        <v>54.29</v>
      </c>
    </row>
    <row r="1638" spans="1:5" x14ac:dyDescent="0.25">
      <c r="A1638" t="s">
        <v>2445</v>
      </c>
      <c r="B1638">
        <v>12596151002</v>
      </c>
      <c r="D1638" t="s">
        <v>2727</v>
      </c>
      <c r="E1638" s="140">
        <v>1.56</v>
      </c>
    </row>
    <row r="1639" spans="1:5" x14ac:dyDescent="0.25">
      <c r="A1639" t="s">
        <v>2445</v>
      </c>
      <c r="B1639">
        <v>12596251402</v>
      </c>
      <c r="D1639" t="s">
        <v>2728</v>
      </c>
      <c r="E1639" s="140">
        <v>2.17</v>
      </c>
    </row>
    <row r="1640" spans="1:5" x14ac:dyDescent="0.25">
      <c r="A1640" t="s">
        <v>2445</v>
      </c>
      <c r="B1640">
        <v>11371661001</v>
      </c>
      <c r="D1640" t="s">
        <v>2729</v>
      </c>
      <c r="E1640" s="140">
        <v>4.7300000000000004</v>
      </c>
    </row>
    <row r="1641" spans="1:5" x14ac:dyDescent="0.25">
      <c r="A1641" t="s">
        <v>2445</v>
      </c>
      <c r="B1641">
        <v>11372961001</v>
      </c>
      <c r="D1641" t="s">
        <v>2730</v>
      </c>
      <c r="E1641" s="140">
        <v>9.3000000000000007</v>
      </c>
    </row>
    <row r="1642" spans="1:5" x14ac:dyDescent="0.25">
      <c r="A1642" t="s">
        <v>2445</v>
      </c>
      <c r="B1642">
        <v>11397711002</v>
      </c>
      <c r="D1642" t="s">
        <v>2731</v>
      </c>
      <c r="E1642" s="140">
        <v>15</v>
      </c>
    </row>
    <row r="1643" spans="1:5" x14ac:dyDescent="0.25">
      <c r="A1643" t="s">
        <v>2445</v>
      </c>
      <c r="B1643">
        <v>11397811002</v>
      </c>
      <c r="D1643" t="s">
        <v>2732</v>
      </c>
      <c r="E1643" s="140">
        <v>20.54</v>
      </c>
    </row>
    <row r="1644" spans="1:5" x14ac:dyDescent="0.25">
      <c r="A1644" t="s">
        <v>2445</v>
      </c>
      <c r="B1644">
        <v>13129701001</v>
      </c>
      <c r="D1644" t="s">
        <v>2733</v>
      </c>
      <c r="E1644" s="140">
        <v>8.36</v>
      </c>
    </row>
    <row r="1645" spans="1:5" x14ac:dyDescent="0.25">
      <c r="A1645" t="s">
        <v>2445</v>
      </c>
      <c r="B1645">
        <v>13129711001</v>
      </c>
      <c r="D1645" t="s">
        <v>2734</v>
      </c>
      <c r="E1645" s="140">
        <v>9.2200000000000006</v>
      </c>
    </row>
    <row r="1646" spans="1:5" x14ac:dyDescent="0.25">
      <c r="A1646" t="s">
        <v>2445</v>
      </c>
      <c r="B1646">
        <v>13129731001</v>
      </c>
      <c r="D1646" t="s">
        <v>2735</v>
      </c>
      <c r="E1646" s="140">
        <v>19.34</v>
      </c>
    </row>
    <row r="1647" spans="1:5" x14ac:dyDescent="0.25">
      <c r="A1647" t="s">
        <v>2445</v>
      </c>
      <c r="B1647">
        <v>13129721001</v>
      </c>
      <c r="D1647" t="s">
        <v>2736</v>
      </c>
      <c r="E1647" s="140">
        <v>38.590000000000003</v>
      </c>
    </row>
    <row r="1648" spans="1:5" x14ac:dyDescent="0.25">
      <c r="A1648" t="s">
        <v>2445</v>
      </c>
      <c r="B1648">
        <v>11680201001</v>
      </c>
      <c r="D1648" t="s">
        <v>2737</v>
      </c>
      <c r="E1648" s="140">
        <v>44.01</v>
      </c>
    </row>
    <row r="1649" spans="1:5" x14ac:dyDescent="0.25">
      <c r="A1649" t="s">
        <v>2445</v>
      </c>
      <c r="B1649">
        <v>11680221001</v>
      </c>
      <c r="D1649" t="s">
        <v>2738</v>
      </c>
      <c r="E1649" s="140">
        <v>68.260000000000005</v>
      </c>
    </row>
    <row r="1650" spans="1:5" x14ac:dyDescent="0.25">
      <c r="A1650" t="s">
        <v>2445</v>
      </c>
      <c r="B1650">
        <v>13129771001</v>
      </c>
      <c r="D1650" t="s">
        <v>2739</v>
      </c>
      <c r="E1650" s="140">
        <v>9.2200000000000006</v>
      </c>
    </row>
    <row r="1651" spans="1:5" x14ac:dyDescent="0.25">
      <c r="A1651" t="s">
        <v>2445</v>
      </c>
      <c r="B1651">
        <v>13129781001</v>
      </c>
      <c r="D1651" t="s">
        <v>2740</v>
      </c>
      <c r="E1651" s="140">
        <v>19.34</v>
      </c>
    </row>
    <row r="1652" spans="1:5" x14ac:dyDescent="0.25">
      <c r="A1652" t="s">
        <v>2445</v>
      </c>
      <c r="B1652">
        <v>13129811001</v>
      </c>
      <c r="D1652" t="s">
        <v>2741</v>
      </c>
      <c r="E1652" s="140">
        <v>29.25</v>
      </c>
    </row>
    <row r="1653" spans="1:5" x14ac:dyDescent="0.25">
      <c r="A1653" t="s">
        <v>2445</v>
      </c>
      <c r="B1653">
        <v>13129801001</v>
      </c>
      <c r="D1653" t="s">
        <v>2742</v>
      </c>
      <c r="E1653" s="140">
        <v>33.630000000000003</v>
      </c>
    </row>
    <row r="1654" spans="1:5" x14ac:dyDescent="0.25">
      <c r="A1654" t="s">
        <v>2445</v>
      </c>
      <c r="B1654">
        <v>11680181001</v>
      </c>
      <c r="D1654" t="s">
        <v>2743</v>
      </c>
      <c r="E1654" s="140">
        <v>35.479999999999997</v>
      </c>
    </row>
    <row r="1655" spans="1:5" x14ac:dyDescent="0.25">
      <c r="A1655" t="s">
        <v>2445</v>
      </c>
      <c r="B1655">
        <v>11680191001</v>
      </c>
      <c r="D1655" t="s">
        <v>2744</v>
      </c>
      <c r="E1655" s="140">
        <v>39.75</v>
      </c>
    </row>
    <row r="1656" spans="1:5" x14ac:dyDescent="0.25">
      <c r="A1656" t="s">
        <v>2445</v>
      </c>
      <c r="B1656">
        <v>11680211001</v>
      </c>
      <c r="D1656" t="s">
        <v>2745</v>
      </c>
      <c r="E1656" s="140">
        <v>63.88</v>
      </c>
    </row>
    <row r="1657" spans="1:5" x14ac:dyDescent="0.25">
      <c r="A1657" t="s">
        <v>2445</v>
      </c>
      <c r="B1657">
        <v>12446661001</v>
      </c>
      <c r="D1657" t="s">
        <v>2746</v>
      </c>
      <c r="E1657" s="140">
        <v>26.14</v>
      </c>
    </row>
    <row r="1658" spans="1:5" x14ac:dyDescent="0.25">
      <c r="A1658" t="s">
        <v>2445</v>
      </c>
      <c r="B1658">
        <v>13129491001</v>
      </c>
      <c r="D1658" t="s">
        <v>2747</v>
      </c>
      <c r="E1658" s="140">
        <v>11.85</v>
      </c>
    </row>
    <row r="1659" spans="1:5" x14ac:dyDescent="0.25">
      <c r="A1659" t="s">
        <v>2445</v>
      </c>
      <c r="B1659">
        <v>13129511001</v>
      </c>
      <c r="D1659" t="s">
        <v>2748</v>
      </c>
      <c r="E1659" s="140">
        <v>14.85</v>
      </c>
    </row>
    <row r="1660" spans="1:5" x14ac:dyDescent="0.25">
      <c r="A1660" t="s">
        <v>2445</v>
      </c>
      <c r="B1660">
        <v>13129521001</v>
      </c>
      <c r="D1660" t="s">
        <v>2749</v>
      </c>
      <c r="E1660" s="140">
        <v>31.3</v>
      </c>
    </row>
    <row r="1661" spans="1:5" x14ac:dyDescent="0.25">
      <c r="A1661" t="s">
        <v>2445</v>
      </c>
      <c r="B1661">
        <v>13129531001</v>
      </c>
      <c r="D1661" t="s">
        <v>2750</v>
      </c>
      <c r="E1661" s="140">
        <v>76.13</v>
      </c>
    </row>
    <row r="1662" spans="1:5" x14ac:dyDescent="0.25">
      <c r="A1662" t="s">
        <v>2445</v>
      </c>
      <c r="B1662">
        <v>11680751001</v>
      </c>
      <c r="D1662" t="s">
        <v>2751</v>
      </c>
      <c r="E1662" s="140">
        <v>78.099999999999994</v>
      </c>
    </row>
    <row r="1663" spans="1:5" x14ac:dyDescent="0.25">
      <c r="A1663" t="s">
        <v>2445</v>
      </c>
      <c r="B1663">
        <v>11680811001</v>
      </c>
      <c r="D1663" t="s">
        <v>2752</v>
      </c>
      <c r="E1663" s="140">
        <v>126.2</v>
      </c>
    </row>
    <row r="1664" spans="1:5" x14ac:dyDescent="0.25">
      <c r="A1664" t="s">
        <v>2445</v>
      </c>
      <c r="B1664">
        <v>13129581001</v>
      </c>
      <c r="D1664" t="s">
        <v>2753</v>
      </c>
      <c r="E1664" s="140">
        <v>14.28</v>
      </c>
    </row>
    <row r="1665" spans="1:5" x14ac:dyDescent="0.25">
      <c r="A1665" t="s">
        <v>2445</v>
      </c>
      <c r="B1665">
        <v>11680541001</v>
      </c>
      <c r="D1665" t="s">
        <v>2754</v>
      </c>
      <c r="E1665" s="140">
        <v>31.3</v>
      </c>
    </row>
    <row r="1666" spans="1:5" x14ac:dyDescent="0.25">
      <c r="A1666" t="s">
        <v>2445</v>
      </c>
      <c r="B1666">
        <v>13129601001</v>
      </c>
      <c r="D1666" t="s">
        <v>2755</v>
      </c>
      <c r="E1666" s="140">
        <v>31.3</v>
      </c>
    </row>
    <row r="1667" spans="1:5" x14ac:dyDescent="0.25">
      <c r="A1667" t="s">
        <v>2445</v>
      </c>
      <c r="B1667">
        <v>11680651001</v>
      </c>
      <c r="D1667" t="s">
        <v>2756</v>
      </c>
      <c r="E1667" s="140">
        <v>70.23</v>
      </c>
    </row>
    <row r="1668" spans="1:5" x14ac:dyDescent="0.25">
      <c r="A1668" t="s">
        <v>2445</v>
      </c>
      <c r="B1668">
        <v>11680671001</v>
      </c>
      <c r="D1668" t="s">
        <v>2757</v>
      </c>
      <c r="E1668" s="140">
        <v>70.23</v>
      </c>
    </row>
    <row r="1669" spans="1:5" x14ac:dyDescent="0.25">
      <c r="A1669" t="s">
        <v>2445</v>
      </c>
      <c r="B1669">
        <v>11680711001</v>
      </c>
      <c r="D1669" t="s">
        <v>2758</v>
      </c>
      <c r="E1669" s="140">
        <v>72.19</v>
      </c>
    </row>
    <row r="1670" spans="1:5" x14ac:dyDescent="0.25">
      <c r="A1670" t="s">
        <v>2445</v>
      </c>
      <c r="B1670">
        <v>11680731001</v>
      </c>
      <c r="D1670" t="s">
        <v>2759</v>
      </c>
      <c r="E1670" s="140">
        <v>72.19</v>
      </c>
    </row>
    <row r="1671" spans="1:5" x14ac:dyDescent="0.25">
      <c r="A1671" t="s">
        <v>2445</v>
      </c>
      <c r="B1671">
        <v>11680741001</v>
      </c>
      <c r="D1671" t="s">
        <v>2760</v>
      </c>
      <c r="E1671" s="140">
        <v>72.19</v>
      </c>
    </row>
    <row r="1672" spans="1:5" x14ac:dyDescent="0.25">
      <c r="A1672" t="s">
        <v>2445</v>
      </c>
      <c r="B1672">
        <v>11680781001</v>
      </c>
      <c r="D1672" t="s">
        <v>2761</v>
      </c>
      <c r="E1672" s="140">
        <v>98.45</v>
      </c>
    </row>
    <row r="1673" spans="1:5" x14ac:dyDescent="0.25">
      <c r="A1673" t="s">
        <v>2445</v>
      </c>
      <c r="B1673">
        <v>14562821001</v>
      </c>
      <c r="D1673" t="s">
        <v>2762</v>
      </c>
      <c r="E1673" s="140">
        <v>81.39</v>
      </c>
    </row>
    <row r="1674" spans="1:5" x14ac:dyDescent="0.25">
      <c r="A1674" t="s">
        <v>2445</v>
      </c>
      <c r="B1674">
        <v>11680801001</v>
      </c>
      <c r="D1674" t="s">
        <v>2763</v>
      </c>
      <c r="E1674" s="140">
        <v>111.58</v>
      </c>
    </row>
    <row r="1675" spans="1:5" x14ac:dyDescent="0.25">
      <c r="A1675" t="s">
        <v>2445</v>
      </c>
      <c r="B1675">
        <v>13129641001</v>
      </c>
      <c r="D1675" t="s">
        <v>2764</v>
      </c>
      <c r="E1675" s="140">
        <v>14.6</v>
      </c>
    </row>
    <row r="1676" spans="1:5" x14ac:dyDescent="0.25">
      <c r="A1676" t="s">
        <v>2445</v>
      </c>
      <c r="B1676">
        <v>13129651001</v>
      </c>
      <c r="D1676" t="s">
        <v>2765</v>
      </c>
      <c r="E1676" s="140">
        <v>11.85</v>
      </c>
    </row>
    <row r="1677" spans="1:5" x14ac:dyDescent="0.25">
      <c r="A1677" t="s">
        <v>2445</v>
      </c>
      <c r="B1677">
        <v>13129661001</v>
      </c>
      <c r="D1677" t="s">
        <v>2766</v>
      </c>
      <c r="E1677" s="140">
        <v>31.3</v>
      </c>
    </row>
    <row r="1678" spans="1:5" x14ac:dyDescent="0.25">
      <c r="A1678" t="s">
        <v>2445</v>
      </c>
      <c r="B1678">
        <v>11680721001</v>
      </c>
      <c r="D1678" t="s">
        <v>2767</v>
      </c>
      <c r="E1678" s="140">
        <v>70.88</v>
      </c>
    </row>
    <row r="1679" spans="1:5" x14ac:dyDescent="0.25">
      <c r="A1679" t="s">
        <v>2445</v>
      </c>
      <c r="B1679">
        <v>11680391001</v>
      </c>
      <c r="D1679" t="s">
        <v>2768</v>
      </c>
      <c r="E1679" s="140">
        <v>11.85</v>
      </c>
    </row>
    <row r="1680" spans="1:5" x14ac:dyDescent="0.25">
      <c r="A1680" t="s">
        <v>2445</v>
      </c>
      <c r="B1680">
        <v>14562801001</v>
      </c>
      <c r="D1680" t="s">
        <v>2769</v>
      </c>
      <c r="E1680" s="140">
        <v>107.63</v>
      </c>
    </row>
    <row r="1681" spans="1:5" x14ac:dyDescent="0.25">
      <c r="A1681" t="s">
        <v>2445</v>
      </c>
      <c r="B1681">
        <v>14562811001</v>
      </c>
      <c r="D1681" t="s">
        <v>2770</v>
      </c>
      <c r="E1681" s="140">
        <v>163.32</v>
      </c>
    </row>
    <row r="1682" spans="1:5" x14ac:dyDescent="0.25">
      <c r="A1682" t="s">
        <v>2445</v>
      </c>
      <c r="B1682">
        <v>14562831001</v>
      </c>
      <c r="D1682" t="s">
        <v>2771</v>
      </c>
      <c r="E1682" s="140">
        <v>85.32</v>
      </c>
    </row>
    <row r="1683" spans="1:5" x14ac:dyDescent="0.25">
      <c r="A1683" t="s">
        <v>2445</v>
      </c>
      <c r="B1683">
        <v>14562841001</v>
      </c>
      <c r="D1683" t="s">
        <v>2772</v>
      </c>
      <c r="E1683" s="140">
        <v>85.32</v>
      </c>
    </row>
    <row r="1684" spans="1:5" x14ac:dyDescent="0.25">
      <c r="A1684" t="s">
        <v>2445</v>
      </c>
      <c r="B1684">
        <v>14562851001</v>
      </c>
      <c r="D1684" t="s">
        <v>2773</v>
      </c>
      <c r="E1684" s="140">
        <v>95.83</v>
      </c>
    </row>
    <row r="1685" spans="1:5" x14ac:dyDescent="0.25">
      <c r="A1685" t="s">
        <v>2445</v>
      </c>
      <c r="B1685">
        <v>14562861001</v>
      </c>
      <c r="D1685" t="s">
        <v>2774</v>
      </c>
      <c r="E1685" s="140">
        <v>122.07</v>
      </c>
    </row>
    <row r="1686" spans="1:5" x14ac:dyDescent="0.25">
      <c r="A1686" t="s">
        <v>2445</v>
      </c>
      <c r="B1686">
        <v>14562871001</v>
      </c>
      <c r="D1686" t="s">
        <v>2775</v>
      </c>
      <c r="E1686" s="140">
        <v>122.07</v>
      </c>
    </row>
    <row r="1687" spans="1:5" x14ac:dyDescent="0.25">
      <c r="A1687" t="s">
        <v>2445</v>
      </c>
      <c r="B1687">
        <v>14562881001</v>
      </c>
      <c r="D1687" t="s">
        <v>2776</v>
      </c>
      <c r="E1687" s="140">
        <v>122.07</v>
      </c>
    </row>
    <row r="1688" spans="1:5" x14ac:dyDescent="0.25">
      <c r="A1688" t="s">
        <v>2445</v>
      </c>
      <c r="B1688">
        <v>14562891001</v>
      </c>
      <c r="D1688" t="s">
        <v>2777</v>
      </c>
      <c r="E1688" s="140">
        <v>136.1</v>
      </c>
    </row>
    <row r="1689" spans="1:5" x14ac:dyDescent="0.25">
      <c r="A1689" t="s">
        <v>2445</v>
      </c>
      <c r="B1689">
        <v>14562901001</v>
      </c>
      <c r="D1689" t="s">
        <v>2778</v>
      </c>
      <c r="E1689" s="140">
        <v>102.38</v>
      </c>
    </row>
    <row r="1690" spans="1:5" x14ac:dyDescent="0.25">
      <c r="A1690" t="s">
        <v>2445</v>
      </c>
      <c r="B1690">
        <v>14562961001</v>
      </c>
      <c r="D1690" t="s">
        <v>2779</v>
      </c>
      <c r="E1690" s="140">
        <v>26.82</v>
      </c>
    </row>
    <row r="1691" spans="1:5" x14ac:dyDescent="0.25">
      <c r="A1691" t="s">
        <v>2445</v>
      </c>
      <c r="B1691">
        <v>14564141001</v>
      </c>
      <c r="D1691" t="s">
        <v>2780</v>
      </c>
      <c r="E1691" s="140">
        <v>26.82</v>
      </c>
    </row>
    <row r="1692" spans="1:5" x14ac:dyDescent="0.25">
      <c r="A1692" t="s">
        <v>2445</v>
      </c>
      <c r="B1692">
        <v>13129671001</v>
      </c>
      <c r="D1692" t="s">
        <v>2781</v>
      </c>
      <c r="E1692" s="140">
        <v>14.97</v>
      </c>
    </row>
    <row r="1693" spans="1:5" x14ac:dyDescent="0.25">
      <c r="A1693" t="s">
        <v>2445</v>
      </c>
      <c r="B1693">
        <v>11680631001</v>
      </c>
      <c r="D1693" t="s">
        <v>2782</v>
      </c>
      <c r="E1693" s="140">
        <v>26.72</v>
      </c>
    </row>
    <row r="1694" spans="1:5" x14ac:dyDescent="0.25">
      <c r="A1694" t="s">
        <v>2445</v>
      </c>
      <c r="B1694">
        <v>14562991001</v>
      </c>
      <c r="D1694" t="s">
        <v>2783</v>
      </c>
      <c r="E1694" s="140">
        <v>43.23</v>
      </c>
    </row>
    <row r="1695" spans="1:5" x14ac:dyDescent="0.25">
      <c r="A1695" t="s">
        <v>2445</v>
      </c>
      <c r="B1695">
        <v>14562981001</v>
      </c>
      <c r="D1695" t="s">
        <v>2784</v>
      </c>
      <c r="E1695" s="140">
        <v>31.3</v>
      </c>
    </row>
    <row r="1696" spans="1:5" x14ac:dyDescent="0.25">
      <c r="A1696" t="s">
        <v>2445</v>
      </c>
      <c r="B1696">
        <v>14562971001</v>
      </c>
      <c r="D1696" t="s">
        <v>2785</v>
      </c>
      <c r="E1696" s="140">
        <v>41.62</v>
      </c>
    </row>
    <row r="1697" spans="1:5" x14ac:dyDescent="0.25">
      <c r="A1697" t="s">
        <v>2445</v>
      </c>
      <c r="B1697">
        <v>13129681001</v>
      </c>
      <c r="D1697" t="s">
        <v>2786</v>
      </c>
      <c r="E1697" s="140">
        <v>31.69</v>
      </c>
    </row>
    <row r="1698" spans="1:5" x14ac:dyDescent="0.25">
      <c r="A1698" t="s">
        <v>2445</v>
      </c>
      <c r="B1698">
        <v>14563001001</v>
      </c>
      <c r="D1698" t="s">
        <v>2787</v>
      </c>
      <c r="E1698" s="140">
        <v>66.95</v>
      </c>
    </row>
    <row r="1699" spans="1:5" x14ac:dyDescent="0.25">
      <c r="A1699" t="s">
        <v>2445</v>
      </c>
      <c r="B1699">
        <v>14563011001</v>
      </c>
      <c r="D1699" t="s">
        <v>2788</v>
      </c>
      <c r="E1699" s="140">
        <v>97.14</v>
      </c>
    </row>
    <row r="1700" spans="1:5" x14ac:dyDescent="0.25">
      <c r="A1700" t="s">
        <v>2445</v>
      </c>
      <c r="B1700">
        <v>12446161001</v>
      </c>
      <c r="D1700" t="s">
        <v>2789</v>
      </c>
      <c r="E1700" s="140">
        <v>56.77</v>
      </c>
    </row>
    <row r="1701" spans="1:5" x14ac:dyDescent="0.25">
      <c r="A1701" t="s">
        <v>2445</v>
      </c>
      <c r="B1701">
        <v>14563271001</v>
      </c>
      <c r="D1701" t="s">
        <v>2790</v>
      </c>
      <c r="E1701" s="140">
        <v>10.029999999999999</v>
      </c>
    </row>
    <row r="1702" spans="1:5" x14ac:dyDescent="0.25">
      <c r="A1702" t="s">
        <v>2445</v>
      </c>
      <c r="B1702">
        <v>14563281001</v>
      </c>
      <c r="D1702" t="s">
        <v>2791</v>
      </c>
      <c r="E1702" s="140">
        <v>13.28</v>
      </c>
    </row>
    <row r="1703" spans="1:5" x14ac:dyDescent="0.25">
      <c r="A1703" t="s">
        <v>2445</v>
      </c>
      <c r="B1703">
        <v>14563291001</v>
      </c>
      <c r="D1703" t="s">
        <v>2792</v>
      </c>
      <c r="E1703" s="140">
        <v>13.28</v>
      </c>
    </row>
    <row r="1704" spans="1:5" x14ac:dyDescent="0.25">
      <c r="A1704" t="s">
        <v>2445</v>
      </c>
      <c r="B1704">
        <v>14563301001</v>
      </c>
      <c r="D1704" t="s">
        <v>2793</v>
      </c>
      <c r="E1704" s="140">
        <v>16.13</v>
      </c>
    </row>
    <row r="1705" spans="1:5" x14ac:dyDescent="0.25">
      <c r="A1705" t="s">
        <v>2445</v>
      </c>
      <c r="B1705">
        <v>14563311001</v>
      </c>
      <c r="D1705" t="s">
        <v>2794</v>
      </c>
      <c r="E1705" s="140">
        <v>16.13</v>
      </c>
    </row>
    <row r="1706" spans="1:5" x14ac:dyDescent="0.25">
      <c r="A1706" t="s">
        <v>2445</v>
      </c>
      <c r="B1706">
        <v>14564081001</v>
      </c>
      <c r="D1706" t="s">
        <v>2795</v>
      </c>
      <c r="E1706" s="140">
        <v>19.3</v>
      </c>
    </row>
    <row r="1707" spans="1:5" x14ac:dyDescent="0.25">
      <c r="A1707" t="s">
        <v>2445</v>
      </c>
      <c r="B1707">
        <v>14563321001</v>
      </c>
      <c r="D1707" t="s">
        <v>2796</v>
      </c>
      <c r="E1707" s="140">
        <v>20.87</v>
      </c>
    </row>
    <row r="1708" spans="1:5" x14ac:dyDescent="0.25">
      <c r="A1708" t="s">
        <v>2445</v>
      </c>
      <c r="B1708">
        <v>14563331001</v>
      </c>
      <c r="D1708" t="s">
        <v>2797</v>
      </c>
      <c r="E1708" s="140">
        <v>22.21</v>
      </c>
    </row>
    <row r="1709" spans="1:5" x14ac:dyDescent="0.25">
      <c r="A1709" t="s">
        <v>2445</v>
      </c>
      <c r="B1709">
        <v>14563341001</v>
      </c>
      <c r="D1709" t="s">
        <v>2798</v>
      </c>
      <c r="E1709" s="140">
        <v>32.92</v>
      </c>
    </row>
    <row r="1710" spans="1:5" x14ac:dyDescent="0.25">
      <c r="A1710" t="s">
        <v>2445</v>
      </c>
      <c r="B1710">
        <v>13130631001</v>
      </c>
      <c r="D1710" t="s">
        <v>2799</v>
      </c>
      <c r="E1710" s="140">
        <v>5.96</v>
      </c>
    </row>
    <row r="1711" spans="1:5" x14ac:dyDescent="0.25">
      <c r="A1711" t="s">
        <v>2445</v>
      </c>
      <c r="B1711">
        <v>13130641001</v>
      </c>
      <c r="D1711" t="s">
        <v>2800</v>
      </c>
      <c r="E1711" s="140">
        <v>7.55</v>
      </c>
    </row>
    <row r="1712" spans="1:5" x14ac:dyDescent="0.25">
      <c r="A1712" t="s">
        <v>2445</v>
      </c>
      <c r="B1712">
        <v>13130651001</v>
      </c>
      <c r="D1712" t="s">
        <v>2801</v>
      </c>
      <c r="E1712" s="140">
        <v>9.5</v>
      </c>
    </row>
    <row r="1713" spans="1:5" x14ac:dyDescent="0.25">
      <c r="A1713" t="s">
        <v>2445</v>
      </c>
      <c r="B1713">
        <v>13130661001</v>
      </c>
      <c r="D1713" t="s">
        <v>2802</v>
      </c>
      <c r="E1713" s="140">
        <v>11.53</v>
      </c>
    </row>
    <row r="1714" spans="1:5" x14ac:dyDescent="0.25">
      <c r="A1714" t="s">
        <v>2445</v>
      </c>
      <c r="B1714">
        <v>13130671001</v>
      </c>
      <c r="D1714" t="s">
        <v>2803</v>
      </c>
      <c r="E1714" s="140">
        <v>18.03</v>
      </c>
    </row>
    <row r="1715" spans="1:5" x14ac:dyDescent="0.25">
      <c r="A1715" t="s">
        <v>2445</v>
      </c>
      <c r="B1715">
        <v>13130681001</v>
      </c>
      <c r="D1715" t="s">
        <v>2804</v>
      </c>
      <c r="E1715" s="140">
        <v>18.03</v>
      </c>
    </row>
    <row r="1716" spans="1:5" x14ac:dyDescent="0.25">
      <c r="A1716" t="s">
        <v>2445</v>
      </c>
      <c r="B1716">
        <v>13130691001</v>
      </c>
      <c r="D1716" t="s">
        <v>2805</v>
      </c>
      <c r="E1716" s="140">
        <v>27.44</v>
      </c>
    </row>
    <row r="1717" spans="1:5" x14ac:dyDescent="0.25">
      <c r="A1717" t="s">
        <v>2445</v>
      </c>
      <c r="B1717">
        <v>11680831001</v>
      </c>
      <c r="D1717" t="s">
        <v>2806</v>
      </c>
      <c r="E1717" s="140">
        <v>8.6</v>
      </c>
    </row>
    <row r="1718" spans="1:5" x14ac:dyDescent="0.25">
      <c r="A1718" t="s">
        <v>2445</v>
      </c>
      <c r="B1718">
        <v>12893491001</v>
      </c>
      <c r="D1718" t="s">
        <v>2807</v>
      </c>
      <c r="E1718" s="140">
        <v>15.28</v>
      </c>
    </row>
    <row r="1719" spans="1:5" x14ac:dyDescent="0.25">
      <c r="A1719" t="s">
        <v>2445</v>
      </c>
      <c r="B1719">
        <v>12677011001</v>
      </c>
      <c r="D1719" t="s">
        <v>2808</v>
      </c>
      <c r="E1719" s="140">
        <v>21.58</v>
      </c>
    </row>
    <row r="1720" spans="1:5" x14ac:dyDescent="0.25">
      <c r="A1720" t="s">
        <v>2445</v>
      </c>
      <c r="B1720">
        <v>12677111001</v>
      </c>
      <c r="D1720" t="s">
        <v>2809</v>
      </c>
      <c r="E1720" s="140">
        <v>48.38</v>
      </c>
    </row>
    <row r="1721" spans="1:5" x14ac:dyDescent="0.25">
      <c r="A1721" t="s">
        <v>2445</v>
      </c>
      <c r="B1721">
        <v>13158271001</v>
      </c>
      <c r="D1721" t="s">
        <v>2810</v>
      </c>
      <c r="E1721" s="140">
        <v>59.54</v>
      </c>
    </row>
    <row r="1722" spans="1:5" x14ac:dyDescent="0.25">
      <c r="A1722" t="s">
        <v>2445</v>
      </c>
      <c r="B1722">
        <v>13158281001</v>
      </c>
      <c r="D1722" t="s">
        <v>2811</v>
      </c>
      <c r="E1722" s="140">
        <v>63.5</v>
      </c>
    </row>
    <row r="1723" spans="1:5" x14ac:dyDescent="0.25">
      <c r="A1723" t="s">
        <v>2445</v>
      </c>
      <c r="B1723">
        <v>12093471002</v>
      </c>
      <c r="D1723" t="s">
        <v>2812</v>
      </c>
      <c r="E1723" s="140">
        <v>118.12</v>
      </c>
    </row>
    <row r="1724" spans="1:5" x14ac:dyDescent="0.25">
      <c r="A1724" t="s">
        <v>2445</v>
      </c>
      <c r="B1724">
        <v>14563111001</v>
      </c>
      <c r="D1724" t="s">
        <v>2813</v>
      </c>
      <c r="E1724" s="140">
        <v>8.93</v>
      </c>
    </row>
    <row r="1725" spans="1:5" x14ac:dyDescent="0.25">
      <c r="A1725" t="s">
        <v>2445</v>
      </c>
      <c r="B1725">
        <v>14563121001</v>
      </c>
      <c r="D1725" t="s">
        <v>2814</v>
      </c>
      <c r="E1725" s="140">
        <v>12.52</v>
      </c>
    </row>
    <row r="1726" spans="1:5" x14ac:dyDescent="0.25">
      <c r="A1726" t="s">
        <v>2445</v>
      </c>
      <c r="B1726">
        <v>14563131001</v>
      </c>
      <c r="D1726" t="s">
        <v>2815</v>
      </c>
      <c r="E1726" s="140">
        <v>24.73</v>
      </c>
    </row>
    <row r="1727" spans="1:5" x14ac:dyDescent="0.25">
      <c r="A1727" t="s">
        <v>2445</v>
      </c>
      <c r="B1727">
        <v>14563141001</v>
      </c>
      <c r="D1727" t="s">
        <v>2816</v>
      </c>
      <c r="E1727" s="140">
        <v>11.18</v>
      </c>
    </row>
    <row r="1728" spans="1:5" x14ac:dyDescent="0.25">
      <c r="A1728" t="s">
        <v>2445</v>
      </c>
      <c r="B1728">
        <v>14563151001</v>
      </c>
      <c r="D1728" t="s">
        <v>2817</v>
      </c>
      <c r="E1728" s="140">
        <v>14.17</v>
      </c>
    </row>
    <row r="1729" spans="1:5" x14ac:dyDescent="0.25">
      <c r="A1729" t="s">
        <v>2445</v>
      </c>
      <c r="B1729">
        <v>14563161001</v>
      </c>
      <c r="D1729" t="s">
        <v>2818</v>
      </c>
      <c r="E1729" s="140">
        <v>19.38</v>
      </c>
    </row>
    <row r="1730" spans="1:5" x14ac:dyDescent="0.25">
      <c r="A1730" t="s">
        <v>2445</v>
      </c>
      <c r="B1730">
        <v>14563171001</v>
      </c>
      <c r="D1730" t="s">
        <v>2819</v>
      </c>
      <c r="E1730" s="140">
        <v>15.75</v>
      </c>
    </row>
    <row r="1731" spans="1:5" x14ac:dyDescent="0.25">
      <c r="A1731" t="s">
        <v>2445</v>
      </c>
      <c r="B1731">
        <v>14563181001</v>
      </c>
      <c r="D1731" t="s">
        <v>2820</v>
      </c>
      <c r="E1731" s="140">
        <v>17.89</v>
      </c>
    </row>
    <row r="1732" spans="1:5" x14ac:dyDescent="0.25">
      <c r="A1732" t="s">
        <v>2445</v>
      </c>
      <c r="B1732">
        <v>14563191001</v>
      </c>
      <c r="D1732" t="s">
        <v>2821</v>
      </c>
      <c r="E1732" s="140">
        <v>16.71</v>
      </c>
    </row>
    <row r="1733" spans="1:5" x14ac:dyDescent="0.25">
      <c r="A1733" t="s">
        <v>2445</v>
      </c>
      <c r="B1733">
        <v>14563201001</v>
      </c>
      <c r="D1733" t="s">
        <v>2822</v>
      </c>
      <c r="E1733" s="140">
        <v>22.44</v>
      </c>
    </row>
    <row r="1734" spans="1:5" x14ac:dyDescent="0.25">
      <c r="A1734" t="s">
        <v>2445</v>
      </c>
      <c r="B1734">
        <v>14563211001</v>
      </c>
      <c r="D1734" t="s">
        <v>2823</v>
      </c>
      <c r="E1734" s="140">
        <v>22.44</v>
      </c>
    </row>
    <row r="1735" spans="1:5" x14ac:dyDescent="0.25">
      <c r="A1735" t="s">
        <v>2445</v>
      </c>
      <c r="B1735">
        <v>14563221001</v>
      </c>
      <c r="D1735" t="s">
        <v>2824</v>
      </c>
      <c r="E1735" s="140">
        <v>30.46</v>
      </c>
    </row>
    <row r="1736" spans="1:5" x14ac:dyDescent="0.25">
      <c r="A1736" t="s">
        <v>2445</v>
      </c>
      <c r="B1736">
        <v>14563231001</v>
      </c>
      <c r="D1736" t="s">
        <v>2825</v>
      </c>
      <c r="E1736" s="140">
        <v>32.79</v>
      </c>
    </row>
    <row r="1737" spans="1:5" x14ac:dyDescent="0.25">
      <c r="A1737" t="s">
        <v>2445</v>
      </c>
      <c r="B1737">
        <v>14563241001</v>
      </c>
      <c r="D1737" t="s">
        <v>2826</v>
      </c>
      <c r="E1737" s="140">
        <v>48.69</v>
      </c>
    </row>
    <row r="1738" spans="1:5" x14ac:dyDescent="0.25">
      <c r="A1738" t="s">
        <v>1634</v>
      </c>
      <c r="B1738">
        <v>14563251001</v>
      </c>
      <c r="D1738" t="s">
        <v>2827</v>
      </c>
      <c r="E1738" s="140">
        <v>48.69</v>
      </c>
    </row>
    <row r="1739" spans="1:5" x14ac:dyDescent="0.25">
      <c r="A1739" t="s">
        <v>1634</v>
      </c>
      <c r="B1739">
        <v>14563261001</v>
      </c>
      <c r="D1739" t="s">
        <v>2828</v>
      </c>
      <c r="E1739" s="140">
        <v>72.19</v>
      </c>
    </row>
    <row r="1740" spans="1:5" x14ac:dyDescent="0.25">
      <c r="A1740" t="s">
        <v>2445</v>
      </c>
      <c r="B1740">
        <v>11680891001</v>
      </c>
      <c r="D1740" t="s">
        <v>2829</v>
      </c>
      <c r="E1740" s="140">
        <v>11.26</v>
      </c>
    </row>
    <row r="1741" spans="1:5" x14ac:dyDescent="0.25">
      <c r="A1741" t="s">
        <v>2445</v>
      </c>
      <c r="B1741">
        <v>11680961001</v>
      </c>
      <c r="D1741" t="s">
        <v>2830</v>
      </c>
      <c r="E1741" s="140">
        <v>19.43</v>
      </c>
    </row>
    <row r="1742" spans="1:5" x14ac:dyDescent="0.25">
      <c r="A1742" t="s">
        <v>2445</v>
      </c>
      <c r="B1742">
        <v>11681031001</v>
      </c>
      <c r="D1742" t="s">
        <v>2831</v>
      </c>
      <c r="E1742" s="140">
        <v>29.1</v>
      </c>
    </row>
    <row r="1743" spans="1:5" x14ac:dyDescent="0.25">
      <c r="A1743" t="s">
        <v>2445</v>
      </c>
      <c r="B1743">
        <v>11681611001</v>
      </c>
      <c r="D1743" t="s">
        <v>2832</v>
      </c>
      <c r="E1743" s="140">
        <v>6.94</v>
      </c>
    </row>
    <row r="1744" spans="1:5" x14ac:dyDescent="0.25">
      <c r="A1744" t="s">
        <v>2445</v>
      </c>
      <c r="B1744">
        <v>11681621001</v>
      </c>
      <c r="D1744" t="s">
        <v>2833</v>
      </c>
      <c r="E1744" s="140">
        <v>9.94</v>
      </c>
    </row>
    <row r="1745" spans="1:5" x14ac:dyDescent="0.25">
      <c r="A1745" t="s">
        <v>2445</v>
      </c>
      <c r="B1745">
        <v>11681631001</v>
      </c>
      <c r="D1745" t="s">
        <v>2834</v>
      </c>
      <c r="E1745" s="140">
        <v>9.94</v>
      </c>
    </row>
    <row r="1746" spans="1:5" x14ac:dyDescent="0.25">
      <c r="A1746" t="s">
        <v>2445</v>
      </c>
      <c r="B1746">
        <v>13130701001</v>
      </c>
      <c r="D1746" t="s">
        <v>2835</v>
      </c>
      <c r="E1746" s="140">
        <v>13.61</v>
      </c>
    </row>
    <row r="1747" spans="1:5" x14ac:dyDescent="0.25">
      <c r="A1747" t="s">
        <v>2445</v>
      </c>
      <c r="B1747">
        <v>13130711001</v>
      </c>
      <c r="D1747" t="s">
        <v>2836</v>
      </c>
      <c r="E1747" s="140">
        <v>21.87</v>
      </c>
    </row>
    <row r="1748" spans="1:5" x14ac:dyDescent="0.25">
      <c r="A1748" t="s">
        <v>2445</v>
      </c>
      <c r="B1748">
        <v>14563471001</v>
      </c>
      <c r="D1748" t="s">
        <v>2837</v>
      </c>
      <c r="E1748" s="140">
        <v>11.02</v>
      </c>
    </row>
    <row r="1749" spans="1:5" x14ac:dyDescent="0.25">
      <c r="A1749" t="s">
        <v>2445</v>
      </c>
      <c r="B1749">
        <v>14563481001</v>
      </c>
      <c r="D1749" t="s">
        <v>2838</v>
      </c>
      <c r="E1749" s="140">
        <v>14.41</v>
      </c>
    </row>
    <row r="1750" spans="1:5" x14ac:dyDescent="0.25">
      <c r="A1750" t="s">
        <v>2445</v>
      </c>
      <c r="B1750">
        <v>14563491001</v>
      </c>
      <c r="D1750" t="s">
        <v>2839</v>
      </c>
      <c r="E1750" s="140">
        <v>14.41</v>
      </c>
    </row>
    <row r="1751" spans="1:5" x14ac:dyDescent="0.25">
      <c r="A1751" t="s">
        <v>2445</v>
      </c>
      <c r="B1751">
        <v>14563501001</v>
      </c>
      <c r="D1751" t="s">
        <v>2840</v>
      </c>
      <c r="E1751" s="140">
        <v>20.87</v>
      </c>
    </row>
    <row r="1752" spans="1:5" x14ac:dyDescent="0.25">
      <c r="A1752" t="s">
        <v>2445</v>
      </c>
      <c r="B1752">
        <v>14563511001</v>
      </c>
      <c r="D1752" t="s">
        <v>2841</v>
      </c>
      <c r="E1752" s="140">
        <v>29.81</v>
      </c>
    </row>
    <row r="1753" spans="1:5" x14ac:dyDescent="0.25">
      <c r="A1753" t="s">
        <v>2445</v>
      </c>
      <c r="B1753">
        <v>14563521001</v>
      </c>
      <c r="D1753" t="s">
        <v>2842</v>
      </c>
      <c r="E1753" s="140">
        <v>31.81</v>
      </c>
    </row>
    <row r="1754" spans="1:5" x14ac:dyDescent="0.25">
      <c r="A1754" t="s">
        <v>2445</v>
      </c>
      <c r="B1754">
        <v>11681561001</v>
      </c>
      <c r="D1754" t="s">
        <v>2843</v>
      </c>
      <c r="E1754" s="140">
        <v>7.15</v>
      </c>
    </row>
    <row r="1755" spans="1:5" x14ac:dyDescent="0.25">
      <c r="A1755" t="s">
        <v>2445</v>
      </c>
      <c r="B1755">
        <v>11681571001</v>
      </c>
      <c r="D1755" t="s">
        <v>2844</v>
      </c>
      <c r="E1755" s="140">
        <v>10.01</v>
      </c>
    </row>
    <row r="1756" spans="1:5" x14ac:dyDescent="0.25">
      <c r="A1756" t="s">
        <v>2445</v>
      </c>
      <c r="B1756">
        <v>11681581001</v>
      </c>
      <c r="D1756" t="s">
        <v>2845</v>
      </c>
      <c r="E1756" s="140">
        <v>8.49</v>
      </c>
    </row>
    <row r="1757" spans="1:5" x14ac:dyDescent="0.25">
      <c r="A1757" t="s">
        <v>2445</v>
      </c>
      <c r="B1757">
        <v>11681591001</v>
      </c>
      <c r="D1757" t="s">
        <v>2846</v>
      </c>
      <c r="E1757" s="140">
        <v>13.04</v>
      </c>
    </row>
    <row r="1758" spans="1:5" x14ac:dyDescent="0.25">
      <c r="A1758" t="s">
        <v>2445</v>
      </c>
      <c r="B1758">
        <v>11681601001</v>
      </c>
      <c r="D1758" t="s">
        <v>2847</v>
      </c>
      <c r="E1758" s="140">
        <v>13.04</v>
      </c>
    </row>
    <row r="1759" spans="1:5" x14ac:dyDescent="0.25">
      <c r="A1759" t="s">
        <v>2445</v>
      </c>
      <c r="B1759">
        <v>14563641001</v>
      </c>
      <c r="D1759" t="s">
        <v>2848</v>
      </c>
      <c r="E1759" s="140">
        <v>15.38</v>
      </c>
    </row>
    <row r="1760" spans="1:5" x14ac:dyDescent="0.25">
      <c r="A1760" t="s">
        <v>2445</v>
      </c>
      <c r="B1760">
        <v>14563651001</v>
      </c>
      <c r="D1760" t="s">
        <v>2849</v>
      </c>
      <c r="E1760" s="140">
        <v>20.07</v>
      </c>
    </row>
    <row r="1761" spans="1:5" x14ac:dyDescent="0.25">
      <c r="A1761" t="s">
        <v>2445</v>
      </c>
      <c r="B1761">
        <v>14563661001</v>
      </c>
      <c r="D1761" t="s">
        <v>2850</v>
      </c>
      <c r="E1761" s="140">
        <v>21.64</v>
      </c>
    </row>
    <row r="1762" spans="1:5" x14ac:dyDescent="0.25">
      <c r="A1762" t="s">
        <v>2445</v>
      </c>
      <c r="B1762">
        <v>13129861001</v>
      </c>
      <c r="D1762" t="s">
        <v>2851</v>
      </c>
      <c r="E1762" s="140">
        <v>9.2799999999999994</v>
      </c>
    </row>
    <row r="1763" spans="1:5" x14ac:dyDescent="0.25">
      <c r="A1763" t="s">
        <v>2445</v>
      </c>
      <c r="B1763">
        <v>13129871001</v>
      </c>
      <c r="D1763" t="s">
        <v>2852</v>
      </c>
      <c r="E1763" s="140">
        <v>14.22</v>
      </c>
    </row>
    <row r="1764" spans="1:5" x14ac:dyDescent="0.25">
      <c r="A1764" t="s">
        <v>2445</v>
      </c>
      <c r="B1764">
        <v>13129881001</v>
      </c>
      <c r="D1764" t="s">
        <v>2853</v>
      </c>
      <c r="E1764" s="140">
        <v>27.78</v>
      </c>
    </row>
    <row r="1765" spans="1:5" x14ac:dyDescent="0.25">
      <c r="A1765" t="s">
        <v>2445</v>
      </c>
      <c r="B1765">
        <v>13129891001</v>
      </c>
      <c r="D1765" t="s">
        <v>2854</v>
      </c>
      <c r="E1765" s="140">
        <v>51.17</v>
      </c>
    </row>
    <row r="1766" spans="1:5" x14ac:dyDescent="0.25">
      <c r="A1766" t="s">
        <v>2445</v>
      </c>
      <c r="B1766">
        <v>11681531001</v>
      </c>
      <c r="D1766" t="s">
        <v>2855</v>
      </c>
      <c r="E1766" s="140">
        <v>66.95</v>
      </c>
    </row>
    <row r="1767" spans="1:5" x14ac:dyDescent="0.25">
      <c r="A1767" t="s">
        <v>2445</v>
      </c>
      <c r="B1767">
        <v>11681551001</v>
      </c>
      <c r="D1767" t="s">
        <v>2856</v>
      </c>
      <c r="E1767" s="140">
        <v>107.63</v>
      </c>
    </row>
    <row r="1768" spans="1:5" x14ac:dyDescent="0.25">
      <c r="A1768" t="s">
        <v>2445</v>
      </c>
      <c r="B1768">
        <v>11681481001</v>
      </c>
      <c r="D1768" t="s">
        <v>2857</v>
      </c>
      <c r="E1768" s="140">
        <v>30.34</v>
      </c>
    </row>
    <row r="1769" spans="1:5" x14ac:dyDescent="0.25">
      <c r="A1769" t="s">
        <v>2445</v>
      </c>
      <c r="B1769">
        <v>11681521001</v>
      </c>
      <c r="D1769" t="s">
        <v>2858</v>
      </c>
      <c r="E1769" s="140">
        <v>69.569999999999993</v>
      </c>
    </row>
    <row r="1770" spans="1:5" x14ac:dyDescent="0.25">
      <c r="A1770" t="s">
        <v>2445</v>
      </c>
      <c r="B1770">
        <v>11681541001</v>
      </c>
      <c r="D1770" t="s">
        <v>2859</v>
      </c>
      <c r="E1770" s="140">
        <v>103.7</v>
      </c>
    </row>
    <row r="1771" spans="1:5" x14ac:dyDescent="0.25">
      <c r="A1771" t="s">
        <v>1634</v>
      </c>
      <c r="B1771">
        <v>14563091001</v>
      </c>
      <c r="D1771" t="s">
        <v>2860</v>
      </c>
      <c r="E1771" s="140">
        <v>91.88</v>
      </c>
    </row>
    <row r="1772" spans="1:5" x14ac:dyDescent="0.25">
      <c r="A1772" t="s">
        <v>1634</v>
      </c>
      <c r="B1772">
        <v>14563101001</v>
      </c>
      <c r="D1772" t="s">
        <v>2861</v>
      </c>
      <c r="E1772" s="140">
        <v>132.54</v>
      </c>
    </row>
    <row r="1773" spans="1:5" x14ac:dyDescent="0.25">
      <c r="A1773" t="s">
        <v>2445</v>
      </c>
      <c r="B1773">
        <v>11391211002</v>
      </c>
      <c r="D1773" t="s">
        <v>2862</v>
      </c>
      <c r="E1773" s="140">
        <v>1.99</v>
      </c>
    </row>
    <row r="1774" spans="1:5" x14ac:dyDescent="0.25">
      <c r="A1774" t="s">
        <v>2445</v>
      </c>
      <c r="B1774">
        <v>11391311002</v>
      </c>
      <c r="D1774" t="s">
        <v>2863</v>
      </c>
      <c r="E1774" s="140">
        <v>2.4500000000000002</v>
      </c>
    </row>
    <row r="1775" spans="1:5" x14ac:dyDescent="0.25">
      <c r="A1775" t="s">
        <v>2445</v>
      </c>
      <c r="B1775">
        <v>11389111002</v>
      </c>
      <c r="D1775" t="s">
        <v>2864</v>
      </c>
      <c r="E1775" s="140">
        <v>4.03</v>
      </c>
    </row>
    <row r="1776" spans="1:5" x14ac:dyDescent="0.25">
      <c r="A1776" t="s">
        <v>2445</v>
      </c>
      <c r="B1776">
        <v>11389211002</v>
      </c>
      <c r="D1776" t="s">
        <v>2865</v>
      </c>
      <c r="E1776" s="140">
        <v>8.52</v>
      </c>
    </row>
    <row r="1777" spans="1:5" x14ac:dyDescent="0.25">
      <c r="A1777" t="s">
        <v>2445</v>
      </c>
      <c r="B1777">
        <v>11388811002</v>
      </c>
      <c r="D1777" t="s">
        <v>2866</v>
      </c>
      <c r="E1777" s="140">
        <v>1.99</v>
      </c>
    </row>
    <row r="1778" spans="1:5" x14ac:dyDescent="0.25">
      <c r="A1778" t="s">
        <v>2445</v>
      </c>
      <c r="B1778">
        <v>11388911002</v>
      </c>
      <c r="D1778" t="s">
        <v>2867</v>
      </c>
      <c r="E1778" s="140">
        <v>2.4500000000000002</v>
      </c>
    </row>
    <row r="1779" spans="1:5" x14ac:dyDescent="0.25">
      <c r="A1779" t="s">
        <v>2445</v>
      </c>
      <c r="B1779">
        <v>11383511002</v>
      </c>
      <c r="D1779" t="s">
        <v>2868</v>
      </c>
      <c r="E1779" s="140">
        <v>4.03</v>
      </c>
    </row>
    <row r="1780" spans="1:5" x14ac:dyDescent="0.25">
      <c r="A1780" t="s">
        <v>2445</v>
      </c>
      <c r="B1780">
        <v>11386411002</v>
      </c>
      <c r="D1780" t="s">
        <v>2869</v>
      </c>
      <c r="E1780" s="140">
        <v>8.52</v>
      </c>
    </row>
    <row r="1781" spans="1:5" x14ac:dyDescent="0.25">
      <c r="A1781" t="s">
        <v>1634</v>
      </c>
      <c r="B1781">
        <v>14563021001</v>
      </c>
      <c r="D1781" t="s">
        <v>2870</v>
      </c>
      <c r="E1781" s="140">
        <v>52.18</v>
      </c>
    </row>
    <row r="1782" spans="1:5" x14ac:dyDescent="0.25">
      <c r="A1782" t="s">
        <v>1634</v>
      </c>
      <c r="B1782">
        <v>14563031001</v>
      </c>
      <c r="D1782" t="s">
        <v>2871</v>
      </c>
      <c r="E1782" s="140">
        <v>81.39</v>
      </c>
    </row>
    <row r="1783" spans="1:5" x14ac:dyDescent="0.25">
      <c r="A1783" t="s">
        <v>1634</v>
      </c>
      <c r="B1783">
        <v>14563951001</v>
      </c>
      <c r="D1783" t="s">
        <v>2872</v>
      </c>
      <c r="E1783" s="140">
        <v>41.75</v>
      </c>
    </row>
    <row r="1784" spans="1:5" x14ac:dyDescent="0.25">
      <c r="A1784" t="s">
        <v>1634</v>
      </c>
      <c r="B1784">
        <v>14563041001</v>
      </c>
      <c r="D1784" t="s">
        <v>2873</v>
      </c>
      <c r="E1784" s="140">
        <v>53.66</v>
      </c>
    </row>
    <row r="1785" spans="1:5" x14ac:dyDescent="0.25">
      <c r="A1785" t="s">
        <v>1634</v>
      </c>
      <c r="B1785">
        <v>14563051001</v>
      </c>
      <c r="D1785" t="s">
        <v>2874</v>
      </c>
      <c r="E1785" s="140">
        <v>53.66</v>
      </c>
    </row>
    <row r="1786" spans="1:5" x14ac:dyDescent="0.25">
      <c r="A1786" t="s">
        <v>1634</v>
      </c>
      <c r="B1786">
        <v>14563061001</v>
      </c>
      <c r="D1786" t="s">
        <v>2875</v>
      </c>
      <c r="E1786" s="140">
        <v>76.13</v>
      </c>
    </row>
    <row r="1787" spans="1:5" x14ac:dyDescent="0.25">
      <c r="A1787" t="s">
        <v>2445</v>
      </c>
      <c r="B1787">
        <v>12450021001</v>
      </c>
      <c r="D1787" t="s">
        <v>2876</v>
      </c>
      <c r="E1787" s="140">
        <v>11.66</v>
      </c>
    </row>
    <row r="1788" spans="1:5" x14ac:dyDescent="0.25">
      <c r="A1788" t="s">
        <v>2445</v>
      </c>
      <c r="B1788">
        <v>12450121001</v>
      </c>
      <c r="D1788" t="s">
        <v>2877</v>
      </c>
      <c r="E1788" s="140">
        <v>13.47</v>
      </c>
    </row>
    <row r="1789" spans="1:5" x14ac:dyDescent="0.25">
      <c r="A1789" t="s">
        <v>2445</v>
      </c>
      <c r="B1789">
        <v>12450221001</v>
      </c>
      <c r="D1789" t="s">
        <v>2878</v>
      </c>
      <c r="E1789" s="140">
        <v>14.67</v>
      </c>
    </row>
    <row r="1790" spans="1:5" x14ac:dyDescent="0.25">
      <c r="A1790" t="s">
        <v>2445</v>
      </c>
      <c r="B1790">
        <v>12450321001</v>
      </c>
      <c r="D1790" t="s">
        <v>2879</v>
      </c>
      <c r="E1790" s="140">
        <v>15.28</v>
      </c>
    </row>
    <row r="1791" spans="1:5" x14ac:dyDescent="0.25">
      <c r="A1791" t="s">
        <v>2445</v>
      </c>
      <c r="B1791">
        <v>12450421001</v>
      </c>
      <c r="D1791" t="s">
        <v>2880</v>
      </c>
      <c r="E1791" s="140">
        <v>23.93</v>
      </c>
    </row>
    <row r="1792" spans="1:5" x14ac:dyDescent="0.25">
      <c r="A1792" t="s">
        <v>2445</v>
      </c>
      <c r="B1792">
        <v>12450521001</v>
      </c>
      <c r="D1792" t="s">
        <v>2881</v>
      </c>
      <c r="E1792" s="140">
        <v>24.93</v>
      </c>
    </row>
    <row r="1793" spans="1:5" x14ac:dyDescent="0.25">
      <c r="A1793" t="s">
        <v>2445</v>
      </c>
      <c r="B1793">
        <v>12450621001</v>
      </c>
      <c r="D1793" t="s">
        <v>2882</v>
      </c>
      <c r="E1793" s="140">
        <v>34.979999999999997</v>
      </c>
    </row>
    <row r="1794" spans="1:5" x14ac:dyDescent="0.25">
      <c r="A1794" t="s">
        <v>2445</v>
      </c>
      <c r="B1794">
        <v>12450721001</v>
      </c>
      <c r="D1794" t="s">
        <v>2883</v>
      </c>
      <c r="E1794" s="140">
        <v>46.84</v>
      </c>
    </row>
    <row r="1795" spans="1:5" x14ac:dyDescent="0.25">
      <c r="A1795" t="s">
        <v>2445</v>
      </c>
      <c r="B1795">
        <v>12450821001</v>
      </c>
      <c r="D1795" t="s">
        <v>2884</v>
      </c>
      <c r="E1795" s="140">
        <v>54.24</v>
      </c>
    </row>
    <row r="1796" spans="1:5" x14ac:dyDescent="0.25">
      <c r="A1796" t="s">
        <v>2445</v>
      </c>
      <c r="B1796">
        <v>12330621001</v>
      </c>
      <c r="D1796" t="s">
        <v>2885</v>
      </c>
      <c r="E1796" s="140">
        <v>78.099999999999994</v>
      </c>
    </row>
    <row r="1797" spans="1:5" x14ac:dyDescent="0.25">
      <c r="A1797" t="s">
        <v>2445</v>
      </c>
      <c r="B1797">
        <v>12451121001</v>
      </c>
      <c r="D1797" t="s">
        <v>2886</v>
      </c>
      <c r="E1797" s="140">
        <v>98.45</v>
      </c>
    </row>
    <row r="1798" spans="1:5" x14ac:dyDescent="0.25">
      <c r="A1798" t="s">
        <v>2445</v>
      </c>
      <c r="B1798">
        <v>12452421001</v>
      </c>
      <c r="D1798" t="s">
        <v>2887</v>
      </c>
      <c r="E1798" s="140">
        <v>22.75</v>
      </c>
    </row>
    <row r="1799" spans="1:5" x14ac:dyDescent="0.25">
      <c r="A1799" t="s">
        <v>2445</v>
      </c>
      <c r="B1799">
        <v>12452521001</v>
      </c>
      <c r="D1799" t="s">
        <v>2888</v>
      </c>
      <c r="E1799" s="140">
        <v>26.12</v>
      </c>
    </row>
    <row r="1800" spans="1:5" x14ac:dyDescent="0.25">
      <c r="A1800" t="s">
        <v>2445</v>
      </c>
      <c r="B1800">
        <v>12452621001</v>
      </c>
      <c r="D1800" t="s">
        <v>2889</v>
      </c>
      <c r="E1800" s="140">
        <v>27.8</v>
      </c>
    </row>
    <row r="1801" spans="1:5" x14ac:dyDescent="0.25">
      <c r="A1801" t="s">
        <v>2445</v>
      </c>
      <c r="B1801">
        <v>12891491001</v>
      </c>
      <c r="D1801" t="s">
        <v>2890</v>
      </c>
      <c r="E1801" s="140">
        <v>39.89</v>
      </c>
    </row>
    <row r="1802" spans="1:5" x14ac:dyDescent="0.25">
      <c r="A1802" t="s">
        <v>2445</v>
      </c>
      <c r="B1802">
        <v>12452721001</v>
      </c>
      <c r="D1802" t="s">
        <v>2891</v>
      </c>
      <c r="E1802" s="140">
        <v>39.89</v>
      </c>
    </row>
    <row r="1803" spans="1:5" x14ac:dyDescent="0.25">
      <c r="A1803" t="s">
        <v>2445</v>
      </c>
      <c r="B1803">
        <v>12891511001</v>
      </c>
      <c r="D1803" t="s">
        <v>2892</v>
      </c>
      <c r="E1803" s="140">
        <v>45.69</v>
      </c>
    </row>
    <row r="1804" spans="1:5" x14ac:dyDescent="0.25">
      <c r="A1804" t="s">
        <v>2445</v>
      </c>
      <c r="B1804">
        <v>12452821001</v>
      </c>
      <c r="D1804" t="s">
        <v>2893</v>
      </c>
      <c r="E1804" s="140">
        <v>45.69</v>
      </c>
    </row>
    <row r="1805" spans="1:5" x14ac:dyDescent="0.25">
      <c r="A1805" t="s">
        <v>2445</v>
      </c>
      <c r="B1805">
        <v>12452921001</v>
      </c>
      <c r="D1805" t="s">
        <v>2894</v>
      </c>
      <c r="E1805" s="140">
        <v>49.28</v>
      </c>
    </row>
    <row r="1806" spans="1:5" x14ac:dyDescent="0.25">
      <c r="A1806" t="s">
        <v>2445</v>
      </c>
      <c r="B1806">
        <v>12453021001</v>
      </c>
      <c r="D1806" t="s">
        <v>2895</v>
      </c>
      <c r="E1806" s="140">
        <v>52.24</v>
      </c>
    </row>
    <row r="1807" spans="1:5" x14ac:dyDescent="0.25">
      <c r="A1807" t="s">
        <v>2445</v>
      </c>
      <c r="B1807">
        <v>12453121001</v>
      </c>
      <c r="D1807" t="s">
        <v>2896</v>
      </c>
      <c r="E1807" s="140">
        <v>52.24</v>
      </c>
    </row>
    <row r="1808" spans="1:5" x14ac:dyDescent="0.25">
      <c r="A1808" t="s">
        <v>2445</v>
      </c>
      <c r="B1808">
        <v>12453221001</v>
      </c>
      <c r="D1808" t="s">
        <v>2897</v>
      </c>
      <c r="E1808" s="140">
        <v>52.24</v>
      </c>
    </row>
    <row r="1809" spans="1:5" x14ac:dyDescent="0.25">
      <c r="A1809" t="s">
        <v>2445</v>
      </c>
      <c r="B1809">
        <v>12496271001</v>
      </c>
      <c r="D1809" t="s">
        <v>2898</v>
      </c>
      <c r="E1809" s="140">
        <v>62.77</v>
      </c>
    </row>
    <row r="1810" spans="1:5" x14ac:dyDescent="0.25">
      <c r="A1810" t="s">
        <v>2445</v>
      </c>
      <c r="B1810">
        <v>12480041001</v>
      </c>
      <c r="D1810" t="s">
        <v>2899</v>
      </c>
      <c r="E1810" s="140">
        <v>78.75</v>
      </c>
    </row>
    <row r="1811" spans="1:5" x14ac:dyDescent="0.25">
      <c r="A1811" t="s">
        <v>2445</v>
      </c>
      <c r="B1811">
        <v>12453321001</v>
      </c>
      <c r="D1811" t="s">
        <v>2900</v>
      </c>
      <c r="E1811" s="140">
        <v>78.75</v>
      </c>
    </row>
    <row r="1812" spans="1:5" x14ac:dyDescent="0.25">
      <c r="A1812" t="s">
        <v>2445</v>
      </c>
      <c r="B1812">
        <v>12252431001</v>
      </c>
      <c r="D1812" t="s">
        <v>2901</v>
      </c>
      <c r="E1812" s="140">
        <v>82.7</v>
      </c>
    </row>
    <row r="1813" spans="1:5" x14ac:dyDescent="0.25">
      <c r="A1813" t="s">
        <v>2445</v>
      </c>
      <c r="B1813">
        <v>12451021001</v>
      </c>
      <c r="D1813" t="s">
        <v>2902</v>
      </c>
      <c r="E1813" s="140">
        <v>124.96</v>
      </c>
    </row>
    <row r="1814" spans="1:5" x14ac:dyDescent="0.25">
      <c r="A1814" t="s">
        <v>2445</v>
      </c>
      <c r="B1814">
        <v>12453421001</v>
      </c>
      <c r="D1814" t="s">
        <v>2903</v>
      </c>
      <c r="E1814" s="140">
        <v>127.44</v>
      </c>
    </row>
    <row r="1815" spans="1:5" x14ac:dyDescent="0.25">
      <c r="A1815" t="s">
        <v>2445</v>
      </c>
      <c r="B1815">
        <v>12330821001</v>
      </c>
      <c r="D1815" t="s">
        <v>2904</v>
      </c>
      <c r="E1815" s="140">
        <v>155.9</v>
      </c>
    </row>
    <row r="1816" spans="1:5" x14ac:dyDescent="0.25">
      <c r="A1816" t="s">
        <v>2445</v>
      </c>
      <c r="B1816">
        <v>12336221001</v>
      </c>
      <c r="D1816" t="s">
        <v>2905</v>
      </c>
      <c r="E1816" s="140">
        <v>155.9</v>
      </c>
    </row>
    <row r="1817" spans="1:5" x14ac:dyDescent="0.25">
      <c r="A1817" t="s">
        <v>2445</v>
      </c>
      <c r="B1817">
        <v>12389401001</v>
      </c>
      <c r="D1817" t="s">
        <v>2906</v>
      </c>
      <c r="E1817" s="140">
        <v>243.74</v>
      </c>
    </row>
    <row r="1818" spans="1:5" x14ac:dyDescent="0.25">
      <c r="A1818" t="s">
        <v>2445</v>
      </c>
      <c r="B1818">
        <v>12389481001</v>
      </c>
      <c r="D1818" t="s">
        <v>2907</v>
      </c>
      <c r="E1818" s="140">
        <v>246.22</v>
      </c>
    </row>
    <row r="1819" spans="1:5" x14ac:dyDescent="0.25">
      <c r="A1819" t="s">
        <v>2445</v>
      </c>
      <c r="B1819">
        <v>12389501001</v>
      </c>
      <c r="D1819" t="s">
        <v>2908</v>
      </c>
      <c r="E1819" s="140">
        <v>246.22</v>
      </c>
    </row>
    <row r="1820" spans="1:5" x14ac:dyDescent="0.25">
      <c r="A1820" t="s">
        <v>2445</v>
      </c>
      <c r="B1820">
        <v>12428471001</v>
      </c>
      <c r="D1820" t="s">
        <v>2909</v>
      </c>
      <c r="E1820" s="140">
        <v>16.02</v>
      </c>
    </row>
    <row r="1821" spans="1:5" x14ac:dyDescent="0.25">
      <c r="A1821" t="s">
        <v>2445</v>
      </c>
      <c r="B1821">
        <v>12428671001</v>
      </c>
      <c r="D1821" t="s">
        <v>2910</v>
      </c>
      <c r="E1821" s="140">
        <v>16.02</v>
      </c>
    </row>
    <row r="1822" spans="1:5" x14ac:dyDescent="0.25">
      <c r="A1822" t="s">
        <v>2445</v>
      </c>
      <c r="B1822">
        <v>12428771001</v>
      </c>
      <c r="D1822" t="s">
        <v>2911</v>
      </c>
      <c r="E1822" s="140">
        <v>22.11</v>
      </c>
    </row>
    <row r="1823" spans="1:5" x14ac:dyDescent="0.25">
      <c r="A1823" t="s">
        <v>2445</v>
      </c>
      <c r="B1823">
        <v>12428871001</v>
      </c>
      <c r="D1823" t="s">
        <v>2912</v>
      </c>
      <c r="E1823" s="140">
        <v>22.11</v>
      </c>
    </row>
    <row r="1824" spans="1:5" x14ac:dyDescent="0.25">
      <c r="A1824" t="s">
        <v>2445</v>
      </c>
      <c r="B1824">
        <v>12428971001</v>
      </c>
      <c r="D1824" t="s">
        <v>2913</v>
      </c>
      <c r="E1824" s="140">
        <v>22.11</v>
      </c>
    </row>
    <row r="1825" spans="1:5" x14ac:dyDescent="0.25">
      <c r="A1825" t="s">
        <v>2445</v>
      </c>
      <c r="B1825">
        <v>12429071001</v>
      </c>
      <c r="D1825" t="s">
        <v>2914</v>
      </c>
      <c r="E1825" s="140">
        <v>22.11</v>
      </c>
    </row>
    <row r="1826" spans="1:5" x14ac:dyDescent="0.25">
      <c r="A1826" t="s">
        <v>2445</v>
      </c>
      <c r="B1826">
        <v>12429171001</v>
      </c>
      <c r="D1826" t="s">
        <v>2915</v>
      </c>
      <c r="E1826" s="140">
        <v>33.93</v>
      </c>
    </row>
    <row r="1827" spans="1:5" x14ac:dyDescent="0.25">
      <c r="A1827" t="s">
        <v>2445</v>
      </c>
      <c r="B1827">
        <v>12429271001</v>
      </c>
      <c r="D1827" t="s">
        <v>2916</v>
      </c>
      <c r="E1827" s="140">
        <v>33.93</v>
      </c>
    </row>
    <row r="1828" spans="1:5" x14ac:dyDescent="0.25">
      <c r="A1828" t="s">
        <v>2445</v>
      </c>
      <c r="B1828">
        <v>12342441001</v>
      </c>
      <c r="D1828" t="s">
        <v>2917</v>
      </c>
      <c r="E1828" s="140">
        <v>46.74</v>
      </c>
    </row>
    <row r="1829" spans="1:5" x14ac:dyDescent="0.25">
      <c r="A1829" t="s">
        <v>2445</v>
      </c>
      <c r="B1829">
        <v>12429371001</v>
      </c>
      <c r="D1829" t="s">
        <v>2918</v>
      </c>
      <c r="E1829" s="140">
        <v>46.74</v>
      </c>
    </row>
    <row r="1830" spans="1:5" x14ac:dyDescent="0.25">
      <c r="A1830" t="s">
        <v>2445</v>
      </c>
      <c r="B1830">
        <v>12429471001</v>
      </c>
      <c r="D1830" t="s">
        <v>2919</v>
      </c>
      <c r="E1830" s="140">
        <v>46.74</v>
      </c>
    </row>
    <row r="1831" spans="1:5" x14ac:dyDescent="0.25">
      <c r="A1831" t="s">
        <v>2445</v>
      </c>
      <c r="B1831">
        <v>12429571001</v>
      </c>
      <c r="D1831" t="s">
        <v>2920</v>
      </c>
      <c r="E1831" s="140">
        <v>62.12</v>
      </c>
    </row>
    <row r="1832" spans="1:5" x14ac:dyDescent="0.25">
      <c r="A1832" t="s">
        <v>2445</v>
      </c>
      <c r="B1832">
        <v>12342541001</v>
      </c>
      <c r="D1832" t="s">
        <v>2921</v>
      </c>
      <c r="E1832" s="140">
        <v>62.12</v>
      </c>
    </row>
    <row r="1833" spans="1:5" x14ac:dyDescent="0.25">
      <c r="A1833" t="s">
        <v>2445</v>
      </c>
      <c r="B1833">
        <v>12429671001</v>
      </c>
      <c r="D1833" t="s">
        <v>2922</v>
      </c>
      <c r="E1833" s="140">
        <v>62.12</v>
      </c>
    </row>
    <row r="1834" spans="1:5" x14ac:dyDescent="0.25">
      <c r="A1834" t="s">
        <v>2445</v>
      </c>
      <c r="B1834">
        <v>12330921001</v>
      </c>
      <c r="D1834" t="s">
        <v>2923</v>
      </c>
      <c r="E1834" s="140">
        <v>74.819999999999993</v>
      </c>
    </row>
    <row r="1835" spans="1:5" x14ac:dyDescent="0.25">
      <c r="A1835" t="s">
        <v>2445</v>
      </c>
      <c r="B1835">
        <v>12331021001</v>
      </c>
      <c r="D1835" t="s">
        <v>2924</v>
      </c>
      <c r="E1835" s="140">
        <v>74.819999999999993</v>
      </c>
    </row>
    <row r="1836" spans="1:5" x14ac:dyDescent="0.25">
      <c r="A1836" t="s">
        <v>2445</v>
      </c>
      <c r="B1836">
        <v>12331121001</v>
      </c>
      <c r="D1836" t="s">
        <v>2925</v>
      </c>
      <c r="E1836" s="140">
        <v>74.819999999999993</v>
      </c>
    </row>
    <row r="1837" spans="1:5" x14ac:dyDescent="0.25">
      <c r="A1837" t="s">
        <v>2445</v>
      </c>
      <c r="B1837">
        <v>12429771001</v>
      </c>
      <c r="D1837" t="s">
        <v>2926</v>
      </c>
      <c r="E1837" s="140">
        <v>143.52000000000001</v>
      </c>
    </row>
    <row r="1838" spans="1:5" x14ac:dyDescent="0.25">
      <c r="A1838" t="s">
        <v>2445</v>
      </c>
      <c r="B1838">
        <v>12429871001</v>
      </c>
      <c r="D1838" t="s">
        <v>2927</v>
      </c>
      <c r="E1838" s="140">
        <v>143.52000000000001</v>
      </c>
    </row>
    <row r="1839" spans="1:5" x14ac:dyDescent="0.25">
      <c r="A1839" t="s">
        <v>2445</v>
      </c>
      <c r="B1839">
        <v>12336321001</v>
      </c>
      <c r="D1839" t="s">
        <v>2928</v>
      </c>
      <c r="E1839" s="140">
        <v>143.52000000000001</v>
      </c>
    </row>
    <row r="1840" spans="1:5" x14ac:dyDescent="0.25">
      <c r="A1840" t="s">
        <v>2445</v>
      </c>
      <c r="B1840">
        <v>12461841001</v>
      </c>
      <c r="D1840" t="s">
        <v>2929</v>
      </c>
      <c r="E1840" s="140">
        <v>66.95</v>
      </c>
    </row>
    <row r="1841" spans="1:5" x14ac:dyDescent="0.25">
      <c r="A1841" t="s">
        <v>2445</v>
      </c>
      <c r="B1841">
        <v>12457621001</v>
      </c>
      <c r="D1841" t="s">
        <v>2930</v>
      </c>
      <c r="E1841" s="140">
        <v>77.44</v>
      </c>
    </row>
    <row r="1842" spans="1:5" x14ac:dyDescent="0.25">
      <c r="A1842" t="s">
        <v>2445</v>
      </c>
      <c r="B1842">
        <v>12354251001</v>
      </c>
      <c r="D1842" t="s">
        <v>2931</v>
      </c>
      <c r="E1842" s="140">
        <v>72.19</v>
      </c>
    </row>
    <row r="1843" spans="1:5" x14ac:dyDescent="0.25">
      <c r="A1843" t="s">
        <v>2445</v>
      </c>
      <c r="B1843">
        <v>12354351001</v>
      </c>
      <c r="D1843" t="s">
        <v>2932</v>
      </c>
      <c r="E1843" s="140">
        <v>72.19</v>
      </c>
    </row>
    <row r="1844" spans="1:5" x14ac:dyDescent="0.25">
      <c r="A1844" t="s">
        <v>2445</v>
      </c>
      <c r="B1844">
        <v>12457721001</v>
      </c>
      <c r="D1844" t="s">
        <v>2933</v>
      </c>
      <c r="E1844" s="140">
        <v>72.19</v>
      </c>
    </row>
    <row r="1845" spans="1:5" x14ac:dyDescent="0.25">
      <c r="A1845" t="s">
        <v>2445</v>
      </c>
      <c r="B1845">
        <v>12457821001</v>
      </c>
      <c r="D1845" t="s">
        <v>2934</v>
      </c>
      <c r="E1845" s="140">
        <v>81.39</v>
      </c>
    </row>
    <row r="1846" spans="1:5" x14ac:dyDescent="0.25">
      <c r="A1846" t="s">
        <v>2445</v>
      </c>
      <c r="B1846">
        <v>12457921001</v>
      </c>
      <c r="D1846" t="s">
        <v>2935</v>
      </c>
      <c r="E1846" s="140">
        <v>87.94</v>
      </c>
    </row>
    <row r="1847" spans="1:5" x14ac:dyDescent="0.25">
      <c r="A1847" t="s">
        <v>2445</v>
      </c>
      <c r="B1847">
        <v>12458021001</v>
      </c>
      <c r="D1847" t="s">
        <v>2936</v>
      </c>
      <c r="E1847" s="140">
        <v>90.57</v>
      </c>
    </row>
    <row r="1848" spans="1:5" x14ac:dyDescent="0.25">
      <c r="A1848" t="s">
        <v>2445</v>
      </c>
      <c r="B1848">
        <v>12458121001</v>
      </c>
      <c r="D1848" t="s">
        <v>2937</v>
      </c>
      <c r="E1848" s="140">
        <v>87.94</v>
      </c>
    </row>
    <row r="1849" spans="1:5" x14ac:dyDescent="0.25">
      <c r="A1849" t="s">
        <v>2445</v>
      </c>
      <c r="B1849">
        <v>12458221001</v>
      </c>
      <c r="D1849" t="s">
        <v>2938</v>
      </c>
      <c r="E1849" s="140">
        <v>101.07</v>
      </c>
    </row>
    <row r="1850" spans="1:5" x14ac:dyDescent="0.25">
      <c r="A1850" t="s">
        <v>2445</v>
      </c>
      <c r="B1850">
        <v>12458321001</v>
      </c>
      <c r="D1850" t="s">
        <v>2939</v>
      </c>
      <c r="E1850" s="140">
        <v>136.1</v>
      </c>
    </row>
    <row r="1851" spans="1:5" x14ac:dyDescent="0.25">
      <c r="A1851" t="s">
        <v>2445</v>
      </c>
      <c r="B1851">
        <v>12458421001</v>
      </c>
      <c r="D1851" t="s">
        <v>2940</v>
      </c>
      <c r="E1851" s="140">
        <v>110.27</v>
      </c>
    </row>
    <row r="1852" spans="1:5" x14ac:dyDescent="0.25">
      <c r="A1852" t="s">
        <v>2445</v>
      </c>
      <c r="B1852">
        <v>12458521001</v>
      </c>
      <c r="D1852" t="s">
        <v>2941</v>
      </c>
      <c r="E1852" s="140">
        <v>101.07</v>
      </c>
    </row>
    <row r="1853" spans="1:5" x14ac:dyDescent="0.25">
      <c r="A1853" t="s">
        <v>2445</v>
      </c>
      <c r="B1853">
        <v>12458621001</v>
      </c>
      <c r="D1853" t="s">
        <v>2942</v>
      </c>
      <c r="E1853" s="140">
        <v>97.14</v>
      </c>
    </row>
    <row r="1854" spans="1:5" x14ac:dyDescent="0.25">
      <c r="A1854" t="s">
        <v>2445</v>
      </c>
      <c r="B1854">
        <v>12458721001</v>
      </c>
      <c r="D1854" t="s">
        <v>2943</v>
      </c>
      <c r="E1854" s="140">
        <v>110.27</v>
      </c>
    </row>
    <row r="1855" spans="1:5" x14ac:dyDescent="0.25">
      <c r="A1855" t="s">
        <v>2445</v>
      </c>
      <c r="B1855">
        <v>12458821001</v>
      </c>
      <c r="D1855" t="s">
        <v>2944</v>
      </c>
      <c r="E1855" s="140">
        <v>137.34</v>
      </c>
    </row>
    <row r="1856" spans="1:5" x14ac:dyDescent="0.25">
      <c r="A1856" t="s">
        <v>2445</v>
      </c>
      <c r="B1856">
        <v>12458921001</v>
      </c>
      <c r="D1856" t="s">
        <v>2945</v>
      </c>
      <c r="E1856" s="140">
        <v>132.38999999999999</v>
      </c>
    </row>
    <row r="1857" spans="1:5" x14ac:dyDescent="0.25">
      <c r="A1857" t="s">
        <v>2445</v>
      </c>
      <c r="B1857">
        <v>12459021001</v>
      </c>
      <c r="D1857" t="s">
        <v>2946</v>
      </c>
      <c r="E1857" s="140">
        <v>137.34</v>
      </c>
    </row>
    <row r="1858" spans="1:5" x14ac:dyDescent="0.25">
      <c r="A1858" t="s">
        <v>2445</v>
      </c>
      <c r="B1858">
        <v>12468021001</v>
      </c>
      <c r="D1858" t="s">
        <v>2947</v>
      </c>
      <c r="E1858" s="140">
        <v>231.37</v>
      </c>
    </row>
    <row r="1859" spans="1:5" x14ac:dyDescent="0.25">
      <c r="A1859" t="s">
        <v>2445</v>
      </c>
      <c r="B1859">
        <v>12454521001</v>
      </c>
      <c r="D1859" t="s">
        <v>2948</v>
      </c>
      <c r="E1859" s="140">
        <v>225.18</v>
      </c>
    </row>
    <row r="1860" spans="1:5" x14ac:dyDescent="0.25">
      <c r="A1860" t="s">
        <v>2445</v>
      </c>
      <c r="B1860">
        <v>12450371001</v>
      </c>
      <c r="D1860" t="s">
        <v>2949</v>
      </c>
      <c r="E1860" s="140">
        <v>37.49</v>
      </c>
    </row>
    <row r="1861" spans="1:5" x14ac:dyDescent="0.25">
      <c r="A1861" t="s">
        <v>2445</v>
      </c>
      <c r="B1861">
        <v>12450471001</v>
      </c>
      <c r="D1861" t="s">
        <v>2950</v>
      </c>
      <c r="E1861" s="140">
        <v>42.55</v>
      </c>
    </row>
    <row r="1862" spans="1:5" x14ac:dyDescent="0.25">
      <c r="A1862" t="s">
        <v>2445</v>
      </c>
      <c r="B1862">
        <v>12450571001</v>
      </c>
      <c r="D1862" t="s">
        <v>2951</v>
      </c>
      <c r="E1862" s="140">
        <v>53.93</v>
      </c>
    </row>
    <row r="1863" spans="1:5" x14ac:dyDescent="0.25">
      <c r="A1863" t="s">
        <v>2445</v>
      </c>
      <c r="B1863">
        <v>12450671001</v>
      </c>
      <c r="D1863" t="s">
        <v>2937</v>
      </c>
      <c r="E1863" s="140">
        <v>52.03</v>
      </c>
    </row>
    <row r="1864" spans="1:5" x14ac:dyDescent="0.25">
      <c r="A1864" t="s">
        <v>2445</v>
      </c>
      <c r="B1864">
        <v>12450771001</v>
      </c>
      <c r="D1864" t="s">
        <v>2938</v>
      </c>
      <c r="E1864" s="140">
        <v>60.04</v>
      </c>
    </row>
    <row r="1865" spans="1:5" x14ac:dyDescent="0.25">
      <c r="A1865" t="s">
        <v>2445</v>
      </c>
      <c r="B1865">
        <v>12450871001</v>
      </c>
      <c r="D1865" t="s">
        <v>2942</v>
      </c>
      <c r="E1865" s="140">
        <v>68.260000000000005</v>
      </c>
    </row>
    <row r="1866" spans="1:5" x14ac:dyDescent="0.25">
      <c r="A1866" t="s">
        <v>2445</v>
      </c>
      <c r="B1866">
        <v>12450971001</v>
      </c>
      <c r="D1866" t="s">
        <v>2945</v>
      </c>
      <c r="E1866" s="140">
        <v>101.07</v>
      </c>
    </row>
    <row r="1867" spans="1:5" x14ac:dyDescent="0.25">
      <c r="A1867" t="s">
        <v>2445</v>
      </c>
      <c r="B1867">
        <v>12451071001</v>
      </c>
      <c r="D1867" t="s">
        <v>2952</v>
      </c>
      <c r="E1867" s="140">
        <v>98.45</v>
      </c>
    </row>
    <row r="1868" spans="1:5" x14ac:dyDescent="0.25">
      <c r="A1868" t="s">
        <v>2445</v>
      </c>
      <c r="B1868">
        <v>12461941001</v>
      </c>
      <c r="D1868" t="s">
        <v>2953</v>
      </c>
      <c r="E1868" s="140">
        <v>76.13</v>
      </c>
    </row>
    <row r="1869" spans="1:5" x14ac:dyDescent="0.25">
      <c r="A1869" t="s">
        <v>2445</v>
      </c>
      <c r="B1869">
        <v>12459121001</v>
      </c>
      <c r="D1869" t="s">
        <v>2954</v>
      </c>
      <c r="E1869" s="140">
        <v>81.39</v>
      </c>
    </row>
    <row r="1870" spans="1:5" x14ac:dyDescent="0.25">
      <c r="A1870" t="s">
        <v>2445</v>
      </c>
      <c r="B1870">
        <v>12459221001</v>
      </c>
      <c r="D1870" t="s">
        <v>2955</v>
      </c>
      <c r="E1870" s="140">
        <v>80.06</v>
      </c>
    </row>
    <row r="1871" spans="1:5" x14ac:dyDescent="0.25">
      <c r="A1871" t="s">
        <v>2445</v>
      </c>
      <c r="B1871">
        <v>12459321001</v>
      </c>
      <c r="D1871" t="s">
        <v>2956</v>
      </c>
      <c r="E1871" s="140">
        <v>101.07</v>
      </c>
    </row>
    <row r="1872" spans="1:5" x14ac:dyDescent="0.25">
      <c r="A1872" t="s">
        <v>2445</v>
      </c>
      <c r="B1872">
        <v>12459421001</v>
      </c>
      <c r="D1872" t="s">
        <v>2957</v>
      </c>
      <c r="E1872" s="140">
        <v>98.45</v>
      </c>
    </row>
    <row r="1873" spans="1:5" x14ac:dyDescent="0.25">
      <c r="A1873" t="s">
        <v>2445</v>
      </c>
      <c r="B1873">
        <v>12459521001</v>
      </c>
      <c r="D1873" t="s">
        <v>2958</v>
      </c>
      <c r="E1873" s="140">
        <v>112.89</v>
      </c>
    </row>
    <row r="1874" spans="1:5" x14ac:dyDescent="0.25">
      <c r="A1874" t="s">
        <v>2445</v>
      </c>
      <c r="B1874">
        <v>12459621001</v>
      </c>
      <c r="D1874" t="s">
        <v>2959</v>
      </c>
      <c r="E1874" s="140">
        <v>103.7</v>
      </c>
    </row>
    <row r="1875" spans="1:5" x14ac:dyDescent="0.25">
      <c r="A1875" t="s">
        <v>2445</v>
      </c>
      <c r="B1875">
        <v>12459721001</v>
      </c>
      <c r="D1875" t="s">
        <v>2960</v>
      </c>
      <c r="E1875" s="140">
        <v>116.82</v>
      </c>
    </row>
    <row r="1876" spans="1:5" x14ac:dyDescent="0.25">
      <c r="A1876" t="s">
        <v>2445</v>
      </c>
      <c r="B1876">
        <v>12459821001</v>
      </c>
      <c r="D1876" t="s">
        <v>2961</v>
      </c>
      <c r="E1876" s="140">
        <v>139.81</v>
      </c>
    </row>
    <row r="1877" spans="1:5" x14ac:dyDescent="0.25">
      <c r="A1877" t="s">
        <v>2445</v>
      </c>
      <c r="B1877">
        <v>12459921001</v>
      </c>
      <c r="D1877" t="s">
        <v>2962</v>
      </c>
      <c r="E1877" s="140">
        <v>144.76</v>
      </c>
    </row>
    <row r="1878" spans="1:5" x14ac:dyDescent="0.25">
      <c r="A1878" t="s">
        <v>2445</v>
      </c>
      <c r="B1878">
        <v>12451221001</v>
      </c>
      <c r="D1878" t="s">
        <v>2963</v>
      </c>
      <c r="E1878" s="140">
        <v>24.21</v>
      </c>
    </row>
    <row r="1879" spans="1:5" x14ac:dyDescent="0.25">
      <c r="A1879" t="s">
        <v>2445</v>
      </c>
      <c r="B1879">
        <v>12451321001</v>
      </c>
      <c r="D1879" t="s">
        <v>2964</v>
      </c>
      <c r="E1879" s="140">
        <v>26.12</v>
      </c>
    </row>
    <row r="1880" spans="1:5" x14ac:dyDescent="0.25">
      <c r="A1880" t="s">
        <v>2445</v>
      </c>
      <c r="B1880">
        <v>12451421001</v>
      </c>
      <c r="D1880" t="s">
        <v>2965</v>
      </c>
      <c r="E1880" s="140">
        <v>30.13</v>
      </c>
    </row>
    <row r="1881" spans="1:5" x14ac:dyDescent="0.25">
      <c r="A1881" t="s">
        <v>2445</v>
      </c>
      <c r="B1881">
        <v>12451521001</v>
      </c>
      <c r="D1881" t="s">
        <v>2966</v>
      </c>
      <c r="E1881" s="140">
        <v>33.06</v>
      </c>
    </row>
    <row r="1882" spans="1:5" x14ac:dyDescent="0.25">
      <c r="A1882" t="s">
        <v>2445</v>
      </c>
      <c r="B1882">
        <v>12451621001</v>
      </c>
      <c r="D1882" t="s">
        <v>2967</v>
      </c>
      <c r="E1882" s="140">
        <v>49.5</v>
      </c>
    </row>
    <row r="1883" spans="1:5" x14ac:dyDescent="0.25">
      <c r="A1883" t="s">
        <v>2445</v>
      </c>
      <c r="B1883">
        <v>12451721001</v>
      </c>
      <c r="D1883" t="s">
        <v>2968</v>
      </c>
      <c r="E1883" s="140">
        <v>54.97</v>
      </c>
    </row>
    <row r="1884" spans="1:5" x14ac:dyDescent="0.25">
      <c r="A1884" t="s">
        <v>2445</v>
      </c>
      <c r="B1884">
        <v>12451821001</v>
      </c>
      <c r="D1884" t="s">
        <v>2969</v>
      </c>
      <c r="E1884" s="140">
        <v>86.63</v>
      </c>
    </row>
    <row r="1885" spans="1:5" x14ac:dyDescent="0.25">
      <c r="A1885" t="s">
        <v>2445</v>
      </c>
      <c r="B1885">
        <v>12451921001</v>
      </c>
      <c r="D1885" t="s">
        <v>2970</v>
      </c>
      <c r="E1885" s="140">
        <v>114.2</v>
      </c>
    </row>
    <row r="1886" spans="1:5" x14ac:dyDescent="0.25">
      <c r="A1886" t="s">
        <v>2445</v>
      </c>
      <c r="B1886">
        <v>12452021001</v>
      </c>
      <c r="D1886" t="s">
        <v>2971</v>
      </c>
      <c r="E1886" s="140">
        <v>146</v>
      </c>
    </row>
    <row r="1887" spans="1:5" x14ac:dyDescent="0.25">
      <c r="A1887" t="s">
        <v>2445</v>
      </c>
      <c r="B1887">
        <v>12330721001</v>
      </c>
      <c r="D1887" t="s">
        <v>2972</v>
      </c>
      <c r="E1887" s="140">
        <v>179.4</v>
      </c>
    </row>
    <row r="1888" spans="1:5" x14ac:dyDescent="0.25">
      <c r="A1888" t="s">
        <v>2445</v>
      </c>
      <c r="B1888">
        <v>12452321001</v>
      </c>
      <c r="D1888" t="s">
        <v>2973</v>
      </c>
      <c r="E1888" s="140">
        <v>253.64</v>
      </c>
    </row>
    <row r="1889" spans="1:5" x14ac:dyDescent="0.25">
      <c r="A1889" t="s">
        <v>2445</v>
      </c>
      <c r="B1889">
        <v>12252381001</v>
      </c>
      <c r="D1889" t="s">
        <v>2974</v>
      </c>
      <c r="E1889" s="140">
        <v>33.96</v>
      </c>
    </row>
    <row r="1890" spans="1:5" x14ac:dyDescent="0.25">
      <c r="A1890" t="s">
        <v>2445</v>
      </c>
      <c r="B1890">
        <v>12248291001</v>
      </c>
      <c r="D1890" t="s">
        <v>2975</v>
      </c>
      <c r="E1890" s="140">
        <v>33.96</v>
      </c>
    </row>
    <row r="1891" spans="1:5" x14ac:dyDescent="0.25">
      <c r="A1891" t="s">
        <v>2445</v>
      </c>
      <c r="B1891">
        <v>12453721001</v>
      </c>
      <c r="D1891" t="s">
        <v>2976</v>
      </c>
      <c r="E1891" s="140">
        <v>38.130000000000003</v>
      </c>
    </row>
    <row r="1892" spans="1:5" x14ac:dyDescent="0.25">
      <c r="A1892" t="s">
        <v>2445</v>
      </c>
      <c r="B1892">
        <v>12453821001</v>
      </c>
      <c r="D1892" t="s">
        <v>2977</v>
      </c>
      <c r="E1892" s="140">
        <v>42.76</v>
      </c>
    </row>
    <row r="1893" spans="1:5" x14ac:dyDescent="0.25">
      <c r="A1893" t="s">
        <v>2445</v>
      </c>
      <c r="B1893">
        <v>12453921001</v>
      </c>
      <c r="D1893" t="s">
        <v>2978</v>
      </c>
      <c r="E1893" s="140">
        <v>56.26</v>
      </c>
    </row>
    <row r="1894" spans="1:5" x14ac:dyDescent="0.25">
      <c r="A1894" t="s">
        <v>2445</v>
      </c>
      <c r="B1894">
        <v>12454021001</v>
      </c>
      <c r="D1894" t="s">
        <v>2979</v>
      </c>
      <c r="E1894" s="140">
        <v>61.5</v>
      </c>
    </row>
    <row r="1895" spans="1:5" x14ac:dyDescent="0.25">
      <c r="A1895" t="s">
        <v>2445</v>
      </c>
      <c r="B1895">
        <v>12454121001</v>
      </c>
      <c r="D1895" t="s">
        <v>2980</v>
      </c>
      <c r="E1895" s="140">
        <v>88.6</v>
      </c>
    </row>
    <row r="1896" spans="1:5" x14ac:dyDescent="0.25">
      <c r="A1896" t="s">
        <v>2445</v>
      </c>
      <c r="B1896">
        <v>12454221001</v>
      </c>
      <c r="D1896" t="s">
        <v>2981</v>
      </c>
      <c r="E1896" s="140">
        <v>105.66</v>
      </c>
    </row>
    <row r="1897" spans="1:5" x14ac:dyDescent="0.25">
      <c r="A1897" t="s">
        <v>2445</v>
      </c>
      <c r="B1897">
        <v>12454321001</v>
      </c>
      <c r="D1897" t="s">
        <v>2982</v>
      </c>
      <c r="E1897" s="140">
        <v>167.03</v>
      </c>
    </row>
    <row r="1898" spans="1:5" x14ac:dyDescent="0.25">
      <c r="A1898" t="s">
        <v>2445</v>
      </c>
      <c r="B1898">
        <v>12331221001</v>
      </c>
      <c r="D1898" t="s">
        <v>2983</v>
      </c>
      <c r="E1898" s="140">
        <v>215.28</v>
      </c>
    </row>
    <row r="1899" spans="1:5" x14ac:dyDescent="0.25">
      <c r="A1899" t="s">
        <v>2445</v>
      </c>
      <c r="B1899">
        <v>12454421001</v>
      </c>
      <c r="D1899" t="s">
        <v>2984</v>
      </c>
      <c r="E1899" s="140">
        <v>392.21</v>
      </c>
    </row>
    <row r="1900" spans="1:5" x14ac:dyDescent="0.25">
      <c r="A1900" t="s">
        <v>2445</v>
      </c>
      <c r="B1900">
        <v>12453621001</v>
      </c>
      <c r="D1900" t="s">
        <v>2985</v>
      </c>
      <c r="E1900" s="140">
        <v>35.58</v>
      </c>
    </row>
    <row r="1901" spans="1:5" x14ac:dyDescent="0.25">
      <c r="A1901" t="s">
        <v>2445</v>
      </c>
      <c r="B1901">
        <v>12252391001</v>
      </c>
      <c r="D1901" t="s">
        <v>2986</v>
      </c>
      <c r="E1901" s="140">
        <v>39.909999999999997</v>
      </c>
    </row>
    <row r="1902" spans="1:5" x14ac:dyDescent="0.25">
      <c r="A1902" t="s">
        <v>2445</v>
      </c>
      <c r="B1902">
        <v>12454621001</v>
      </c>
      <c r="D1902" t="s">
        <v>2987</v>
      </c>
      <c r="E1902" s="140">
        <v>44.23</v>
      </c>
    </row>
    <row r="1903" spans="1:5" x14ac:dyDescent="0.25">
      <c r="A1903" t="s">
        <v>2445</v>
      </c>
      <c r="B1903">
        <v>12891361001</v>
      </c>
      <c r="D1903" t="s">
        <v>2988</v>
      </c>
      <c r="E1903" s="140">
        <v>44.23</v>
      </c>
    </row>
    <row r="1904" spans="1:5" x14ac:dyDescent="0.25">
      <c r="A1904" t="s">
        <v>2445</v>
      </c>
      <c r="B1904">
        <v>12454721001</v>
      </c>
      <c r="D1904" t="s">
        <v>2989</v>
      </c>
      <c r="E1904" s="140">
        <v>50.99</v>
      </c>
    </row>
    <row r="1905" spans="1:5" x14ac:dyDescent="0.25">
      <c r="A1905" t="s">
        <v>2445</v>
      </c>
      <c r="B1905">
        <v>12891371001</v>
      </c>
      <c r="D1905" t="s">
        <v>2990</v>
      </c>
      <c r="E1905" s="140">
        <v>50.99</v>
      </c>
    </row>
    <row r="1906" spans="1:5" x14ac:dyDescent="0.25">
      <c r="A1906" t="s">
        <v>2445</v>
      </c>
      <c r="B1906">
        <v>12891381001</v>
      </c>
      <c r="D1906" t="s">
        <v>2991</v>
      </c>
      <c r="E1906" s="140">
        <v>50.99</v>
      </c>
    </row>
    <row r="1907" spans="1:5" x14ac:dyDescent="0.25">
      <c r="A1907" t="s">
        <v>2445</v>
      </c>
      <c r="B1907">
        <v>12454821001</v>
      </c>
      <c r="D1907" t="s">
        <v>2992</v>
      </c>
      <c r="E1907" s="140">
        <v>64.66</v>
      </c>
    </row>
    <row r="1908" spans="1:5" x14ac:dyDescent="0.25">
      <c r="A1908" t="s">
        <v>2445</v>
      </c>
      <c r="B1908">
        <v>12891391001</v>
      </c>
      <c r="D1908" t="s">
        <v>2993</v>
      </c>
      <c r="E1908" s="140">
        <v>64.66</v>
      </c>
    </row>
    <row r="1909" spans="1:5" x14ac:dyDescent="0.25">
      <c r="A1909" t="s">
        <v>2445</v>
      </c>
      <c r="B1909">
        <v>12454921001</v>
      </c>
      <c r="D1909" t="s">
        <v>2994</v>
      </c>
      <c r="E1909" s="140">
        <v>64.66</v>
      </c>
    </row>
    <row r="1910" spans="1:5" x14ac:dyDescent="0.25">
      <c r="A1910" t="s">
        <v>2445</v>
      </c>
      <c r="B1910">
        <v>12891411001</v>
      </c>
      <c r="D1910" t="s">
        <v>2995</v>
      </c>
      <c r="E1910" s="140">
        <v>64.66</v>
      </c>
    </row>
    <row r="1911" spans="1:5" x14ac:dyDescent="0.25">
      <c r="A1911" t="s">
        <v>2445</v>
      </c>
      <c r="B1911">
        <v>12455021001</v>
      </c>
      <c r="D1911" t="s">
        <v>2996</v>
      </c>
      <c r="E1911" s="140">
        <v>73.510000000000005</v>
      </c>
    </row>
    <row r="1912" spans="1:5" x14ac:dyDescent="0.25">
      <c r="A1912" t="s">
        <v>2445</v>
      </c>
      <c r="B1912">
        <v>12455121001</v>
      </c>
      <c r="D1912" t="s">
        <v>2997</v>
      </c>
      <c r="E1912" s="140">
        <v>73.510000000000005</v>
      </c>
    </row>
    <row r="1913" spans="1:5" x14ac:dyDescent="0.25">
      <c r="A1913" t="s">
        <v>2445</v>
      </c>
      <c r="B1913">
        <v>12452121001</v>
      </c>
      <c r="D1913" t="s">
        <v>2998</v>
      </c>
      <c r="E1913" s="140">
        <v>73.510000000000005</v>
      </c>
    </row>
    <row r="1914" spans="1:5" x14ac:dyDescent="0.25">
      <c r="A1914" t="s">
        <v>2445</v>
      </c>
      <c r="B1914">
        <v>12452221001</v>
      </c>
      <c r="D1914" t="s">
        <v>2999</v>
      </c>
      <c r="E1914" s="140">
        <v>73.510000000000005</v>
      </c>
    </row>
    <row r="1915" spans="1:5" x14ac:dyDescent="0.25">
      <c r="A1915" t="s">
        <v>2445</v>
      </c>
      <c r="B1915">
        <v>12034091001</v>
      </c>
      <c r="D1915" t="s">
        <v>3000</v>
      </c>
      <c r="E1915" s="140">
        <v>105.01</v>
      </c>
    </row>
    <row r="1916" spans="1:5" x14ac:dyDescent="0.25">
      <c r="A1916" t="s">
        <v>2445</v>
      </c>
      <c r="B1916">
        <v>12455221001</v>
      </c>
      <c r="D1916" t="s">
        <v>3001</v>
      </c>
      <c r="E1916" s="140">
        <v>122.07</v>
      </c>
    </row>
    <row r="1917" spans="1:5" x14ac:dyDescent="0.25">
      <c r="A1917" t="s">
        <v>2445</v>
      </c>
      <c r="B1917">
        <v>12455321001</v>
      </c>
      <c r="D1917" t="s">
        <v>3002</v>
      </c>
      <c r="E1917" s="140">
        <v>191.16</v>
      </c>
    </row>
    <row r="1918" spans="1:5" x14ac:dyDescent="0.25">
      <c r="A1918" t="s">
        <v>2445</v>
      </c>
      <c r="B1918">
        <v>12455421001</v>
      </c>
      <c r="D1918" t="s">
        <v>3003</v>
      </c>
      <c r="E1918" s="140">
        <v>191.16</v>
      </c>
    </row>
    <row r="1919" spans="1:5" x14ac:dyDescent="0.25">
      <c r="A1919" t="s">
        <v>2445</v>
      </c>
      <c r="B1919">
        <v>12332021001</v>
      </c>
      <c r="D1919" t="s">
        <v>3004</v>
      </c>
      <c r="E1919" s="140">
        <v>252.4</v>
      </c>
    </row>
    <row r="1920" spans="1:5" x14ac:dyDescent="0.25">
      <c r="A1920" t="s">
        <v>2445</v>
      </c>
      <c r="B1920">
        <v>12332121001</v>
      </c>
      <c r="D1920" t="s">
        <v>3005</v>
      </c>
      <c r="E1920" s="140">
        <v>252.4</v>
      </c>
    </row>
    <row r="1921" spans="1:5" x14ac:dyDescent="0.25">
      <c r="A1921" t="s">
        <v>2445</v>
      </c>
      <c r="B1921">
        <v>12456221001</v>
      </c>
      <c r="D1921" t="s">
        <v>3006</v>
      </c>
      <c r="E1921" s="140">
        <v>450.36</v>
      </c>
    </row>
    <row r="1922" spans="1:5" x14ac:dyDescent="0.25">
      <c r="A1922" t="s">
        <v>2445</v>
      </c>
      <c r="B1922">
        <v>12457321001</v>
      </c>
      <c r="D1922" t="s">
        <v>3007</v>
      </c>
      <c r="E1922" s="140">
        <v>450.36</v>
      </c>
    </row>
    <row r="1923" spans="1:5" x14ac:dyDescent="0.25">
      <c r="A1923" t="s">
        <v>2445</v>
      </c>
      <c r="B1923">
        <v>12336421001</v>
      </c>
      <c r="D1923" t="s">
        <v>3008</v>
      </c>
      <c r="E1923" s="140">
        <v>450.36</v>
      </c>
    </row>
    <row r="1924" spans="1:5" x14ac:dyDescent="0.25">
      <c r="A1924" t="s">
        <v>2445</v>
      </c>
      <c r="B1924">
        <v>12331321001</v>
      </c>
      <c r="D1924" t="s">
        <v>3009</v>
      </c>
      <c r="E1924" s="140">
        <v>435.52</v>
      </c>
    </row>
    <row r="1925" spans="1:5" x14ac:dyDescent="0.25">
      <c r="A1925" t="s">
        <v>2445</v>
      </c>
      <c r="B1925">
        <v>12331421001</v>
      </c>
      <c r="D1925" t="s">
        <v>3010</v>
      </c>
      <c r="E1925" s="140">
        <v>647.09</v>
      </c>
    </row>
    <row r="1926" spans="1:5" x14ac:dyDescent="0.25">
      <c r="A1926" t="s">
        <v>2445</v>
      </c>
      <c r="B1926">
        <v>12331521001</v>
      </c>
      <c r="D1926" t="s">
        <v>3011</v>
      </c>
      <c r="E1926" s="140">
        <v>655.75</v>
      </c>
    </row>
    <row r="1927" spans="1:5" x14ac:dyDescent="0.25">
      <c r="A1927" t="s">
        <v>2445</v>
      </c>
      <c r="B1927">
        <v>12331621001</v>
      </c>
      <c r="D1927" t="s">
        <v>3012</v>
      </c>
      <c r="E1927" s="140">
        <v>779.48</v>
      </c>
    </row>
    <row r="1928" spans="1:5" x14ac:dyDescent="0.25">
      <c r="A1928" t="s">
        <v>2445</v>
      </c>
      <c r="B1928">
        <v>12331721001</v>
      </c>
      <c r="D1928" t="s">
        <v>3013</v>
      </c>
      <c r="E1928" s="140">
        <v>788.14</v>
      </c>
    </row>
    <row r="1929" spans="1:5" x14ac:dyDescent="0.25">
      <c r="A1929" t="s">
        <v>2445</v>
      </c>
      <c r="B1929">
        <v>12331821001</v>
      </c>
      <c r="D1929" t="s">
        <v>3014</v>
      </c>
      <c r="E1929" s="140">
        <v>904.44</v>
      </c>
    </row>
    <row r="1930" spans="1:5" x14ac:dyDescent="0.25">
      <c r="A1930" t="s">
        <v>2445</v>
      </c>
      <c r="B1930">
        <v>12331921001</v>
      </c>
      <c r="D1930" t="s">
        <v>3015</v>
      </c>
      <c r="E1930" s="140">
        <v>934.13</v>
      </c>
    </row>
    <row r="1931" spans="1:5" x14ac:dyDescent="0.25">
      <c r="A1931" t="s">
        <v>2445</v>
      </c>
      <c r="B1931">
        <v>12254031001</v>
      </c>
      <c r="D1931" t="s">
        <v>3016</v>
      </c>
      <c r="E1931" s="140">
        <v>538.21</v>
      </c>
    </row>
    <row r="1932" spans="1:5" x14ac:dyDescent="0.25">
      <c r="A1932" t="s">
        <v>2445</v>
      </c>
      <c r="B1932">
        <v>12254041001</v>
      </c>
      <c r="D1932" t="s">
        <v>3017</v>
      </c>
      <c r="E1932" s="140">
        <v>666.89</v>
      </c>
    </row>
    <row r="1933" spans="1:5" x14ac:dyDescent="0.25">
      <c r="A1933" t="s">
        <v>2445</v>
      </c>
      <c r="B1933">
        <v>12254051001</v>
      </c>
      <c r="D1933" t="s">
        <v>3018</v>
      </c>
      <c r="E1933" s="140">
        <v>962.59</v>
      </c>
    </row>
    <row r="1934" spans="1:5" x14ac:dyDescent="0.25">
      <c r="A1934" t="s">
        <v>2445</v>
      </c>
      <c r="B1934">
        <v>12758681001</v>
      </c>
      <c r="D1934" t="s">
        <v>3019</v>
      </c>
      <c r="E1934" s="140">
        <v>115.51</v>
      </c>
    </row>
    <row r="1935" spans="1:5" x14ac:dyDescent="0.25">
      <c r="A1935" t="s">
        <v>2445</v>
      </c>
      <c r="B1935">
        <v>12758781001</v>
      </c>
      <c r="D1935" t="s">
        <v>3020</v>
      </c>
      <c r="E1935" s="140">
        <v>170.74</v>
      </c>
    </row>
    <row r="1936" spans="1:5" x14ac:dyDescent="0.25">
      <c r="A1936" t="s">
        <v>2445</v>
      </c>
      <c r="B1936">
        <v>12332221001</v>
      </c>
      <c r="D1936" t="s">
        <v>3021</v>
      </c>
      <c r="E1936" s="140">
        <v>230.13</v>
      </c>
    </row>
    <row r="1937" spans="1:5" x14ac:dyDescent="0.25">
      <c r="A1937" t="s">
        <v>2445</v>
      </c>
      <c r="B1937">
        <v>12332321001</v>
      </c>
      <c r="D1937" t="s">
        <v>3022</v>
      </c>
      <c r="E1937" s="140">
        <v>444.18</v>
      </c>
    </row>
    <row r="1938" spans="1:5" x14ac:dyDescent="0.25">
      <c r="A1938" t="s">
        <v>2445</v>
      </c>
      <c r="B1938">
        <v>12455521001</v>
      </c>
      <c r="D1938" t="s">
        <v>3023</v>
      </c>
      <c r="E1938" s="140">
        <v>37.07</v>
      </c>
    </row>
    <row r="1939" spans="1:5" x14ac:dyDescent="0.25">
      <c r="A1939" t="s">
        <v>2445</v>
      </c>
      <c r="B1939">
        <v>12455621001</v>
      </c>
      <c r="D1939" t="s">
        <v>3024</v>
      </c>
      <c r="E1939" s="140">
        <v>44.23</v>
      </c>
    </row>
    <row r="1940" spans="1:5" x14ac:dyDescent="0.25">
      <c r="A1940" t="s">
        <v>2445</v>
      </c>
      <c r="B1940">
        <v>12455721001</v>
      </c>
      <c r="D1940" t="s">
        <v>3025</v>
      </c>
      <c r="E1940" s="140">
        <v>55.6</v>
      </c>
    </row>
    <row r="1941" spans="1:5" x14ac:dyDescent="0.25">
      <c r="A1941" t="s">
        <v>2445</v>
      </c>
      <c r="B1941">
        <v>12455821001</v>
      </c>
      <c r="D1941" t="s">
        <v>3026</v>
      </c>
      <c r="E1941" s="140">
        <v>63.61</v>
      </c>
    </row>
    <row r="1942" spans="1:5" x14ac:dyDescent="0.25">
      <c r="A1942" t="s">
        <v>2445</v>
      </c>
      <c r="B1942">
        <v>12455921001</v>
      </c>
      <c r="D1942" t="s">
        <v>3027</v>
      </c>
      <c r="E1942" s="140">
        <v>90.57</v>
      </c>
    </row>
    <row r="1943" spans="1:5" x14ac:dyDescent="0.25">
      <c r="A1943" t="s">
        <v>2445</v>
      </c>
      <c r="B1943">
        <v>12456021001</v>
      </c>
      <c r="D1943" t="s">
        <v>3028</v>
      </c>
      <c r="E1943" s="140">
        <v>112.89</v>
      </c>
    </row>
    <row r="1944" spans="1:5" x14ac:dyDescent="0.25">
      <c r="A1944" t="s">
        <v>2445</v>
      </c>
      <c r="B1944">
        <v>12456121001</v>
      </c>
      <c r="D1944" t="s">
        <v>3029</v>
      </c>
      <c r="E1944" s="140">
        <v>163.32</v>
      </c>
    </row>
    <row r="1945" spans="1:5" x14ac:dyDescent="0.25">
      <c r="A1945" t="s">
        <v>2445</v>
      </c>
      <c r="B1945">
        <v>12332421001</v>
      </c>
      <c r="D1945" t="s">
        <v>3030</v>
      </c>
      <c r="E1945" s="140">
        <v>223.94</v>
      </c>
    </row>
    <row r="1946" spans="1:5" x14ac:dyDescent="0.25">
      <c r="A1946" t="s">
        <v>2445</v>
      </c>
      <c r="B1946">
        <v>12456321001</v>
      </c>
      <c r="D1946" t="s">
        <v>3031</v>
      </c>
      <c r="E1946" s="140">
        <v>442.94</v>
      </c>
    </row>
    <row r="1947" spans="1:5" x14ac:dyDescent="0.25">
      <c r="A1947" t="s">
        <v>2445</v>
      </c>
      <c r="B1947">
        <v>12456421001</v>
      </c>
      <c r="D1947" t="s">
        <v>3032</v>
      </c>
      <c r="E1947" s="140">
        <v>34.54</v>
      </c>
    </row>
    <row r="1948" spans="1:5" x14ac:dyDescent="0.25">
      <c r="A1948" t="s">
        <v>2445</v>
      </c>
      <c r="B1948">
        <v>12456521001</v>
      </c>
      <c r="D1948" t="s">
        <v>3033</v>
      </c>
      <c r="E1948" s="140">
        <v>34.54</v>
      </c>
    </row>
    <row r="1949" spans="1:5" x14ac:dyDescent="0.25">
      <c r="A1949" t="s">
        <v>2445</v>
      </c>
      <c r="B1949">
        <v>12456621001</v>
      </c>
      <c r="D1949" t="s">
        <v>3034</v>
      </c>
      <c r="E1949" s="140">
        <v>37.07</v>
      </c>
    </row>
    <row r="1950" spans="1:5" x14ac:dyDescent="0.25">
      <c r="A1950" t="s">
        <v>2445</v>
      </c>
      <c r="B1950">
        <v>12456721001</v>
      </c>
      <c r="D1950" t="s">
        <v>3035</v>
      </c>
      <c r="E1950" s="140">
        <v>44.23</v>
      </c>
    </row>
    <row r="1951" spans="1:5" x14ac:dyDescent="0.25">
      <c r="A1951" t="s">
        <v>2445</v>
      </c>
      <c r="B1951">
        <v>12456821001</v>
      </c>
      <c r="D1951" t="s">
        <v>3036</v>
      </c>
      <c r="E1951" s="140">
        <v>55.62</v>
      </c>
    </row>
    <row r="1952" spans="1:5" x14ac:dyDescent="0.25">
      <c r="A1952" t="s">
        <v>2445</v>
      </c>
      <c r="B1952">
        <v>12456921001</v>
      </c>
      <c r="D1952" t="s">
        <v>3037</v>
      </c>
      <c r="E1952" s="140">
        <v>63.61</v>
      </c>
    </row>
    <row r="1953" spans="1:5" x14ac:dyDescent="0.25">
      <c r="A1953" t="s">
        <v>2445</v>
      </c>
      <c r="B1953">
        <v>12457021001</v>
      </c>
      <c r="D1953" t="s">
        <v>3038</v>
      </c>
      <c r="E1953" s="140">
        <v>90.57</v>
      </c>
    </row>
    <row r="1954" spans="1:5" x14ac:dyDescent="0.25">
      <c r="A1954" t="s">
        <v>2445</v>
      </c>
      <c r="B1954">
        <v>12457121001</v>
      </c>
      <c r="D1954" t="s">
        <v>3039</v>
      </c>
      <c r="E1954" s="140">
        <v>112.89</v>
      </c>
    </row>
    <row r="1955" spans="1:5" x14ac:dyDescent="0.25">
      <c r="A1955" t="s">
        <v>2445</v>
      </c>
      <c r="B1955">
        <v>12457221001</v>
      </c>
      <c r="D1955" t="s">
        <v>3040</v>
      </c>
      <c r="E1955" s="140">
        <v>163.32</v>
      </c>
    </row>
    <row r="1956" spans="1:5" x14ac:dyDescent="0.25">
      <c r="A1956" t="s">
        <v>2445</v>
      </c>
      <c r="B1956">
        <v>12332521001</v>
      </c>
      <c r="D1956" t="s">
        <v>3041</v>
      </c>
      <c r="E1956" s="140">
        <v>223.94</v>
      </c>
    </row>
    <row r="1957" spans="1:5" x14ac:dyDescent="0.25">
      <c r="A1957" t="s">
        <v>2445</v>
      </c>
      <c r="B1957">
        <v>12457421001</v>
      </c>
      <c r="D1957" t="s">
        <v>3042</v>
      </c>
      <c r="E1957" s="140">
        <v>442.94</v>
      </c>
    </row>
    <row r="1958" spans="1:5" x14ac:dyDescent="0.25">
      <c r="A1958" t="s">
        <v>2445</v>
      </c>
      <c r="B1958">
        <v>12460021001</v>
      </c>
      <c r="D1958" t="s">
        <v>3043</v>
      </c>
      <c r="E1958" s="140">
        <v>86.63</v>
      </c>
    </row>
    <row r="1959" spans="1:5" x14ac:dyDescent="0.25">
      <c r="A1959" t="s">
        <v>2445</v>
      </c>
      <c r="B1959">
        <v>12460121001</v>
      </c>
      <c r="D1959" t="s">
        <v>3044</v>
      </c>
      <c r="E1959" s="140">
        <v>97.14</v>
      </c>
    </row>
    <row r="1960" spans="1:5" x14ac:dyDescent="0.25">
      <c r="A1960" t="s">
        <v>2445</v>
      </c>
      <c r="B1960">
        <v>12460221001</v>
      </c>
      <c r="D1960" t="s">
        <v>3045</v>
      </c>
      <c r="E1960" s="140">
        <v>103.04</v>
      </c>
    </row>
    <row r="1961" spans="1:5" x14ac:dyDescent="0.25">
      <c r="A1961" t="s">
        <v>2445</v>
      </c>
      <c r="B1961">
        <v>12460321001</v>
      </c>
      <c r="D1961" t="s">
        <v>3046</v>
      </c>
      <c r="E1961" s="140">
        <v>108.94</v>
      </c>
    </row>
    <row r="1962" spans="1:5" x14ac:dyDescent="0.25">
      <c r="A1962" t="s">
        <v>2445</v>
      </c>
      <c r="B1962">
        <v>12460421001</v>
      </c>
      <c r="D1962" t="s">
        <v>3047</v>
      </c>
      <c r="E1962" s="140">
        <v>103.7</v>
      </c>
    </row>
    <row r="1963" spans="1:5" x14ac:dyDescent="0.25">
      <c r="A1963" t="s">
        <v>2445</v>
      </c>
      <c r="B1963">
        <v>12460521001</v>
      </c>
      <c r="D1963" t="s">
        <v>3048</v>
      </c>
      <c r="E1963" s="140">
        <v>114.2</v>
      </c>
    </row>
    <row r="1964" spans="1:5" x14ac:dyDescent="0.25">
      <c r="A1964" t="s">
        <v>2445</v>
      </c>
      <c r="B1964">
        <v>12460721001</v>
      </c>
      <c r="D1964" t="s">
        <v>3049</v>
      </c>
      <c r="E1964" s="140">
        <v>122.07</v>
      </c>
    </row>
    <row r="1965" spans="1:5" x14ac:dyDescent="0.25">
      <c r="A1965" t="s">
        <v>2445</v>
      </c>
      <c r="B1965">
        <v>12460821001</v>
      </c>
      <c r="D1965" t="s">
        <v>3050</v>
      </c>
      <c r="E1965" s="140">
        <v>114.2</v>
      </c>
    </row>
    <row r="1966" spans="1:5" x14ac:dyDescent="0.25">
      <c r="A1966" t="s">
        <v>2445</v>
      </c>
      <c r="B1966">
        <v>12460921001</v>
      </c>
      <c r="D1966" t="s">
        <v>3051</v>
      </c>
      <c r="E1966" s="140">
        <v>114.2</v>
      </c>
    </row>
    <row r="1967" spans="1:5" x14ac:dyDescent="0.25">
      <c r="A1967" t="s">
        <v>2445</v>
      </c>
      <c r="B1967">
        <v>12461121001</v>
      </c>
      <c r="D1967" t="s">
        <v>3052</v>
      </c>
      <c r="E1967" s="140">
        <v>155.9</v>
      </c>
    </row>
    <row r="1968" spans="1:5" x14ac:dyDescent="0.25">
      <c r="A1968" t="s">
        <v>2445</v>
      </c>
      <c r="B1968">
        <v>12461221001</v>
      </c>
      <c r="D1968" t="s">
        <v>3053</v>
      </c>
      <c r="E1968" s="140">
        <v>149.71</v>
      </c>
    </row>
    <row r="1969" spans="1:5" x14ac:dyDescent="0.25">
      <c r="A1969" t="s">
        <v>2445</v>
      </c>
      <c r="B1969">
        <v>12461321001</v>
      </c>
      <c r="D1969" t="s">
        <v>3054</v>
      </c>
      <c r="E1969" s="140">
        <v>147.22999999999999</v>
      </c>
    </row>
    <row r="1970" spans="1:5" x14ac:dyDescent="0.25">
      <c r="A1970" t="s">
        <v>2445</v>
      </c>
      <c r="B1970">
        <v>12466921001</v>
      </c>
      <c r="D1970" t="s">
        <v>3055</v>
      </c>
      <c r="E1970" s="140">
        <v>290.76</v>
      </c>
    </row>
    <row r="1971" spans="1:5" x14ac:dyDescent="0.25">
      <c r="A1971" t="s">
        <v>2445</v>
      </c>
      <c r="B1971">
        <v>12468121001</v>
      </c>
      <c r="D1971" t="s">
        <v>3056</v>
      </c>
      <c r="E1971" s="140">
        <v>287.05</v>
      </c>
    </row>
    <row r="1972" spans="1:5" x14ac:dyDescent="0.25">
      <c r="A1972" t="s">
        <v>2445</v>
      </c>
      <c r="B1972">
        <v>12391101001</v>
      </c>
      <c r="D1972" t="s">
        <v>3057</v>
      </c>
      <c r="E1972" s="140">
        <v>82.7</v>
      </c>
    </row>
    <row r="1973" spans="1:5" x14ac:dyDescent="0.25">
      <c r="A1973" t="s">
        <v>2445</v>
      </c>
      <c r="B1973">
        <v>12462221001</v>
      </c>
      <c r="D1973" t="s">
        <v>3058</v>
      </c>
      <c r="E1973" s="140">
        <v>82.7</v>
      </c>
    </row>
    <row r="1974" spans="1:5" x14ac:dyDescent="0.25">
      <c r="A1974" t="s">
        <v>2445</v>
      </c>
      <c r="B1974">
        <v>12462321001</v>
      </c>
      <c r="D1974" t="s">
        <v>3059</v>
      </c>
      <c r="E1974" s="140">
        <v>86.63</v>
      </c>
    </row>
    <row r="1975" spans="1:5" x14ac:dyDescent="0.25">
      <c r="A1975" t="s">
        <v>2445</v>
      </c>
      <c r="B1975">
        <v>12462421001</v>
      </c>
      <c r="D1975" t="s">
        <v>3060</v>
      </c>
      <c r="E1975" s="140">
        <v>97.14</v>
      </c>
    </row>
    <row r="1976" spans="1:5" x14ac:dyDescent="0.25">
      <c r="A1976" t="s">
        <v>2445</v>
      </c>
      <c r="B1976">
        <v>12462521001</v>
      </c>
      <c r="D1976" t="s">
        <v>3061</v>
      </c>
      <c r="E1976" s="140">
        <v>102.38</v>
      </c>
    </row>
    <row r="1977" spans="1:5" x14ac:dyDescent="0.25">
      <c r="A1977" t="s">
        <v>2445</v>
      </c>
      <c r="B1977">
        <v>12462621001</v>
      </c>
      <c r="D1977" t="s">
        <v>3062</v>
      </c>
      <c r="E1977" s="140">
        <v>108.94</v>
      </c>
    </row>
    <row r="1978" spans="1:5" x14ac:dyDescent="0.25">
      <c r="A1978" t="s">
        <v>2445</v>
      </c>
      <c r="B1978">
        <v>12462721001</v>
      </c>
      <c r="D1978" t="s">
        <v>3063</v>
      </c>
      <c r="E1978" s="140">
        <v>103.7</v>
      </c>
    </row>
    <row r="1979" spans="1:5" x14ac:dyDescent="0.25">
      <c r="A1979" t="s">
        <v>2445</v>
      </c>
      <c r="B1979">
        <v>12462821001</v>
      </c>
      <c r="D1979" t="s">
        <v>3064</v>
      </c>
      <c r="E1979" s="140">
        <v>114.2</v>
      </c>
    </row>
    <row r="1980" spans="1:5" x14ac:dyDescent="0.25">
      <c r="A1980" t="s">
        <v>2445</v>
      </c>
      <c r="B1980">
        <v>12463021001</v>
      </c>
      <c r="D1980" t="s">
        <v>3065</v>
      </c>
      <c r="E1980" s="140">
        <v>122.07</v>
      </c>
    </row>
    <row r="1981" spans="1:5" x14ac:dyDescent="0.25">
      <c r="A1981" t="s">
        <v>2445</v>
      </c>
      <c r="B1981">
        <v>12463121001</v>
      </c>
      <c r="D1981" t="s">
        <v>3066</v>
      </c>
      <c r="E1981" s="140">
        <v>114.2</v>
      </c>
    </row>
    <row r="1982" spans="1:5" x14ac:dyDescent="0.25">
      <c r="A1982" t="s">
        <v>2445</v>
      </c>
      <c r="B1982">
        <v>12463221001</v>
      </c>
      <c r="D1982" t="s">
        <v>3067</v>
      </c>
      <c r="E1982" s="140">
        <v>114.2</v>
      </c>
    </row>
    <row r="1983" spans="1:5" x14ac:dyDescent="0.25">
      <c r="A1983" t="s">
        <v>2445</v>
      </c>
      <c r="B1983">
        <v>12463421001</v>
      </c>
      <c r="D1983" t="s">
        <v>3068</v>
      </c>
      <c r="E1983" s="140">
        <v>155.9</v>
      </c>
    </row>
    <row r="1984" spans="1:5" x14ac:dyDescent="0.25">
      <c r="A1984" t="s">
        <v>2445</v>
      </c>
      <c r="B1984">
        <v>12463521001</v>
      </c>
      <c r="D1984" t="s">
        <v>3069</v>
      </c>
      <c r="E1984" s="140">
        <v>149.71</v>
      </c>
    </row>
    <row r="1985" spans="1:5" x14ac:dyDescent="0.25">
      <c r="A1985" t="s">
        <v>2445</v>
      </c>
      <c r="B1985">
        <v>12463621001</v>
      </c>
      <c r="D1985" t="s">
        <v>3070</v>
      </c>
      <c r="E1985" s="140">
        <v>147.22999999999999</v>
      </c>
    </row>
    <row r="1986" spans="1:5" x14ac:dyDescent="0.25">
      <c r="A1986" t="s">
        <v>2445</v>
      </c>
      <c r="B1986">
        <v>12439231001</v>
      </c>
      <c r="D1986" t="s">
        <v>3071</v>
      </c>
      <c r="E1986" s="140">
        <v>290.76</v>
      </c>
    </row>
    <row r="1987" spans="1:5" x14ac:dyDescent="0.25">
      <c r="A1987" t="s">
        <v>2445</v>
      </c>
      <c r="B1987">
        <v>12439331001</v>
      </c>
      <c r="D1987" t="s">
        <v>3072</v>
      </c>
      <c r="E1987" s="140">
        <v>287.05</v>
      </c>
    </row>
    <row r="1988" spans="1:5" x14ac:dyDescent="0.25">
      <c r="A1988" t="s">
        <v>2445</v>
      </c>
      <c r="B1988">
        <v>12451171001</v>
      </c>
      <c r="D1988" t="s">
        <v>3043</v>
      </c>
      <c r="E1988" s="140">
        <v>51.17</v>
      </c>
    </row>
    <row r="1989" spans="1:5" x14ac:dyDescent="0.25">
      <c r="A1989" t="s">
        <v>2445</v>
      </c>
      <c r="B1989">
        <v>12451271001</v>
      </c>
      <c r="D1989" t="s">
        <v>3046</v>
      </c>
      <c r="E1989" s="140">
        <v>64.66</v>
      </c>
    </row>
    <row r="1990" spans="1:5" x14ac:dyDescent="0.25">
      <c r="A1990" t="s">
        <v>2445</v>
      </c>
      <c r="B1990">
        <v>12451371001</v>
      </c>
      <c r="D1990" t="s">
        <v>3047</v>
      </c>
      <c r="E1990" s="140">
        <v>62.98</v>
      </c>
    </row>
    <row r="1991" spans="1:5" x14ac:dyDescent="0.25">
      <c r="A1991" t="s">
        <v>2445</v>
      </c>
      <c r="B1991">
        <v>12451471001</v>
      </c>
      <c r="D1991" t="s">
        <v>3048</v>
      </c>
      <c r="E1991" s="140">
        <v>66.95</v>
      </c>
    </row>
    <row r="1992" spans="1:5" x14ac:dyDescent="0.25">
      <c r="A1992" t="s">
        <v>2445</v>
      </c>
      <c r="B1992">
        <v>12451571001</v>
      </c>
      <c r="D1992" t="s">
        <v>3051</v>
      </c>
      <c r="E1992" s="140">
        <v>66.95</v>
      </c>
    </row>
    <row r="1993" spans="1:5" x14ac:dyDescent="0.25">
      <c r="A1993" t="s">
        <v>2445</v>
      </c>
      <c r="B1993">
        <v>12451671001</v>
      </c>
      <c r="D1993" t="s">
        <v>3053</v>
      </c>
      <c r="E1993" s="140">
        <v>90.57</v>
      </c>
    </row>
    <row r="1994" spans="1:5" x14ac:dyDescent="0.25">
      <c r="A1994" t="s">
        <v>2445</v>
      </c>
      <c r="B1994">
        <v>12451771001</v>
      </c>
      <c r="D1994" t="s">
        <v>3073</v>
      </c>
      <c r="E1994" s="140">
        <v>87.94</v>
      </c>
    </row>
    <row r="1995" spans="1:5" x14ac:dyDescent="0.25">
      <c r="A1995" t="s">
        <v>2445</v>
      </c>
      <c r="B1995">
        <v>12315761001</v>
      </c>
      <c r="D1995" t="s">
        <v>3074</v>
      </c>
      <c r="E1995" s="140">
        <v>49.5</v>
      </c>
    </row>
    <row r="1996" spans="1:5" x14ac:dyDescent="0.25">
      <c r="A1996" t="s">
        <v>2445</v>
      </c>
      <c r="B1996">
        <v>12451871001</v>
      </c>
      <c r="D1996" t="s">
        <v>3075</v>
      </c>
      <c r="E1996" s="140">
        <v>51.17</v>
      </c>
    </row>
    <row r="1997" spans="1:5" x14ac:dyDescent="0.25">
      <c r="A1997" t="s">
        <v>2445</v>
      </c>
      <c r="B1997">
        <v>12451971001</v>
      </c>
      <c r="D1997" t="s">
        <v>3076</v>
      </c>
      <c r="E1997" s="140">
        <v>64.66</v>
      </c>
    </row>
    <row r="1998" spans="1:5" x14ac:dyDescent="0.25">
      <c r="A1998" t="s">
        <v>2445</v>
      </c>
      <c r="B1998">
        <v>12452071001</v>
      </c>
      <c r="D1998" t="s">
        <v>3063</v>
      </c>
      <c r="E1998" s="140">
        <v>61.5</v>
      </c>
    </row>
    <row r="1999" spans="1:5" x14ac:dyDescent="0.25">
      <c r="A1999" t="s">
        <v>2445</v>
      </c>
      <c r="B1999">
        <v>12452171001</v>
      </c>
      <c r="D1999" t="s">
        <v>3064</v>
      </c>
      <c r="E1999" s="140">
        <v>66.95</v>
      </c>
    </row>
    <row r="2000" spans="1:5" x14ac:dyDescent="0.25">
      <c r="A2000" t="s">
        <v>2445</v>
      </c>
      <c r="B2000">
        <v>12452271001</v>
      </c>
      <c r="D2000" t="s">
        <v>3067</v>
      </c>
      <c r="E2000" s="140">
        <v>66.95</v>
      </c>
    </row>
    <row r="2001" spans="1:5" x14ac:dyDescent="0.25">
      <c r="A2001" t="s">
        <v>2445</v>
      </c>
      <c r="B2001">
        <v>12452371001</v>
      </c>
      <c r="D2001" t="s">
        <v>3069</v>
      </c>
      <c r="E2001" s="140">
        <v>90.57</v>
      </c>
    </row>
    <row r="2002" spans="1:5" x14ac:dyDescent="0.25">
      <c r="A2002" t="s">
        <v>2445</v>
      </c>
      <c r="B2002">
        <v>12452471001</v>
      </c>
      <c r="D2002" t="s">
        <v>3070</v>
      </c>
      <c r="E2002" s="140">
        <v>87.94</v>
      </c>
    </row>
    <row r="2003" spans="1:5" x14ac:dyDescent="0.25">
      <c r="A2003" t="s">
        <v>2445</v>
      </c>
      <c r="B2003">
        <v>12461421001</v>
      </c>
      <c r="D2003" t="s">
        <v>3077</v>
      </c>
      <c r="E2003" s="140">
        <v>90.57</v>
      </c>
    </row>
    <row r="2004" spans="1:5" x14ac:dyDescent="0.25">
      <c r="A2004" t="s">
        <v>2445</v>
      </c>
      <c r="B2004">
        <v>12461521001</v>
      </c>
      <c r="D2004" t="s">
        <v>3078</v>
      </c>
      <c r="E2004" s="140">
        <v>114.2</v>
      </c>
    </row>
    <row r="2005" spans="1:5" x14ac:dyDescent="0.25">
      <c r="A2005" t="s">
        <v>2445</v>
      </c>
      <c r="B2005">
        <v>12461621001</v>
      </c>
      <c r="D2005" t="s">
        <v>3079</v>
      </c>
      <c r="E2005" s="140">
        <v>108.94</v>
      </c>
    </row>
    <row r="2006" spans="1:5" x14ac:dyDescent="0.25">
      <c r="A2006" t="s">
        <v>2445</v>
      </c>
      <c r="B2006">
        <v>12461721001</v>
      </c>
      <c r="D2006" t="s">
        <v>3080</v>
      </c>
      <c r="E2006" s="140">
        <v>118.13</v>
      </c>
    </row>
    <row r="2007" spans="1:5" x14ac:dyDescent="0.25">
      <c r="A2007" t="s">
        <v>2445</v>
      </c>
      <c r="B2007">
        <v>12461821001</v>
      </c>
      <c r="D2007" t="s">
        <v>3081</v>
      </c>
      <c r="E2007" s="140">
        <v>118.13</v>
      </c>
    </row>
    <row r="2008" spans="1:5" x14ac:dyDescent="0.25">
      <c r="A2008" t="s">
        <v>2445</v>
      </c>
      <c r="B2008">
        <v>12461921001</v>
      </c>
      <c r="D2008" t="s">
        <v>3082</v>
      </c>
      <c r="E2008" s="140">
        <v>138.57</v>
      </c>
    </row>
    <row r="2009" spans="1:5" x14ac:dyDescent="0.25">
      <c r="A2009" t="s">
        <v>2445</v>
      </c>
      <c r="B2009">
        <v>12462121001</v>
      </c>
      <c r="D2009" t="s">
        <v>3083</v>
      </c>
      <c r="E2009" s="140">
        <v>155.9</v>
      </c>
    </row>
    <row r="2010" spans="1:5" x14ac:dyDescent="0.25">
      <c r="A2010" t="s">
        <v>2445</v>
      </c>
      <c r="B2010">
        <v>12391201001</v>
      </c>
      <c r="D2010" t="s">
        <v>3057</v>
      </c>
      <c r="E2010" s="140">
        <v>86.61</v>
      </c>
    </row>
    <row r="2011" spans="1:5" x14ac:dyDescent="0.25">
      <c r="A2011" t="s">
        <v>2445</v>
      </c>
      <c r="B2011">
        <v>12463721001</v>
      </c>
      <c r="D2011" t="s">
        <v>3084</v>
      </c>
      <c r="E2011" s="140">
        <v>85.32</v>
      </c>
    </row>
    <row r="2012" spans="1:5" x14ac:dyDescent="0.25">
      <c r="A2012" t="s">
        <v>2445</v>
      </c>
      <c r="B2012">
        <v>12463821001</v>
      </c>
      <c r="D2012" t="s">
        <v>3085</v>
      </c>
      <c r="E2012" s="140">
        <v>90.57</v>
      </c>
    </row>
    <row r="2013" spans="1:5" x14ac:dyDescent="0.25">
      <c r="A2013" t="s">
        <v>2445</v>
      </c>
      <c r="B2013">
        <v>12463921001</v>
      </c>
      <c r="D2013" t="s">
        <v>3086</v>
      </c>
      <c r="E2013" s="140">
        <v>114.2</v>
      </c>
    </row>
    <row r="2014" spans="1:5" x14ac:dyDescent="0.25">
      <c r="A2014" t="s">
        <v>2445</v>
      </c>
      <c r="B2014">
        <v>12464021001</v>
      </c>
      <c r="D2014" t="s">
        <v>3087</v>
      </c>
      <c r="E2014" s="140">
        <v>107.63</v>
      </c>
    </row>
    <row r="2015" spans="1:5" x14ac:dyDescent="0.25">
      <c r="A2015" t="s">
        <v>2445</v>
      </c>
      <c r="B2015">
        <v>12464121001</v>
      </c>
      <c r="D2015" t="s">
        <v>3088</v>
      </c>
      <c r="E2015" s="140">
        <v>118.13</v>
      </c>
    </row>
    <row r="2016" spans="1:5" x14ac:dyDescent="0.25">
      <c r="A2016" t="s">
        <v>2445</v>
      </c>
      <c r="B2016">
        <v>12464221001</v>
      </c>
      <c r="D2016" t="s">
        <v>3089</v>
      </c>
      <c r="E2016" s="140">
        <v>118.13</v>
      </c>
    </row>
    <row r="2017" spans="1:5" x14ac:dyDescent="0.25">
      <c r="A2017" t="s">
        <v>2445</v>
      </c>
      <c r="B2017">
        <v>12464321001</v>
      </c>
      <c r="D2017" t="s">
        <v>3090</v>
      </c>
      <c r="E2017" s="140">
        <v>138.57</v>
      </c>
    </row>
    <row r="2018" spans="1:5" x14ac:dyDescent="0.25">
      <c r="A2018" t="s">
        <v>2445</v>
      </c>
      <c r="B2018">
        <v>12464521001</v>
      </c>
      <c r="D2018" t="s">
        <v>3091</v>
      </c>
      <c r="E2018" s="140">
        <v>155.9</v>
      </c>
    </row>
    <row r="2019" spans="1:5" x14ac:dyDescent="0.25">
      <c r="A2019" t="s">
        <v>2445</v>
      </c>
      <c r="B2019">
        <v>12333021001</v>
      </c>
      <c r="D2019" t="s">
        <v>3092</v>
      </c>
      <c r="E2019" s="140">
        <v>129.91</v>
      </c>
    </row>
    <row r="2020" spans="1:5" x14ac:dyDescent="0.25">
      <c r="A2020" t="s">
        <v>2445</v>
      </c>
      <c r="B2020">
        <v>12333121001</v>
      </c>
      <c r="D2020" t="s">
        <v>3093</v>
      </c>
      <c r="E2020" s="140">
        <v>129.91</v>
      </c>
    </row>
    <row r="2021" spans="1:5" x14ac:dyDescent="0.25">
      <c r="A2021" t="s">
        <v>2445</v>
      </c>
      <c r="B2021">
        <v>12333221001</v>
      </c>
      <c r="D2021" t="s">
        <v>3094</v>
      </c>
      <c r="E2021" s="140">
        <v>129.91</v>
      </c>
    </row>
    <row r="2022" spans="1:5" x14ac:dyDescent="0.25">
      <c r="A2022" t="s">
        <v>2445</v>
      </c>
      <c r="B2022">
        <v>12333321001</v>
      </c>
      <c r="D2022" t="s">
        <v>3095</v>
      </c>
      <c r="E2022" s="140">
        <v>129.91</v>
      </c>
    </row>
    <row r="2023" spans="1:5" x14ac:dyDescent="0.25">
      <c r="A2023" t="s">
        <v>2445</v>
      </c>
      <c r="B2023">
        <v>12333421001</v>
      </c>
      <c r="D2023" t="s">
        <v>3096</v>
      </c>
      <c r="E2023" s="140">
        <v>132.38999999999999</v>
      </c>
    </row>
    <row r="2024" spans="1:5" x14ac:dyDescent="0.25">
      <c r="A2024" t="s">
        <v>2445</v>
      </c>
      <c r="B2024">
        <v>12333521001</v>
      </c>
      <c r="D2024" t="s">
        <v>3097</v>
      </c>
      <c r="E2024" s="140">
        <v>132.38999999999999</v>
      </c>
    </row>
    <row r="2025" spans="1:5" x14ac:dyDescent="0.25">
      <c r="A2025" t="s">
        <v>2445</v>
      </c>
      <c r="B2025">
        <v>12333621001</v>
      </c>
      <c r="D2025" t="s">
        <v>3098</v>
      </c>
      <c r="E2025" s="140">
        <v>132.38999999999999</v>
      </c>
    </row>
    <row r="2026" spans="1:5" x14ac:dyDescent="0.25">
      <c r="A2026" t="s">
        <v>2445</v>
      </c>
      <c r="B2026">
        <v>12333721001</v>
      </c>
      <c r="D2026" t="s">
        <v>3099</v>
      </c>
      <c r="E2026" s="140">
        <v>132.38999999999999</v>
      </c>
    </row>
    <row r="2027" spans="1:5" x14ac:dyDescent="0.25">
      <c r="A2027" t="s">
        <v>2445</v>
      </c>
      <c r="B2027">
        <v>12333821001</v>
      </c>
      <c r="D2027" t="s">
        <v>3100</v>
      </c>
      <c r="E2027" s="140">
        <v>138.57</v>
      </c>
    </row>
    <row r="2028" spans="1:5" x14ac:dyDescent="0.25">
      <c r="A2028" t="s">
        <v>2445</v>
      </c>
      <c r="B2028">
        <v>12333921001</v>
      </c>
      <c r="D2028" t="s">
        <v>3101</v>
      </c>
      <c r="E2028" s="140">
        <v>138.57</v>
      </c>
    </row>
    <row r="2029" spans="1:5" x14ac:dyDescent="0.25">
      <c r="A2029" t="s">
        <v>2445</v>
      </c>
      <c r="B2029">
        <v>12334021001</v>
      </c>
      <c r="D2029" t="s">
        <v>3102</v>
      </c>
      <c r="E2029" s="140">
        <v>138.57</v>
      </c>
    </row>
    <row r="2030" spans="1:5" x14ac:dyDescent="0.25">
      <c r="A2030" t="s">
        <v>2445</v>
      </c>
      <c r="B2030">
        <v>12334121001</v>
      </c>
      <c r="D2030" t="s">
        <v>3103</v>
      </c>
      <c r="E2030" s="140">
        <v>138.57</v>
      </c>
    </row>
    <row r="2031" spans="1:5" x14ac:dyDescent="0.25">
      <c r="A2031" t="s">
        <v>2445</v>
      </c>
      <c r="B2031">
        <v>12334221001</v>
      </c>
      <c r="D2031" t="s">
        <v>3104</v>
      </c>
      <c r="E2031" s="140">
        <v>146</v>
      </c>
    </row>
    <row r="2032" spans="1:5" x14ac:dyDescent="0.25">
      <c r="A2032" t="s">
        <v>2445</v>
      </c>
      <c r="B2032">
        <v>12334321001</v>
      </c>
      <c r="D2032" t="s">
        <v>3105</v>
      </c>
      <c r="E2032" s="140">
        <v>146</v>
      </c>
    </row>
    <row r="2033" spans="1:5" x14ac:dyDescent="0.25">
      <c r="A2033" t="s">
        <v>2445</v>
      </c>
      <c r="B2033">
        <v>12334421001</v>
      </c>
      <c r="D2033" t="s">
        <v>3106</v>
      </c>
      <c r="E2033" s="140">
        <v>146</v>
      </c>
    </row>
    <row r="2034" spans="1:5" x14ac:dyDescent="0.25">
      <c r="A2034" t="s">
        <v>2445</v>
      </c>
      <c r="B2034">
        <v>12334521001</v>
      </c>
      <c r="D2034" t="s">
        <v>3107</v>
      </c>
      <c r="E2034" s="140">
        <v>146</v>
      </c>
    </row>
    <row r="2035" spans="1:5" x14ac:dyDescent="0.25">
      <c r="A2035" t="s">
        <v>2445</v>
      </c>
      <c r="B2035">
        <v>12334621001</v>
      </c>
      <c r="D2035" t="s">
        <v>3108</v>
      </c>
      <c r="E2035" s="140">
        <v>175.69</v>
      </c>
    </row>
    <row r="2036" spans="1:5" x14ac:dyDescent="0.25">
      <c r="A2036" t="s">
        <v>2445</v>
      </c>
      <c r="B2036">
        <v>12334721001</v>
      </c>
      <c r="D2036" t="s">
        <v>3109</v>
      </c>
      <c r="E2036" s="140">
        <v>152.18</v>
      </c>
    </row>
    <row r="2037" spans="1:5" x14ac:dyDescent="0.25">
      <c r="A2037" t="s">
        <v>2445</v>
      </c>
      <c r="B2037">
        <v>12334821001</v>
      </c>
      <c r="D2037" t="s">
        <v>3110</v>
      </c>
      <c r="E2037" s="140">
        <v>152.18</v>
      </c>
    </row>
    <row r="2038" spans="1:5" x14ac:dyDescent="0.25">
      <c r="A2038" t="s">
        <v>2445</v>
      </c>
      <c r="B2038">
        <v>12334921001</v>
      </c>
      <c r="D2038" t="s">
        <v>3111</v>
      </c>
      <c r="E2038" s="140">
        <v>152.18</v>
      </c>
    </row>
    <row r="2039" spans="1:5" x14ac:dyDescent="0.25">
      <c r="A2039" t="s">
        <v>2445</v>
      </c>
      <c r="B2039">
        <v>12335021001</v>
      </c>
      <c r="D2039" t="s">
        <v>3112</v>
      </c>
      <c r="E2039" s="140">
        <v>152.18</v>
      </c>
    </row>
    <row r="2040" spans="1:5" x14ac:dyDescent="0.25">
      <c r="A2040" t="s">
        <v>2445</v>
      </c>
      <c r="B2040">
        <v>12335121001</v>
      </c>
      <c r="D2040" t="s">
        <v>3113</v>
      </c>
      <c r="E2040" s="140">
        <v>220.23</v>
      </c>
    </row>
    <row r="2041" spans="1:5" x14ac:dyDescent="0.25">
      <c r="A2041" t="s">
        <v>2445</v>
      </c>
      <c r="B2041">
        <v>12335221001</v>
      </c>
      <c r="D2041" t="s">
        <v>3114</v>
      </c>
      <c r="E2041" s="140">
        <v>219</v>
      </c>
    </row>
    <row r="2042" spans="1:5" x14ac:dyDescent="0.25">
      <c r="A2042" t="s">
        <v>2445</v>
      </c>
      <c r="B2042">
        <v>12335321001</v>
      </c>
      <c r="D2042" t="s">
        <v>3115</v>
      </c>
      <c r="E2042" s="140">
        <v>219</v>
      </c>
    </row>
    <row r="2043" spans="1:5" x14ac:dyDescent="0.25">
      <c r="A2043" t="s">
        <v>2445</v>
      </c>
      <c r="B2043">
        <v>12335421001</v>
      </c>
      <c r="D2043" t="s">
        <v>3116</v>
      </c>
      <c r="E2043" s="140">
        <v>219</v>
      </c>
    </row>
    <row r="2044" spans="1:5" x14ac:dyDescent="0.25">
      <c r="A2044" t="s">
        <v>2445</v>
      </c>
      <c r="B2044">
        <v>12335521001</v>
      </c>
      <c r="D2044" t="s">
        <v>3117</v>
      </c>
      <c r="E2044" s="140">
        <v>219</v>
      </c>
    </row>
    <row r="2045" spans="1:5" x14ac:dyDescent="0.25">
      <c r="A2045" t="s">
        <v>2445</v>
      </c>
      <c r="B2045">
        <v>12335621001</v>
      </c>
      <c r="D2045" t="s">
        <v>3118</v>
      </c>
      <c r="E2045" s="140">
        <v>252.4</v>
      </c>
    </row>
    <row r="2046" spans="1:5" x14ac:dyDescent="0.25">
      <c r="A2046" t="s">
        <v>2445</v>
      </c>
      <c r="B2046">
        <v>12453871001</v>
      </c>
      <c r="D2046" t="s">
        <v>3119</v>
      </c>
      <c r="E2046" s="140">
        <v>90.57</v>
      </c>
    </row>
    <row r="2047" spans="1:5" x14ac:dyDescent="0.25">
      <c r="A2047" t="s">
        <v>2445</v>
      </c>
      <c r="B2047">
        <v>12464621001</v>
      </c>
      <c r="D2047" t="s">
        <v>3120</v>
      </c>
      <c r="E2047" s="140">
        <v>90.57</v>
      </c>
    </row>
    <row r="2048" spans="1:5" x14ac:dyDescent="0.25">
      <c r="A2048" t="s">
        <v>2445</v>
      </c>
      <c r="B2048">
        <v>12453971001</v>
      </c>
      <c r="D2048" t="s">
        <v>3121</v>
      </c>
      <c r="E2048" s="140">
        <v>111.58</v>
      </c>
    </row>
    <row r="2049" spans="1:5" x14ac:dyDescent="0.25">
      <c r="A2049" t="s">
        <v>2445</v>
      </c>
      <c r="B2049">
        <v>12891541001</v>
      </c>
      <c r="D2049" t="s">
        <v>3122</v>
      </c>
      <c r="E2049" s="140">
        <v>128.68</v>
      </c>
    </row>
    <row r="2050" spans="1:5" x14ac:dyDescent="0.25">
      <c r="A2050" t="s">
        <v>2445</v>
      </c>
      <c r="B2050">
        <v>12464721001</v>
      </c>
      <c r="D2050" t="s">
        <v>3123</v>
      </c>
      <c r="E2050" s="140">
        <v>111.58</v>
      </c>
    </row>
    <row r="2051" spans="1:5" x14ac:dyDescent="0.25">
      <c r="A2051" t="s">
        <v>2445</v>
      </c>
      <c r="B2051">
        <v>12454071001</v>
      </c>
      <c r="D2051" t="s">
        <v>3124</v>
      </c>
      <c r="E2051" s="140">
        <v>123.38</v>
      </c>
    </row>
    <row r="2052" spans="1:5" x14ac:dyDescent="0.25">
      <c r="A2052" t="s">
        <v>2445</v>
      </c>
      <c r="B2052">
        <v>12891551001</v>
      </c>
      <c r="D2052" t="s">
        <v>3125</v>
      </c>
      <c r="E2052" s="140">
        <v>141.05000000000001</v>
      </c>
    </row>
    <row r="2053" spans="1:5" x14ac:dyDescent="0.25">
      <c r="A2053" t="s">
        <v>2445</v>
      </c>
      <c r="B2053">
        <v>12464821001</v>
      </c>
      <c r="D2053" t="s">
        <v>3126</v>
      </c>
      <c r="E2053" s="140">
        <v>123.38</v>
      </c>
    </row>
    <row r="2054" spans="1:5" x14ac:dyDescent="0.25">
      <c r="A2054" t="s">
        <v>2445</v>
      </c>
      <c r="B2054">
        <v>12464921001</v>
      </c>
      <c r="D2054" t="s">
        <v>3127</v>
      </c>
      <c r="E2054" s="140">
        <v>123.38</v>
      </c>
    </row>
    <row r="2055" spans="1:5" x14ac:dyDescent="0.25">
      <c r="A2055" t="s">
        <v>2445</v>
      </c>
      <c r="B2055">
        <v>12465021001</v>
      </c>
      <c r="D2055" t="s">
        <v>3128</v>
      </c>
      <c r="E2055" s="140">
        <v>124.96</v>
      </c>
    </row>
    <row r="2056" spans="1:5" x14ac:dyDescent="0.25">
      <c r="A2056" t="s">
        <v>2445</v>
      </c>
      <c r="B2056">
        <v>12465121001</v>
      </c>
      <c r="D2056" t="s">
        <v>3129</v>
      </c>
      <c r="E2056" s="140">
        <v>124.96</v>
      </c>
    </row>
    <row r="2057" spans="1:5" x14ac:dyDescent="0.25">
      <c r="A2057" t="s">
        <v>2445</v>
      </c>
      <c r="B2057">
        <v>12465221001</v>
      </c>
      <c r="D2057" t="s">
        <v>3130</v>
      </c>
      <c r="E2057" s="140">
        <v>133.62</v>
      </c>
    </row>
    <row r="2058" spans="1:5" x14ac:dyDescent="0.25">
      <c r="A2058" t="s">
        <v>2445</v>
      </c>
      <c r="B2058">
        <v>12465321001</v>
      </c>
      <c r="D2058" t="s">
        <v>3131</v>
      </c>
      <c r="E2058" s="140">
        <v>133.62</v>
      </c>
    </row>
    <row r="2059" spans="1:5" x14ac:dyDescent="0.25">
      <c r="A2059" t="s">
        <v>2445</v>
      </c>
      <c r="B2059">
        <v>12465421001</v>
      </c>
      <c r="D2059" t="s">
        <v>3132</v>
      </c>
      <c r="E2059" s="140">
        <v>136.1</v>
      </c>
    </row>
    <row r="2060" spans="1:5" x14ac:dyDescent="0.25">
      <c r="A2060" t="s">
        <v>2445</v>
      </c>
      <c r="B2060">
        <v>12465521001</v>
      </c>
      <c r="D2060" t="s">
        <v>3133</v>
      </c>
      <c r="E2060" s="140">
        <v>136.1</v>
      </c>
    </row>
    <row r="2061" spans="1:5" x14ac:dyDescent="0.25">
      <c r="A2061" t="s">
        <v>2445</v>
      </c>
      <c r="B2061">
        <v>12891561001</v>
      </c>
      <c r="D2061" t="s">
        <v>3134</v>
      </c>
      <c r="E2061" s="140">
        <v>155.9</v>
      </c>
    </row>
    <row r="2062" spans="1:5" x14ac:dyDescent="0.25">
      <c r="A2062" t="s">
        <v>2445</v>
      </c>
      <c r="B2062">
        <v>12465621001</v>
      </c>
      <c r="D2062" t="s">
        <v>3135</v>
      </c>
      <c r="E2062" s="140">
        <v>134.86000000000001</v>
      </c>
    </row>
    <row r="2063" spans="1:5" x14ac:dyDescent="0.25">
      <c r="A2063" t="s">
        <v>2445</v>
      </c>
      <c r="B2063">
        <v>12465721001</v>
      </c>
      <c r="D2063" t="s">
        <v>3136</v>
      </c>
      <c r="E2063" s="140">
        <v>134.86000000000001</v>
      </c>
    </row>
    <row r="2064" spans="1:5" x14ac:dyDescent="0.25">
      <c r="A2064" t="s">
        <v>2445</v>
      </c>
      <c r="B2064">
        <v>12465821001</v>
      </c>
      <c r="D2064" t="s">
        <v>3137</v>
      </c>
      <c r="E2064" s="140">
        <v>147.22999999999999</v>
      </c>
    </row>
    <row r="2065" spans="1:5" x14ac:dyDescent="0.25">
      <c r="A2065" t="s">
        <v>2445</v>
      </c>
      <c r="B2065">
        <v>12465921001</v>
      </c>
      <c r="D2065" t="s">
        <v>3138</v>
      </c>
      <c r="E2065" s="140">
        <v>147.22999999999999</v>
      </c>
    </row>
    <row r="2066" spans="1:5" x14ac:dyDescent="0.25">
      <c r="A2066" t="s">
        <v>2445</v>
      </c>
      <c r="B2066">
        <v>12466021001</v>
      </c>
      <c r="D2066" t="s">
        <v>3139</v>
      </c>
      <c r="E2066" s="140">
        <v>155.9</v>
      </c>
    </row>
    <row r="2067" spans="1:5" x14ac:dyDescent="0.25">
      <c r="A2067" t="s">
        <v>2445</v>
      </c>
      <c r="B2067">
        <v>12466121001</v>
      </c>
      <c r="D2067" t="s">
        <v>3140</v>
      </c>
      <c r="E2067" s="140">
        <v>155.9</v>
      </c>
    </row>
    <row r="2068" spans="1:5" x14ac:dyDescent="0.25">
      <c r="A2068" t="s">
        <v>2445</v>
      </c>
      <c r="B2068">
        <v>12466221001</v>
      </c>
      <c r="D2068" t="s">
        <v>3141</v>
      </c>
      <c r="E2068" s="140">
        <v>164.56</v>
      </c>
    </row>
    <row r="2069" spans="1:5" x14ac:dyDescent="0.25">
      <c r="A2069" t="s">
        <v>2445</v>
      </c>
      <c r="B2069">
        <v>12466321001</v>
      </c>
      <c r="D2069" t="s">
        <v>3142</v>
      </c>
      <c r="E2069" s="140">
        <v>164.56</v>
      </c>
    </row>
    <row r="2070" spans="1:5" x14ac:dyDescent="0.25">
      <c r="A2070" t="s">
        <v>2445</v>
      </c>
      <c r="B2070">
        <v>12332621001</v>
      </c>
      <c r="D2070" t="s">
        <v>3143</v>
      </c>
      <c r="E2070" s="140">
        <v>178.17</v>
      </c>
    </row>
    <row r="2071" spans="1:5" x14ac:dyDescent="0.25">
      <c r="A2071" t="s">
        <v>2445</v>
      </c>
      <c r="B2071">
        <v>12332721001</v>
      </c>
      <c r="D2071" t="s">
        <v>3144</v>
      </c>
      <c r="E2071" s="140">
        <v>178.17</v>
      </c>
    </row>
    <row r="2072" spans="1:5" x14ac:dyDescent="0.25">
      <c r="A2072" t="s">
        <v>2445</v>
      </c>
      <c r="B2072">
        <v>12332821001</v>
      </c>
      <c r="D2072" t="s">
        <v>3145</v>
      </c>
      <c r="E2072" s="140">
        <v>189.3</v>
      </c>
    </row>
    <row r="2073" spans="1:5" x14ac:dyDescent="0.25">
      <c r="A2073" t="s">
        <v>2445</v>
      </c>
      <c r="B2073">
        <v>12332921001</v>
      </c>
      <c r="D2073" t="s">
        <v>3146</v>
      </c>
      <c r="E2073" s="140">
        <v>189.3</v>
      </c>
    </row>
    <row r="2074" spans="1:5" x14ac:dyDescent="0.25">
      <c r="A2074" t="s">
        <v>2445</v>
      </c>
      <c r="B2074">
        <v>12466421001</v>
      </c>
      <c r="D2074" t="s">
        <v>3147</v>
      </c>
      <c r="E2074" s="140">
        <v>253.64</v>
      </c>
    </row>
    <row r="2075" spans="1:5" x14ac:dyDescent="0.25">
      <c r="A2075" t="s">
        <v>2445</v>
      </c>
      <c r="B2075">
        <v>12466521001</v>
      </c>
      <c r="D2075" t="s">
        <v>3148</v>
      </c>
      <c r="E2075" s="140">
        <v>253.64</v>
      </c>
    </row>
    <row r="2076" spans="1:5" x14ac:dyDescent="0.25">
      <c r="A2076" t="s">
        <v>2445</v>
      </c>
      <c r="B2076">
        <v>12466621001</v>
      </c>
      <c r="D2076" t="s">
        <v>3149</v>
      </c>
      <c r="E2076" s="140">
        <v>257.35000000000002</v>
      </c>
    </row>
    <row r="2077" spans="1:5" x14ac:dyDescent="0.25">
      <c r="A2077" t="s">
        <v>2445</v>
      </c>
      <c r="B2077">
        <v>12466721001</v>
      </c>
      <c r="D2077" t="s">
        <v>3150</v>
      </c>
      <c r="E2077" s="140">
        <v>257.35000000000002</v>
      </c>
    </row>
    <row r="2078" spans="1:5" x14ac:dyDescent="0.25">
      <c r="A2078" t="s">
        <v>2445</v>
      </c>
      <c r="B2078">
        <v>12471321001</v>
      </c>
      <c r="D2078" t="s">
        <v>3151</v>
      </c>
      <c r="E2078" s="140">
        <v>12.43</v>
      </c>
    </row>
    <row r="2079" spans="1:5" x14ac:dyDescent="0.25">
      <c r="A2079" t="s">
        <v>2445</v>
      </c>
      <c r="B2079">
        <v>12471421001</v>
      </c>
      <c r="D2079" t="s">
        <v>3152</v>
      </c>
      <c r="E2079" s="140">
        <v>14.53</v>
      </c>
    </row>
    <row r="2080" spans="1:5" x14ac:dyDescent="0.25">
      <c r="A2080" t="s">
        <v>2445</v>
      </c>
      <c r="B2080">
        <v>12471521001</v>
      </c>
      <c r="D2080" t="s">
        <v>3153</v>
      </c>
      <c r="E2080" s="140">
        <v>18.739999999999998</v>
      </c>
    </row>
    <row r="2081" spans="1:5" x14ac:dyDescent="0.25">
      <c r="A2081" t="s">
        <v>2445</v>
      </c>
      <c r="B2081">
        <v>12471621001</v>
      </c>
      <c r="D2081" t="s">
        <v>3154</v>
      </c>
      <c r="E2081" s="140">
        <v>22.11</v>
      </c>
    </row>
    <row r="2082" spans="1:5" x14ac:dyDescent="0.25">
      <c r="A2082" t="s">
        <v>2445</v>
      </c>
      <c r="B2082">
        <v>12471721001</v>
      </c>
      <c r="D2082" t="s">
        <v>3155</v>
      </c>
      <c r="E2082" s="140">
        <v>27.81</v>
      </c>
    </row>
    <row r="2083" spans="1:5" x14ac:dyDescent="0.25">
      <c r="A2083" t="s">
        <v>2445</v>
      </c>
      <c r="B2083">
        <v>12471821001</v>
      </c>
      <c r="D2083" t="s">
        <v>3156</v>
      </c>
      <c r="E2083" s="140">
        <v>36.64</v>
      </c>
    </row>
    <row r="2084" spans="1:5" x14ac:dyDescent="0.25">
      <c r="A2084" t="s">
        <v>2445</v>
      </c>
      <c r="B2084">
        <v>12471921001</v>
      </c>
      <c r="D2084" t="s">
        <v>3157</v>
      </c>
      <c r="E2084" s="140">
        <v>45.73</v>
      </c>
    </row>
    <row r="2085" spans="1:5" x14ac:dyDescent="0.25">
      <c r="A2085" t="s">
        <v>2445</v>
      </c>
      <c r="B2085">
        <v>12335921001</v>
      </c>
      <c r="D2085" t="s">
        <v>3158</v>
      </c>
      <c r="E2085" s="140">
        <v>56.67</v>
      </c>
    </row>
    <row r="2086" spans="1:5" x14ac:dyDescent="0.25">
      <c r="A2086" t="s">
        <v>2445</v>
      </c>
      <c r="B2086">
        <v>12472021001</v>
      </c>
      <c r="D2086" t="s">
        <v>3159</v>
      </c>
      <c r="E2086" s="140">
        <v>81.39</v>
      </c>
    </row>
    <row r="2087" spans="1:5" x14ac:dyDescent="0.25">
      <c r="A2087" t="s">
        <v>2445</v>
      </c>
      <c r="B2087">
        <v>12467221001</v>
      </c>
      <c r="D2087" t="s">
        <v>3160</v>
      </c>
      <c r="E2087" s="140">
        <v>23.62</v>
      </c>
    </row>
    <row r="2088" spans="1:5" x14ac:dyDescent="0.25">
      <c r="A2088" t="s">
        <v>2445</v>
      </c>
      <c r="B2088">
        <v>12467321001</v>
      </c>
      <c r="D2088" t="s">
        <v>3161</v>
      </c>
      <c r="E2088" s="140">
        <v>28.01</v>
      </c>
    </row>
    <row r="2089" spans="1:5" x14ac:dyDescent="0.25">
      <c r="A2089" t="s">
        <v>2445</v>
      </c>
      <c r="B2089">
        <v>12467421001</v>
      </c>
      <c r="D2089" t="s">
        <v>3162</v>
      </c>
      <c r="E2089" s="140">
        <v>34.14</v>
      </c>
    </row>
    <row r="2090" spans="1:5" x14ac:dyDescent="0.25">
      <c r="A2090" t="s">
        <v>2445</v>
      </c>
      <c r="B2090">
        <v>12467521001</v>
      </c>
      <c r="D2090" t="s">
        <v>3163</v>
      </c>
      <c r="E2090" s="140">
        <v>42.55</v>
      </c>
    </row>
    <row r="2091" spans="1:5" x14ac:dyDescent="0.25">
      <c r="A2091" t="s">
        <v>2445</v>
      </c>
      <c r="B2091">
        <v>12467621001</v>
      </c>
      <c r="D2091" t="s">
        <v>3164</v>
      </c>
      <c r="E2091" s="140">
        <v>48.24</v>
      </c>
    </row>
    <row r="2092" spans="1:5" x14ac:dyDescent="0.25">
      <c r="A2092" t="s">
        <v>2445</v>
      </c>
      <c r="B2092">
        <v>12467821001</v>
      </c>
      <c r="D2092" t="s">
        <v>3165</v>
      </c>
      <c r="E2092" s="140">
        <v>57.71</v>
      </c>
    </row>
    <row r="2093" spans="1:5" x14ac:dyDescent="0.25">
      <c r="A2093" t="s">
        <v>2445</v>
      </c>
      <c r="B2093">
        <v>12467921001</v>
      </c>
      <c r="D2093" t="s">
        <v>3166</v>
      </c>
      <c r="E2093" s="140">
        <v>78.75</v>
      </c>
    </row>
    <row r="2094" spans="1:5" x14ac:dyDescent="0.25">
      <c r="A2094" t="s">
        <v>2445</v>
      </c>
      <c r="B2094">
        <v>12335821001</v>
      </c>
      <c r="D2094" t="s">
        <v>3167</v>
      </c>
      <c r="E2094" s="140">
        <v>78.75</v>
      </c>
    </row>
    <row r="2095" spans="1:5" x14ac:dyDescent="0.25">
      <c r="A2095" t="s">
        <v>2445</v>
      </c>
      <c r="B2095">
        <v>12468221001</v>
      </c>
      <c r="D2095" t="s">
        <v>3168</v>
      </c>
      <c r="E2095" s="140">
        <v>122.07</v>
      </c>
    </row>
    <row r="2096" spans="1:5" x14ac:dyDescent="0.25">
      <c r="A2096" t="s">
        <v>2445</v>
      </c>
      <c r="B2096">
        <v>12891161001</v>
      </c>
      <c r="D2096" t="s">
        <v>3169</v>
      </c>
      <c r="E2096" s="140">
        <v>18.739999999999998</v>
      </c>
    </row>
    <row r="2097" spans="1:5" x14ac:dyDescent="0.25">
      <c r="A2097" t="s">
        <v>2445</v>
      </c>
      <c r="B2097">
        <v>12891171001</v>
      </c>
      <c r="D2097" t="s">
        <v>3170</v>
      </c>
      <c r="E2097" s="140">
        <v>19.68</v>
      </c>
    </row>
    <row r="2098" spans="1:5" x14ac:dyDescent="0.25">
      <c r="A2098" t="s">
        <v>2445</v>
      </c>
      <c r="B2098">
        <v>12891181001</v>
      </c>
      <c r="D2098" t="s">
        <v>3171</v>
      </c>
      <c r="E2098" s="140">
        <v>20.66</v>
      </c>
    </row>
    <row r="2099" spans="1:5" x14ac:dyDescent="0.25">
      <c r="A2099" t="s">
        <v>2445</v>
      </c>
      <c r="B2099">
        <v>12891211001</v>
      </c>
      <c r="D2099" t="s">
        <v>3172</v>
      </c>
      <c r="E2099" s="140">
        <v>22.17</v>
      </c>
    </row>
    <row r="2100" spans="1:5" x14ac:dyDescent="0.25">
      <c r="A2100" t="s">
        <v>2445</v>
      </c>
      <c r="B2100">
        <v>12891231001</v>
      </c>
      <c r="D2100" t="s">
        <v>3173</v>
      </c>
      <c r="E2100" s="140">
        <v>22.78</v>
      </c>
    </row>
    <row r="2101" spans="1:5" x14ac:dyDescent="0.25">
      <c r="A2101" t="s">
        <v>2445</v>
      </c>
      <c r="B2101">
        <v>12891241001</v>
      </c>
      <c r="D2101" t="s">
        <v>3174</v>
      </c>
      <c r="E2101" s="140">
        <v>23.72</v>
      </c>
    </row>
    <row r="2102" spans="1:5" x14ac:dyDescent="0.25">
      <c r="A2102" t="s">
        <v>2445</v>
      </c>
      <c r="B2102">
        <v>12891251001</v>
      </c>
      <c r="D2102" t="s">
        <v>3175</v>
      </c>
      <c r="E2102" s="140">
        <v>26.76</v>
      </c>
    </row>
    <row r="2103" spans="1:5" x14ac:dyDescent="0.25">
      <c r="A2103" t="s">
        <v>2445</v>
      </c>
      <c r="B2103">
        <v>12891261001</v>
      </c>
      <c r="D2103" t="s">
        <v>3176</v>
      </c>
      <c r="E2103" s="140">
        <v>26.76</v>
      </c>
    </row>
    <row r="2104" spans="1:5" x14ac:dyDescent="0.25">
      <c r="A2104" t="s">
        <v>2445</v>
      </c>
      <c r="B2104">
        <v>12891271001</v>
      </c>
      <c r="D2104" t="s">
        <v>3177</v>
      </c>
      <c r="E2104" s="140">
        <v>37.86</v>
      </c>
    </row>
    <row r="2105" spans="1:5" x14ac:dyDescent="0.25">
      <c r="A2105" t="s">
        <v>2445</v>
      </c>
      <c r="B2105">
        <v>14847071001</v>
      </c>
      <c r="D2105" t="s">
        <v>3178</v>
      </c>
      <c r="E2105" s="140">
        <v>197.25</v>
      </c>
    </row>
    <row r="2106" spans="1:5" x14ac:dyDescent="0.25">
      <c r="A2106" t="s">
        <v>2445</v>
      </c>
      <c r="B2106">
        <v>14847111001</v>
      </c>
      <c r="D2106" t="s">
        <v>3179</v>
      </c>
      <c r="E2106" s="140">
        <v>118.35</v>
      </c>
    </row>
    <row r="2107" spans="1:5" x14ac:dyDescent="0.25">
      <c r="A2107" t="s">
        <v>2445</v>
      </c>
      <c r="B2107">
        <v>14847121001</v>
      </c>
      <c r="D2107" t="s">
        <v>3180</v>
      </c>
      <c r="E2107" s="140">
        <v>133.88999999999999</v>
      </c>
    </row>
    <row r="2108" spans="1:5" x14ac:dyDescent="0.25">
      <c r="A2108" t="s">
        <v>2445</v>
      </c>
      <c r="B2108">
        <v>14847171001</v>
      </c>
      <c r="D2108" t="s">
        <v>3181</v>
      </c>
      <c r="E2108" s="140">
        <v>490.12</v>
      </c>
    </row>
    <row r="2109" spans="1:5" x14ac:dyDescent="0.25">
      <c r="A2109" t="s">
        <v>2445</v>
      </c>
      <c r="B2109">
        <v>14847181001</v>
      </c>
      <c r="D2109" t="s">
        <v>3182</v>
      </c>
      <c r="E2109" s="140">
        <v>585.76</v>
      </c>
    </row>
    <row r="2110" spans="1:5" x14ac:dyDescent="0.25">
      <c r="A2110" t="s">
        <v>3183</v>
      </c>
      <c r="B2110">
        <v>11320531001</v>
      </c>
      <c r="D2110" t="s">
        <v>3184</v>
      </c>
      <c r="E2110" s="140">
        <v>44.43</v>
      </c>
    </row>
    <row r="2111" spans="1:5" x14ac:dyDescent="0.25">
      <c r="A2111" t="s">
        <v>3183</v>
      </c>
      <c r="B2111">
        <v>11320631001</v>
      </c>
      <c r="D2111" t="s">
        <v>3185</v>
      </c>
      <c r="E2111" s="140">
        <v>46.65</v>
      </c>
    </row>
    <row r="2112" spans="1:5" x14ac:dyDescent="0.25">
      <c r="A2112" t="s">
        <v>3183</v>
      </c>
      <c r="B2112">
        <v>11320731001</v>
      </c>
      <c r="D2112" t="s">
        <v>3186</v>
      </c>
      <c r="E2112" s="140">
        <v>49.24</v>
      </c>
    </row>
    <row r="2113" spans="1:5" x14ac:dyDescent="0.25">
      <c r="A2113" t="s">
        <v>3183</v>
      </c>
      <c r="B2113">
        <v>11320831001</v>
      </c>
      <c r="D2113" t="s">
        <v>3187</v>
      </c>
      <c r="E2113" s="140">
        <v>68.33</v>
      </c>
    </row>
    <row r="2114" spans="1:5" x14ac:dyDescent="0.25">
      <c r="A2114" t="s">
        <v>3183</v>
      </c>
      <c r="B2114">
        <v>11320931001</v>
      </c>
      <c r="D2114" t="s">
        <v>3188</v>
      </c>
      <c r="E2114" s="140">
        <v>90.55</v>
      </c>
    </row>
    <row r="2115" spans="1:5" x14ac:dyDescent="0.25">
      <c r="A2115" t="s">
        <v>3183</v>
      </c>
      <c r="B2115">
        <v>11321031001</v>
      </c>
      <c r="D2115" t="s">
        <v>3189</v>
      </c>
      <c r="E2115" s="140">
        <v>116.54</v>
      </c>
    </row>
    <row r="2116" spans="1:5" x14ac:dyDescent="0.25">
      <c r="A2116" t="s">
        <v>3183</v>
      </c>
      <c r="B2116">
        <v>11321131001</v>
      </c>
      <c r="D2116" t="s">
        <v>3190</v>
      </c>
      <c r="E2116" s="140">
        <v>129.38999999999999</v>
      </c>
    </row>
    <row r="2117" spans="1:5" x14ac:dyDescent="0.25">
      <c r="A2117" t="s">
        <v>3183</v>
      </c>
      <c r="B2117">
        <v>11321231001</v>
      </c>
      <c r="D2117" t="s">
        <v>3191</v>
      </c>
      <c r="E2117" s="140">
        <v>154.47</v>
      </c>
    </row>
    <row r="2118" spans="1:5" x14ac:dyDescent="0.25">
      <c r="A2118" t="s">
        <v>3183</v>
      </c>
      <c r="B2118">
        <v>11321331001</v>
      </c>
      <c r="D2118" t="s">
        <v>3192</v>
      </c>
      <c r="E2118" s="140">
        <v>211.64</v>
      </c>
    </row>
    <row r="2119" spans="1:5" x14ac:dyDescent="0.25">
      <c r="A2119" t="s">
        <v>3183</v>
      </c>
      <c r="B2119">
        <v>11320031001</v>
      </c>
      <c r="D2119" t="s">
        <v>3193</v>
      </c>
      <c r="E2119" s="140">
        <v>67.430000000000007</v>
      </c>
    </row>
    <row r="2120" spans="1:5" x14ac:dyDescent="0.25">
      <c r="A2120" t="s">
        <v>3183</v>
      </c>
      <c r="B2120">
        <v>11320131001</v>
      </c>
      <c r="D2120" t="s">
        <v>3194</v>
      </c>
      <c r="E2120" s="140">
        <v>71.59</v>
      </c>
    </row>
    <row r="2121" spans="1:5" x14ac:dyDescent="0.25">
      <c r="A2121" t="s">
        <v>3183</v>
      </c>
      <c r="B2121">
        <v>11320231001</v>
      </c>
      <c r="D2121" t="s">
        <v>3195</v>
      </c>
      <c r="E2121" s="140">
        <v>80.430000000000007</v>
      </c>
    </row>
    <row r="2122" spans="1:5" x14ac:dyDescent="0.25">
      <c r="A2122" t="s">
        <v>3183</v>
      </c>
      <c r="B2122">
        <v>11320331001</v>
      </c>
      <c r="D2122" t="s">
        <v>3196</v>
      </c>
      <c r="E2122" s="140">
        <v>110.3</v>
      </c>
    </row>
    <row r="2123" spans="1:5" x14ac:dyDescent="0.25">
      <c r="A2123" t="s">
        <v>3183</v>
      </c>
      <c r="B2123">
        <v>11320431001</v>
      </c>
      <c r="D2123" t="s">
        <v>3197</v>
      </c>
      <c r="E2123" s="140">
        <v>149.27000000000001</v>
      </c>
    </row>
    <row r="2124" spans="1:5" x14ac:dyDescent="0.25">
      <c r="A2124" t="s">
        <v>3183</v>
      </c>
      <c r="B2124">
        <v>13533531001</v>
      </c>
      <c r="D2124" t="s">
        <v>3198</v>
      </c>
      <c r="E2124" s="140">
        <v>149.4</v>
      </c>
    </row>
    <row r="2125" spans="1:5" x14ac:dyDescent="0.25">
      <c r="A2125" t="s">
        <v>3183</v>
      </c>
      <c r="B2125">
        <v>13300241001</v>
      </c>
      <c r="D2125" t="s">
        <v>3199</v>
      </c>
      <c r="E2125" s="140">
        <v>388.44</v>
      </c>
    </row>
    <row r="2126" spans="1:5" x14ac:dyDescent="0.25">
      <c r="A2126" t="s">
        <v>3183</v>
      </c>
      <c r="B2126">
        <v>13300251001</v>
      </c>
      <c r="D2126" t="s">
        <v>3200</v>
      </c>
      <c r="E2126" s="140">
        <v>505.37</v>
      </c>
    </row>
    <row r="2127" spans="1:5" x14ac:dyDescent="0.25">
      <c r="A2127" t="s">
        <v>3183</v>
      </c>
      <c r="B2127">
        <v>13300681001</v>
      </c>
      <c r="D2127" t="s">
        <v>3201</v>
      </c>
      <c r="E2127" s="140">
        <v>266.32</v>
      </c>
    </row>
    <row r="2128" spans="1:5" x14ac:dyDescent="0.25">
      <c r="A2128" t="s">
        <v>3183</v>
      </c>
      <c r="B2128">
        <v>13300691001</v>
      </c>
      <c r="D2128" t="s">
        <v>3202</v>
      </c>
      <c r="E2128" s="140">
        <v>333.87</v>
      </c>
    </row>
    <row r="2129" spans="1:5" x14ac:dyDescent="0.25">
      <c r="A2129" t="s">
        <v>3183</v>
      </c>
      <c r="B2129">
        <v>13300261001</v>
      </c>
      <c r="D2129" t="s">
        <v>3203</v>
      </c>
      <c r="E2129" s="140">
        <v>284.51</v>
      </c>
    </row>
    <row r="2130" spans="1:5" x14ac:dyDescent="0.25">
      <c r="A2130" t="s">
        <v>3183</v>
      </c>
      <c r="B2130">
        <v>13300271001</v>
      </c>
      <c r="D2130" t="s">
        <v>3204</v>
      </c>
      <c r="E2130" s="140">
        <v>383.24</v>
      </c>
    </row>
    <row r="2131" spans="1:5" x14ac:dyDescent="0.25">
      <c r="A2131" t="s">
        <v>3183</v>
      </c>
      <c r="B2131">
        <v>12979911033</v>
      </c>
      <c r="D2131" t="s">
        <v>3205</v>
      </c>
      <c r="E2131" s="140">
        <v>250.29</v>
      </c>
    </row>
    <row r="2132" spans="1:5" x14ac:dyDescent="0.25">
      <c r="A2132" t="s">
        <v>3183</v>
      </c>
      <c r="B2132">
        <v>12979921040</v>
      </c>
      <c r="D2132" t="s">
        <v>3206</v>
      </c>
      <c r="E2132" s="140">
        <v>240.93</v>
      </c>
    </row>
    <row r="2133" spans="1:5" x14ac:dyDescent="0.25">
      <c r="A2133" t="s">
        <v>3183</v>
      </c>
      <c r="B2133">
        <v>14502071001</v>
      </c>
      <c r="D2133" t="s">
        <v>3207</v>
      </c>
      <c r="E2133" s="140">
        <v>42.87</v>
      </c>
    </row>
    <row r="2134" spans="1:5" x14ac:dyDescent="0.25">
      <c r="A2134" t="s">
        <v>3183</v>
      </c>
      <c r="B2134">
        <v>14502911001</v>
      </c>
      <c r="D2134" t="s">
        <v>3208</v>
      </c>
      <c r="E2134" s="140">
        <v>57.17</v>
      </c>
    </row>
    <row r="2135" spans="1:5" x14ac:dyDescent="0.25">
      <c r="A2135" t="s">
        <v>3183</v>
      </c>
      <c r="B2135">
        <v>14502051001</v>
      </c>
      <c r="D2135" t="s">
        <v>3209</v>
      </c>
      <c r="E2135" s="140">
        <v>42.87</v>
      </c>
    </row>
    <row r="2136" spans="1:5" x14ac:dyDescent="0.25">
      <c r="A2136" t="s">
        <v>3183</v>
      </c>
      <c r="B2136">
        <v>14502081001</v>
      </c>
      <c r="D2136" t="s">
        <v>3210</v>
      </c>
      <c r="E2136" s="140">
        <v>51.97</v>
      </c>
    </row>
    <row r="2137" spans="1:5" x14ac:dyDescent="0.25">
      <c r="A2137" t="s">
        <v>3183</v>
      </c>
      <c r="B2137">
        <v>14502061001</v>
      </c>
      <c r="D2137" t="s">
        <v>3211</v>
      </c>
      <c r="E2137" s="140">
        <v>42.87</v>
      </c>
    </row>
    <row r="2138" spans="1:5" x14ac:dyDescent="0.25">
      <c r="A2138" t="s">
        <v>3183</v>
      </c>
      <c r="B2138">
        <v>14502811001</v>
      </c>
      <c r="D2138" t="s">
        <v>3212</v>
      </c>
      <c r="E2138" s="140">
        <v>51.97</v>
      </c>
    </row>
    <row r="2139" spans="1:5" x14ac:dyDescent="0.25">
      <c r="A2139" t="s">
        <v>3183</v>
      </c>
      <c r="B2139">
        <v>13106811001</v>
      </c>
      <c r="D2139" t="s">
        <v>3213</v>
      </c>
      <c r="E2139" s="140">
        <v>46.48</v>
      </c>
    </row>
    <row r="2140" spans="1:5" x14ac:dyDescent="0.25">
      <c r="A2140" t="s">
        <v>3183</v>
      </c>
      <c r="B2140">
        <v>12870831001</v>
      </c>
      <c r="D2140" t="s">
        <v>3214</v>
      </c>
      <c r="E2140" s="140">
        <v>64.77</v>
      </c>
    </row>
    <row r="2141" spans="1:5" x14ac:dyDescent="0.25">
      <c r="A2141" t="s">
        <v>3183</v>
      </c>
      <c r="B2141">
        <v>11312771001</v>
      </c>
      <c r="D2141" t="s">
        <v>3215</v>
      </c>
      <c r="E2141" s="140">
        <v>83.06</v>
      </c>
    </row>
    <row r="2142" spans="1:5" x14ac:dyDescent="0.25">
      <c r="A2142" t="s">
        <v>3183</v>
      </c>
      <c r="B2142">
        <v>13555341001</v>
      </c>
      <c r="D2142" t="s">
        <v>3216</v>
      </c>
      <c r="E2142" s="140">
        <v>129.88</v>
      </c>
    </row>
    <row r="2143" spans="1:5" x14ac:dyDescent="0.25">
      <c r="A2143" t="s">
        <v>3183</v>
      </c>
      <c r="B2143">
        <v>12400041001</v>
      </c>
      <c r="D2143" t="s">
        <v>3217</v>
      </c>
      <c r="E2143" s="140">
        <v>306.22000000000003</v>
      </c>
    </row>
    <row r="2144" spans="1:5" x14ac:dyDescent="0.25">
      <c r="A2144" t="s">
        <v>3183</v>
      </c>
      <c r="B2144">
        <v>12400641001</v>
      </c>
      <c r="D2144" t="s">
        <v>3218</v>
      </c>
      <c r="E2144" s="140">
        <v>314.27</v>
      </c>
    </row>
    <row r="2145" spans="1:5" x14ac:dyDescent="0.25">
      <c r="A2145" t="s">
        <v>3183</v>
      </c>
      <c r="B2145">
        <v>12400741001</v>
      </c>
      <c r="D2145" t="s">
        <v>3219</v>
      </c>
      <c r="E2145" s="140">
        <v>320.83</v>
      </c>
    </row>
    <row r="2146" spans="1:5" x14ac:dyDescent="0.25">
      <c r="A2146" t="s">
        <v>3183</v>
      </c>
      <c r="B2146">
        <v>12400841001</v>
      </c>
      <c r="D2146" t="s">
        <v>3220</v>
      </c>
      <c r="E2146" s="140">
        <v>353.98</v>
      </c>
    </row>
    <row r="2147" spans="1:5" x14ac:dyDescent="0.25">
      <c r="A2147" t="s">
        <v>3183</v>
      </c>
      <c r="B2147">
        <v>12400941001</v>
      </c>
      <c r="D2147" t="s">
        <v>3221</v>
      </c>
      <c r="E2147" s="140">
        <v>452.59</v>
      </c>
    </row>
    <row r="2148" spans="1:5" x14ac:dyDescent="0.25">
      <c r="A2148" t="s">
        <v>3183</v>
      </c>
      <c r="B2148">
        <v>12400541001</v>
      </c>
      <c r="D2148" t="s">
        <v>3222</v>
      </c>
      <c r="E2148" s="140">
        <v>569.14</v>
      </c>
    </row>
    <row r="2149" spans="1:5" x14ac:dyDescent="0.25">
      <c r="A2149" t="s">
        <v>3183</v>
      </c>
      <c r="B2149">
        <v>12401141001</v>
      </c>
      <c r="D2149" t="s">
        <v>3223</v>
      </c>
      <c r="E2149" s="140">
        <v>657.31</v>
      </c>
    </row>
    <row r="2150" spans="1:5" x14ac:dyDescent="0.25">
      <c r="A2150" t="s">
        <v>3183</v>
      </c>
      <c r="B2150">
        <v>12401241001</v>
      </c>
      <c r="D2150" t="s">
        <v>3224</v>
      </c>
      <c r="E2150" s="140">
        <v>840.03</v>
      </c>
    </row>
    <row r="2151" spans="1:5" x14ac:dyDescent="0.25">
      <c r="A2151" t="s">
        <v>3183</v>
      </c>
      <c r="B2151">
        <v>12228271001</v>
      </c>
      <c r="D2151" t="s">
        <v>3225</v>
      </c>
      <c r="E2151" s="140">
        <v>969.53</v>
      </c>
    </row>
    <row r="2152" spans="1:5" x14ac:dyDescent="0.25">
      <c r="A2152" t="s">
        <v>3183</v>
      </c>
      <c r="B2152">
        <v>12401941001</v>
      </c>
      <c r="D2152" t="s">
        <v>3226</v>
      </c>
      <c r="E2152" s="140">
        <v>442.83</v>
      </c>
    </row>
    <row r="2153" spans="1:5" x14ac:dyDescent="0.25">
      <c r="A2153" t="s">
        <v>3183</v>
      </c>
      <c r="B2153">
        <v>12402241001</v>
      </c>
      <c r="D2153" t="s">
        <v>3227</v>
      </c>
      <c r="E2153" s="140">
        <v>492.06</v>
      </c>
    </row>
    <row r="2154" spans="1:5" x14ac:dyDescent="0.25">
      <c r="A2154" t="s">
        <v>3183</v>
      </c>
      <c r="B2154">
        <v>12402341001</v>
      </c>
      <c r="D2154" t="s">
        <v>3228</v>
      </c>
      <c r="E2154" s="140">
        <v>538.34</v>
      </c>
    </row>
    <row r="2155" spans="1:5" x14ac:dyDescent="0.25">
      <c r="A2155" t="s">
        <v>3183</v>
      </c>
      <c r="B2155">
        <v>12402441001</v>
      </c>
      <c r="D2155" t="s">
        <v>3229</v>
      </c>
      <c r="E2155" s="140">
        <v>646.59</v>
      </c>
    </row>
    <row r="2156" spans="1:5" x14ac:dyDescent="0.25">
      <c r="A2156" t="s">
        <v>3183</v>
      </c>
      <c r="B2156">
        <v>12437881001</v>
      </c>
      <c r="D2156" t="s">
        <v>3230</v>
      </c>
      <c r="E2156" s="140">
        <v>860.89</v>
      </c>
    </row>
    <row r="2157" spans="1:5" x14ac:dyDescent="0.25">
      <c r="A2157" t="s">
        <v>3183</v>
      </c>
      <c r="B2157">
        <v>13208001001</v>
      </c>
      <c r="D2157" t="s">
        <v>3231</v>
      </c>
      <c r="E2157" s="140">
        <v>163.12</v>
      </c>
    </row>
    <row r="2158" spans="1:5" x14ac:dyDescent="0.25">
      <c r="A2158" t="s">
        <v>3183</v>
      </c>
      <c r="B2158">
        <v>13208011001</v>
      </c>
      <c r="D2158" t="s">
        <v>3232</v>
      </c>
      <c r="E2158" s="140">
        <v>309.77</v>
      </c>
    </row>
    <row r="2159" spans="1:5" x14ac:dyDescent="0.25">
      <c r="A2159" t="s">
        <v>3183</v>
      </c>
      <c r="B2159">
        <v>13208021001</v>
      </c>
      <c r="D2159" t="s">
        <v>3233</v>
      </c>
      <c r="E2159" s="140">
        <v>448</v>
      </c>
    </row>
    <row r="2160" spans="1:5" x14ac:dyDescent="0.25">
      <c r="A2160" t="s">
        <v>3183</v>
      </c>
      <c r="B2160">
        <v>11072421001</v>
      </c>
      <c r="D2160" t="s">
        <v>3234</v>
      </c>
      <c r="E2160" s="140">
        <v>412.55</v>
      </c>
    </row>
    <row r="2161" spans="1:5" x14ac:dyDescent="0.25">
      <c r="A2161" t="s">
        <v>3183</v>
      </c>
      <c r="B2161">
        <v>11072431001</v>
      </c>
      <c r="D2161" t="s">
        <v>3235</v>
      </c>
      <c r="E2161" s="140">
        <v>526.88</v>
      </c>
    </row>
    <row r="2162" spans="1:5" x14ac:dyDescent="0.25">
      <c r="A2162" t="s">
        <v>3183</v>
      </c>
      <c r="B2162">
        <v>12403731001</v>
      </c>
      <c r="D2162" t="s">
        <v>3236</v>
      </c>
      <c r="E2162" s="140">
        <v>29.75</v>
      </c>
    </row>
    <row r="2163" spans="1:5" x14ac:dyDescent="0.25">
      <c r="A2163" t="s">
        <v>3183</v>
      </c>
      <c r="B2163">
        <v>12403831001</v>
      </c>
      <c r="D2163" t="s">
        <v>3237</v>
      </c>
      <c r="E2163" s="140">
        <v>33.65</v>
      </c>
    </row>
    <row r="2164" spans="1:5" x14ac:dyDescent="0.25">
      <c r="A2164" t="s">
        <v>3183</v>
      </c>
      <c r="B2164">
        <v>12403931001</v>
      </c>
      <c r="D2164" t="s">
        <v>3238</v>
      </c>
      <c r="E2164" s="140">
        <v>32.36</v>
      </c>
    </row>
    <row r="2165" spans="1:5" x14ac:dyDescent="0.25">
      <c r="A2165" t="s">
        <v>3183</v>
      </c>
      <c r="B2165">
        <v>12404031001</v>
      </c>
      <c r="D2165" t="s">
        <v>3239</v>
      </c>
      <c r="E2165" s="140">
        <v>40.270000000000003</v>
      </c>
    </row>
    <row r="2166" spans="1:5" x14ac:dyDescent="0.25">
      <c r="A2166" t="s">
        <v>3183</v>
      </c>
      <c r="B2166">
        <v>12391011001</v>
      </c>
      <c r="D2166" t="s">
        <v>3240</v>
      </c>
      <c r="E2166" s="140">
        <v>46.77</v>
      </c>
    </row>
    <row r="2167" spans="1:5" x14ac:dyDescent="0.25">
      <c r="A2167" t="s">
        <v>3183</v>
      </c>
      <c r="B2167">
        <v>13532781001</v>
      </c>
      <c r="D2167" t="s">
        <v>3241</v>
      </c>
      <c r="E2167" s="140">
        <v>54.56</v>
      </c>
    </row>
    <row r="2168" spans="1:5" x14ac:dyDescent="0.25">
      <c r="A2168" t="s">
        <v>3183</v>
      </c>
      <c r="B2168">
        <v>13532771001</v>
      </c>
      <c r="D2168" t="s">
        <v>3242</v>
      </c>
      <c r="E2168" s="140">
        <v>10.27</v>
      </c>
    </row>
    <row r="2169" spans="1:5" x14ac:dyDescent="0.25">
      <c r="A2169" t="s">
        <v>3183</v>
      </c>
      <c r="B2169">
        <v>13200121001</v>
      </c>
      <c r="D2169" t="s">
        <v>3243</v>
      </c>
      <c r="E2169" s="140">
        <v>25.34</v>
      </c>
    </row>
    <row r="2170" spans="1:5" x14ac:dyDescent="0.25">
      <c r="A2170" t="s">
        <v>3183</v>
      </c>
      <c r="B2170">
        <v>13200211001</v>
      </c>
      <c r="D2170" t="s">
        <v>3244</v>
      </c>
      <c r="E2170" s="140">
        <v>25.34</v>
      </c>
    </row>
    <row r="2171" spans="1:5" x14ac:dyDescent="0.25">
      <c r="A2171" t="s">
        <v>3183</v>
      </c>
      <c r="B2171">
        <v>12181851001</v>
      </c>
      <c r="D2171" t="s">
        <v>3245</v>
      </c>
      <c r="E2171" s="140">
        <v>25.34</v>
      </c>
    </row>
    <row r="2172" spans="1:5" x14ac:dyDescent="0.25">
      <c r="A2172" t="s">
        <v>3183</v>
      </c>
      <c r="B2172">
        <v>12181861001</v>
      </c>
      <c r="D2172" t="s">
        <v>3246</v>
      </c>
      <c r="E2172" s="140">
        <v>44.89</v>
      </c>
    </row>
    <row r="2173" spans="1:5" x14ac:dyDescent="0.25">
      <c r="A2173" t="s">
        <v>3183</v>
      </c>
      <c r="B2173">
        <v>13200411001</v>
      </c>
      <c r="D2173" t="s">
        <v>3247</v>
      </c>
      <c r="E2173" s="140">
        <v>25.34</v>
      </c>
    </row>
    <row r="2174" spans="1:5" x14ac:dyDescent="0.25">
      <c r="A2174" t="s">
        <v>3183</v>
      </c>
      <c r="B2174">
        <v>13200511001</v>
      </c>
      <c r="D2174" t="s">
        <v>3248</v>
      </c>
      <c r="E2174" s="140">
        <v>25.34</v>
      </c>
    </row>
    <row r="2175" spans="1:5" x14ac:dyDescent="0.25">
      <c r="A2175" t="s">
        <v>3183</v>
      </c>
      <c r="B2175">
        <v>13200071001</v>
      </c>
      <c r="D2175" t="s">
        <v>3249</v>
      </c>
      <c r="E2175" s="140">
        <v>36.380000000000003</v>
      </c>
    </row>
    <row r="2176" spans="1:5" x14ac:dyDescent="0.25">
      <c r="A2176" t="s">
        <v>3183</v>
      </c>
      <c r="B2176">
        <v>13200711001</v>
      </c>
      <c r="D2176" t="s">
        <v>3250</v>
      </c>
      <c r="E2176" s="140">
        <v>36.380000000000003</v>
      </c>
    </row>
    <row r="2177" spans="1:5" x14ac:dyDescent="0.25">
      <c r="A2177" t="s">
        <v>3183</v>
      </c>
      <c r="B2177">
        <v>13200611001</v>
      </c>
      <c r="D2177" t="s">
        <v>3251</v>
      </c>
      <c r="E2177" s="140">
        <v>36.380000000000003</v>
      </c>
    </row>
    <row r="2178" spans="1:5" x14ac:dyDescent="0.25">
      <c r="A2178" t="s">
        <v>3183</v>
      </c>
      <c r="B2178">
        <v>13525061001</v>
      </c>
      <c r="D2178" t="s">
        <v>3252</v>
      </c>
      <c r="E2178" s="140">
        <v>58.34</v>
      </c>
    </row>
    <row r="2179" spans="1:5" x14ac:dyDescent="0.25">
      <c r="A2179" t="s">
        <v>3183</v>
      </c>
      <c r="B2179">
        <v>13525041001</v>
      </c>
      <c r="D2179" t="s">
        <v>3253</v>
      </c>
      <c r="E2179" s="140">
        <v>64.83</v>
      </c>
    </row>
    <row r="2180" spans="1:5" x14ac:dyDescent="0.25">
      <c r="A2180" t="s">
        <v>3183</v>
      </c>
      <c r="B2180">
        <v>12099621001</v>
      </c>
      <c r="D2180" t="s">
        <v>3254</v>
      </c>
      <c r="E2180" s="140">
        <v>89.38</v>
      </c>
    </row>
    <row r="2181" spans="1:5" x14ac:dyDescent="0.25">
      <c r="A2181" t="s">
        <v>3183</v>
      </c>
      <c r="B2181">
        <v>12099631001</v>
      </c>
      <c r="D2181" t="s">
        <v>3255</v>
      </c>
      <c r="E2181" s="140">
        <v>109.11</v>
      </c>
    </row>
    <row r="2182" spans="1:5" x14ac:dyDescent="0.25">
      <c r="A2182" t="s">
        <v>3183</v>
      </c>
      <c r="B2182">
        <v>12099661001</v>
      </c>
      <c r="D2182" t="s">
        <v>3256</v>
      </c>
      <c r="E2182" s="140">
        <v>220.79</v>
      </c>
    </row>
    <row r="2183" spans="1:5" x14ac:dyDescent="0.25">
      <c r="A2183" t="s">
        <v>3183</v>
      </c>
      <c r="B2183">
        <v>12099671001</v>
      </c>
      <c r="D2183" t="s">
        <v>3257</v>
      </c>
      <c r="E2183" s="140">
        <v>220.79</v>
      </c>
    </row>
    <row r="2184" spans="1:5" x14ac:dyDescent="0.25">
      <c r="A2184" t="s">
        <v>3183</v>
      </c>
      <c r="B2184">
        <v>12099681001</v>
      </c>
      <c r="D2184" t="s">
        <v>3258</v>
      </c>
      <c r="E2184" s="140">
        <v>340.72</v>
      </c>
    </row>
    <row r="2185" spans="1:5" x14ac:dyDescent="0.25">
      <c r="A2185" t="s">
        <v>3183</v>
      </c>
      <c r="B2185">
        <v>13521611001</v>
      </c>
      <c r="D2185" t="s">
        <v>3259</v>
      </c>
      <c r="E2185" s="140">
        <v>51.5</v>
      </c>
    </row>
    <row r="2186" spans="1:5" x14ac:dyDescent="0.25">
      <c r="A2186" t="s">
        <v>3183</v>
      </c>
      <c r="B2186">
        <v>13521711001</v>
      </c>
      <c r="D2186" t="s">
        <v>3260</v>
      </c>
      <c r="E2186" s="140">
        <v>59.64</v>
      </c>
    </row>
    <row r="2187" spans="1:5" x14ac:dyDescent="0.25">
      <c r="A2187" t="s">
        <v>3183</v>
      </c>
      <c r="B2187">
        <v>13521811001</v>
      </c>
      <c r="D2187" t="s">
        <v>3261</v>
      </c>
      <c r="E2187" s="140">
        <v>65.17</v>
      </c>
    </row>
    <row r="2188" spans="1:5" x14ac:dyDescent="0.25">
      <c r="A2188" t="s">
        <v>3183</v>
      </c>
      <c r="B2188">
        <v>13521911001</v>
      </c>
      <c r="D2188" t="s">
        <v>3262</v>
      </c>
      <c r="E2188" s="140">
        <v>92.36</v>
      </c>
    </row>
    <row r="2189" spans="1:5" x14ac:dyDescent="0.25">
      <c r="A2189" t="s">
        <v>3183</v>
      </c>
      <c r="B2189">
        <v>13522011001</v>
      </c>
      <c r="D2189" t="s">
        <v>3263</v>
      </c>
      <c r="E2189" s="140">
        <v>128.56</v>
      </c>
    </row>
    <row r="2190" spans="1:5" x14ac:dyDescent="0.25">
      <c r="A2190" t="s">
        <v>3183</v>
      </c>
      <c r="B2190">
        <v>13522111001</v>
      </c>
      <c r="D2190" t="s">
        <v>3264</v>
      </c>
      <c r="E2190" s="140">
        <v>160.08000000000001</v>
      </c>
    </row>
    <row r="2191" spans="1:5" x14ac:dyDescent="0.25">
      <c r="A2191" t="s">
        <v>3183</v>
      </c>
      <c r="B2191">
        <v>13522211001</v>
      </c>
      <c r="D2191" t="s">
        <v>3265</v>
      </c>
      <c r="E2191" s="140">
        <v>179.12</v>
      </c>
    </row>
    <row r="2192" spans="1:5" x14ac:dyDescent="0.25">
      <c r="A2192" t="s">
        <v>3183</v>
      </c>
      <c r="B2192">
        <v>13522311001</v>
      </c>
      <c r="D2192" t="s">
        <v>3266</v>
      </c>
      <c r="E2192" s="140">
        <v>205.79</v>
      </c>
    </row>
    <row r="2193" spans="1:5" x14ac:dyDescent="0.25">
      <c r="A2193" t="s">
        <v>3183</v>
      </c>
      <c r="B2193">
        <v>13522411002</v>
      </c>
      <c r="D2193" t="s">
        <v>3267</v>
      </c>
      <c r="E2193" s="140">
        <v>292.66000000000003</v>
      </c>
    </row>
    <row r="2194" spans="1:5" x14ac:dyDescent="0.25">
      <c r="A2194" t="s">
        <v>3183</v>
      </c>
      <c r="B2194">
        <v>13038671001</v>
      </c>
      <c r="D2194" t="s">
        <v>3268</v>
      </c>
      <c r="E2194" s="140">
        <v>401.83</v>
      </c>
    </row>
    <row r="2195" spans="1:5" x14ac:dyDescent="0.25">
      <c r="A2195" t="s">
        <v>3183</v>
      </c>
      <c r="B2195">
        <v>13522511001</v>
      </c>
      <c r="D2195" t="s">
        <v>3269</v>
      </c>
      <c r="E2195" s="140">
        <v>501.56</v>
      </c>
    </row>
    <row r="2196" spans="1:5" x14ac:dyDescent="0.25">
      <c r="A2196" t="s">
        <v>3183</v>
      </c>
      <c r="B2196">
        <v>13522611001</v>
      </c>
      <c r="D2196" t="s">
        <v>3270</v>
      </c>
      <c r="E2196" s="140">
        <v>83.18</v>
      </c>
    </row>
    <row r="2197" spans="1:5" x14ac:dyDescent="0.25">
      <c r="A2197" t="s">
        <v>3183</v>
      </c>
      <c r="B2197">
        <v>13522711001</v>
      </c>
      <c r="D2197" t="s">
        <v>3271</v>
      </c>
      <c r="E2197" s="140">
        <v>92.31</v>
      </c>
    </row>
    <row r="2198" spans="1:5" x14ac:dyDescent="0.25">
      <c r="A2198" t="s">
        <v>3183</v>
      </c>
      <c r="B2198">
        <v>13522811001</v>
      </c>
      <c r="D2198" t="s">
        <v>3272</v>
      </c>
      <c r="E2198" s="140">
        <v>116.27</v>
      </c>
    </row>
    <row r="2199" spans="1:5" x14ac:dyDescent="0.25">
      <c r="A2199" t="s">
        <v>3183</v>
      </c>
      <c r="B2199">
        <v>13522911001</v>
      </c>
      <c r="D2199" t="s">
        <v>3273</v>
      </c>
      <c r="E2199" s="140">
        <v>153.85</v>
      </c>
    </row>
    <row r="2200" spans="1:5" x14ac:dyDescent="0.25">
      <c r="A2200" t="s">
        <v>3183</v>
      </c>
      <c r="B2200">
        <v>13523011001</v>
      </c>
      <c r="D2200" t="s">
        <v>3274</v>
      </c>
      <c r="E2200" s="140">
        <v>211.76</v>
      </c>
    </row>
    <row r="2201" spans="1:5" x14ac:dyDescent="0.25">
      <c r="A2201" t="s">
        <v>3183</v>
      </c>
      <c r="B2201">
        <v>13566711001</v>
      </c>
      <c r="D2201" t="s">
        <v>3275</v>
      </c>
      <c r="E2201" s="140">
        <v>287.2</v>
      </c>
    </row>
    <row r="2202" spans="1:5" x14ac:dyDescent="0.25">
      <c r="A2202" t="s">
        <v>3183</v>
      </c>
      <c r="B2202">
        <v>13528851001</v>
      </c>
      <c r="D2202" t="s">
        <v>3276</v>
      </c>
      <c r="E2202" s="140">
        <v>77.099999999999994</v>
      </c>
    </row>
    <row r="2203" spans="1:5" x14ac:dyDescent="0.25">
      <c r="A2203" t="s">
        <v>3183</v>
      </c>
      <c r="B2203">
        <v>13528951001</v>
      </c>
      <c r="D2203" t="s">
        <v>3277</v>
      </c>
      <c r="E2203" s="140">
        <v>91.45</v>
      </c>
    </row>
    <row r="2204" spans="1:5" x14ac:dyDescent="0.25">
      <c r="A2204" t="s">
        <v>3183</v>
      </c>
      <c r="B2204">
        <v>13529051001</v>
      </c>
      <c r="D2204" t="s">
        <v>3278</v>
      </c>
      <c r="E2204" s="140">
        <v>96.71</v>
      </c>
    </row>
    <row r="2205" spans="1:5" x14ac:dyDescent="0.25">
      <c r="A2205" t="s">
        <v>3183</v>
      </c>
      <c r="B2205">
        <v>13529151001</v>
      </c>
      <c r="D2205" t="s">
        <v>3279</v>
      </c>
      <c r="E2205" s="140">
        <v>129.29</v>
      </c>
    </row>
    <row r="2206" spans="1:5" x14ac:dyDescent="0.25">
      <c r="A2206" t="s">
        <v>3183</v>
      </c>
      <c r="B2206">
        <v>13529251001</v>
      </c>
      <c r="D2206" t="s">
        <v>3280</v>
      </c>
      <c r="E2206" s="140">
        <v>182.9</v>
      </c>
    </row>
    <row r="2207" spans="1:5" x14ac:dyDescent="0.25">
      <c r="A2207" t="s">
        <v>3183</v>
      </c>
      <c r="B2207">
        <v>13529351001</v>
      </c>
      <c r="D2207" t="s">
        <v>3281</v>
      </c>
      <c r="E2207" s="140">
        <v>229.85</v>
      </c>
    </row>
    <row r="2208" spans="1:5" x14ac:dyDescent="0.25">
      <c r="A2208" t="s">
        <v>3183</v>
      </c>
      <c r="B2208">
        <v>13529451001</v>
      </c>
      <c r="D2208" t="s">
        <v>3282</v>
      </c>
      <c r="E2208" s="140">
        <v>91.45</v>
      </c>
    </row>
    <row r="2209" spans="1:5" x14ac:dyDescent="0.25">
      <c r="A2209" t="s">
        <v>3183</v>
      </c>
      <c r="B2209">
        <v>13529551001</v>
      </c>
      <c r="D2209" t="s">
        <v>3283</v>
      </c>
      <c r="E2209" s="140">
        <v>128.03</v>
      </c>
    </row>
    <row r="2210" spans="1:5" x14ac:dyDescent="0.25">
      <c r="A2210" t="s">
        <v>3183</v>
      </c>
      <c r="B2210">
        <v>13529651001</v>
      </c>
      <c r="D2210" t="s">
        <v>3284</v>
      </c>
      <c r="E2210" s="140">
        <v>167.06</v>
      </c>
    </row>
    <row r="2211" spans="1:5" x14ac:dyDescent="0.25">
      <c r="A2211" t="s">
        <v>3183</v>
      </c>
      <c r="B2211">
        <v>13566121001</v>
      </c>
      <c r="D2211" t="s">
        <v>3285</v>
      </c>
      <c r="E2211" s="140">
        <v>262.16000000000003</v>
      </c>
    </row>
    <row r="2212" spans="1:5" x14ac:dyDescent="0.25">
      <c r="A2212" t="s">
        <v>3183</v>
      </c>
      <c r="B2212">
        <v>13300551001</v>
      </c>
      <c r="D2212" t="s">
        <v>3286</v>
      </c>
      <c r="E2212" s="140">
        <v>388.44</v>
      </c>
    </row>
    <row r="2213" spans="1:5" x14ac:dyDescent="0.25">
      <c r="A2213" t="s">
        <v>3183</v>
      </c>
      <c r="B2213">
        <v>13510541001</v>
      </c>
      <c r="D2213" t="s">
        <v>3287</v>
      </c>
      <c r="E2213" s="140">
        <v>518.35</v>
      </c>
    </row>
    <row r="2214" spans="1:5" x14ac:dyDescent="0.25">
      <c r="A2214" t="s">
        <v>3183</v>
      </c>
      <c r="B2214">
        <v>13300561001</v>
      </c>
      <c r="D2214" t="s">
        <v>3288</v>
      </c>
      <c r="E2214" s="140">
        <v>266.32</v>
      </c>
    </row>
    <row r="2215" spans="1:5" x14ac:dyDescent="0.25">
      <c r="A2215" t="s">
        <v>3183</v>
      </c>
      <c r="B2215">
        <v>13520381001</v>
      </c>
      <c r="D2215" t="s">
        <v>3289</v>
      </c>
      <c r="E2215" s="140">
        <v>333.87</v>
      </c>
    </row>
    <row r="2216" spans="1:5" x14ac:dyDescent="0.25">
      <c r="A2216" t="s">
        <v>3183</v>
      </c>
      <c r="B2216">
        <v>13300571001</v>
      </c>
      <c r="D2216" t="s">
        <v>3290</v>
      </c>
      <c r="E2216" s="140">
        <v>284.51</v>
      </c>
    </row>
    <row r="2217" spans="1:5" x14ac:dyDescent="0.25">
      <c r="A2217" t="s">
        <v>3183</v>
      </c>
      <c r="B2217">
        <v>13520391001</v>
      </c>
      <c r="D2217" t="s">
        <v>3291</v>
      </c>
      <c r="E2217" s="140">
        <v>383.24</v>
      </c>
    </row>
    <row r="2218" spans="1:5" x14ac:dyDescent="0.25">
      <c r="A2218" t="s">
        <v>3183</v>
      </c>
      <c r="B2218">
        <v>12156271001</v>
      </c>
      <c r="D2218" t="s">
        <v>3292</v>
      </c>
      <c r="E2218" s="140">
        <v>568.38</v>
      </c>
    </row>
    <row r="2219" spans="1:5" x14ac:dyDescent="0.25">
      <c r="A2219" t="s">
        <v>3183</v>
      </c>
      <c r="B2219">
        <v>12156281001</v>
      </c>
      <c r="D2219" t="s">
        <v>3293</v>
      </c>
      <c r="E2219" s="140">
        <v>630.92999999999995</v>
      </c>
    </row>
    <row r="2220" spans="1:5" x14ac:dyDescent="0.25">
      <c r="A2220" t="s">
        <v>3183</v>
      </c>
      <c r="B2220">
        <v>12988221001</v>
      </c>
      <c r="D2220" t="s">
        <v>3294</v>
      </c>
      <c r="E2220" s="140">
        <v>502.76</v>
      </c>
    </row>
    <row r="2221" spans="1:5" x14ac:dyDescent="0.25">
      <c r="A2221" t="s">
        <v>3183</v>
      </c>
      <c r="B2221">
        <v>13300161001</v>
      </c>
      <c r="D2221" t="s">
        <v>3295</v>
      </c>
      <c r="E2221" s="140">
        <v>35.5</v>
      </c>
    </row>
    <row r="2222" spans="1:5" x14ac:dyDescent="0.25">
      <c r="A2222" t="s">
        <v>3183</v>
      </c>
      <c r="B2222">
        <v>13300171001</v>
      </c>
      <c r="D2222" t="s">
        <v>3296</v>
      </c>
      <c r="E2222" s="140">
        <v>35.5</v>
      </c>
    </row>
    <row r="2223" spans="1:5" x14ac:dyDescent="0.25">
      <c r="A2223" t="s">
        <v>3183</v>
      </c>
      <c r="B2223">
        <v>13300181001</v>
      </c>
      <c r="D2223" t="s">
        <v>3297</v>
      </c>
      <c r="E2223" s="140">
        <v>35.5</v>
      </c>
    </row>
    <row r="2224" spans="1:5" x14ac:dyDescent="0.25">
      <c r="A2224" t="s">
        <v>3183</v>
      </c>
      <c r="B2224">
        <v>13300191001</v>
      </c>
      <c r="D2224" t="s">
        <v>3298</v>
      </c>
      <c r="E2224" s="140">
        <v>35.5</v>
      </c>
    </row>
    <row r="2225" spans="1:5" x14ac:dyDescent="0.25">
      <c r="A2225" t="s">
        <v>3183</v>
      </c>
      <c r="B2225">
        <v>13510551001</v>
      </c>
      <c r="D2225" t="s">
        <v>3299</v>
      </c>
      <c r="E2225" s="140">
        <v>84.39</v>
      </c>
    </row>
    <row r="2226" spans="1:5" x14ac:dyDescent="0.25">
      <c r="A2226" t="s">
        <v>3183</v>
      </c>
      <c r="B2226">
        <v>13510561001</v>
      </c>
      <c r="D2226" t="s">
        <v>3300</v>
      </c>
      <c r="E2226" s="140">
        <v>84.39</v>
      </c>
    </row>
    <row r="2227" spans="1:5" x14ac:dyDescent="0.25">
      <c r="A2227" t="s">
        <v>3183</v>
      </c>
      <c r="B2227">
        <v>13510571001</v>
      </c>
      <c r="D2227" t="s">
        <v>3301</v>
      </c>
      <c r="E2227" s="140">
        <v>84.39</v>
      </c>
    </row>
    <row r="2228" spans="1:5" x14ac:dyDescent="0.25">
      <c r="A2228" t="s">
        <v>3183</v>
      </c>
      <c r="B2228">
        <v>13510581001</v>
      </c>
      <c r="D2228" t="s">
        <v>3302</v>
      </c>
      <c r="E2228" s="140">
        <v>84.39</v>
      </c>
    </row>
    <row r="2229" spans="1:5" x14ac:dyDescent="0.25">
      <c r="A2229" t="s">
        <v>3183</v>
      </c>
      <c r="B2229">
        <v>13510591001</v>
      </c>
      <c r="D2229" t="s">
        <v>3303</v>
      </c>
      <c r="E2229" s="140">
        <v>84.39</v>
      </c>
    </row>
    <row r="2230" spans="1:5" x14ac:dyDescent="0.25">
      <c r="A2230" t="s">
        <v>3183</v>
      </c>
      <c r="B2230">
        <v>13510611001</v>
      </c>
      <c r="D2230" t="s">
        <v>3304</v>
      </c>
      <c r="E2230" s="140">
        <v>84.39</v>
      </c>
    </row>
    <row r="2231" spans="1:5" x14ac:dyDescent="0.25">
      <c r="A2231" t="s">
        <v>3183</v>
      </c>
      <c r="B2231">
        <v>13510621001</v>
      </c>
      <c r="D2231" t="s">
        <v>3305</v>
      </c>
      <c r="E2231" s="140">
        <v>84.39</v>
      </c>
    </row>
    <row r="2232" spans="1:5" x14ac:dyDescent="0.25">
      <c r="A2232" t="s">
        <v>3183</v>
      </c>
      <c r="B2232">
        <v>12854211001</v>
      </c>
      <c r="D2232" t="s">
        <v>3306</v>
      </c>
      <c r="E2232" s="140">
        <v>167.85</v>
      </c>
    </row>
    <row r="2233" spans="1:5" x14ac:dyDescent="0.25">
      <c r="A2233" t="s">
        <v>3183</v>
      </c>
      <c r="B2233">
        <v>12854311001</v>
      </c>
      <c r="D2233" t="s">
        <v>3307</v>
      </c>
      <c r="E2233" s="140">
        <v>252.29</v>
      </c>
    </row>
    <row r="2234" spans="1:5" x14ac:dyDescent="0.25">
      <c r="A2234" t="s">
        <v>3183</v>
      </c>
      <c r="B2234">
        <v>12854411001</v>
      </c>
      <c r="D2234" t="s">
        <v>3308</v>
      </c>
      <c r="E2234" s="140">
        <v>370.51</v>
      </c>
    </row>
    <row r="2235" spans="1:5" x14ac:dyDescent="0.25">
      <c r="A2235" t="s">
        <v>3183</v>
      </c>
      <c r="B2235">
        <v>12854511001</v>
      </c>
      <c r="D2235" t="s">
        <v>3309</v>
      </c>
      <c r="E2235" s="140">
        <v>346.51</v>
      </c>
    </row>
    <row r="2236" spans="1:5" x14ac:dyDescent="0.25">
      <c r="A2236" t="s">
        <v>3183</v>
      </c>
      <c r="B2236">
        <v>12854611001</v>
      </c>
      <c r="D2236" t="s">
        <v>3310</v>
      </c>
      <c r="E2236" s="140">
        <v>386.78</v>
      </c>
    </row>
    <row r="2237" spans="1:5" x14ac:dyDescent="0.25">
      <c r="A2237" t="s">
        <v>3183</v>
      </c>
      <c r="B2237">
        <v>12854711001</v>
      </c>
      <c r="D2237" t="s">
        <v>3311</v>
      </c>
      <c r="E2237" s="140">
        <v>505.72</v>
      </c>
    </row>
    <row r="2238" spans="1:5" x14ac:dyDescent="0.25">
      <c r="A2238" t="s">
        <v>3183</v>
      </c>
      <c r="B2238">
        <v>12854811001</v>
      </c>
      <c r="D2238" t="s">
        <v>3312</v>
      </c>
      <c r="E2238" s="140">
        <v>455.58</v>
      </c>
    </row>
    <row r="2239" spans="1:5" x14ac:dyDescent="0.25">
      <c r="A2239" t="s">
        <v>3183</v>
      </c>
      <c r="B2239">
        <v>12193761001</v>
      </c>
      <c r="D2239" t="s">
        <v>3313</v>
      </c>
      <c r="E2239" s="140">
        <v>836.18</v>
      </c>
    </row>
    <row r="2240" spans="1:5" x14ac:dyDescent="0.25">
      <c r="A2240" t="s">
        <v>3183</v>
      </c>
      <c r="B2240">
        <v>12988121001</v>
      </c>
      <c r="D2240" t="s">
        <v>3314</v>
      </c>
      <c r="E2240" s="140">
        <v>1104.73</v>
      </c>
    </row>
    <row r="2241" spans="1:5" x14ac:dyDescent="0.25">
      <c r="A2241" t="s">
        <v>3183</v>
      </c>
      <c r="B2241">
        <v>12402531001</v>
      </c>
      <c r="D2241" t="s">
        <v>3315</v>
      </c>
      <c r="E2241" s="140">
        <v>71.56</v>
      </c>
    </row>
    <row r="2242" spans="1:5" x14ac:dyDescent="0.25">
      <c r="A2242" t="s">
        <v>3183</v>
      </c>
      <c r="B2242">
        <v>12099611001</v>
      </c>
      <c r="D2242" t="s">
        <v>3316</v>
      </c>
      <c r="E2242" s="140">
        <v>71.56</v>
      </c>
    </row>
    <row r="2243" spans="1:5" x14ac:dyDescent="0.25">
      <c r="A2243" t="s">
        <v>3183</v>
      </c>
      <c r="B2243">
        <v>12988211001</v>
      </c>
      <c r="D2243" t="s">
        <v>3317</v>
      </c>
      <c r="E2243" s="140">
        <v>205.18</v>
      </c>
    </row>
    <row r="2244" spans="1:5" x14ac:dyDescent="0.25">
      <c r="A2244" t="s">
        <v>3183</v>
      </c>
      <c r="B2244">
        <v>12425341001</v>
      </c>
      <c r="D2244" t="s">
        <v>3318</v>
      </c>
      <c r="E2244" s="140">
        <v>11.69</v>
      </c>
    </row>
    <row r="2245" spans="1:5" x14ac:dyDescent="0.25">
      <c r="A2245" t="s">
        <v>3183</v>
      </c>
      <c r="B2245">
        <v>12425541001</v>
      </c>
      <c r="D2245" t="s">
        <v>3319</v>
      </c>
      <c r="E2245" s="140">
        <v>11.69</v>
      </c>
    </row>
    <row r="2246" spans="1:5" x14ac:dyDescent="0.25">
      <c r="A2246" t="s">
        <v>3183</v>
      </c>
      <c r="B2246">
        <v>14285491001</v>
      </c>
      <c r="D2246" t="s">
        <v>3320</v>
      </c>
      <c r="E2246" s="140">
        <v>12.93</v>
      </c>
    </row>
    <row r="2247" spans="1:5" x14ac:dyDescent="0.25">
      <c r="A2247" t="s">
        <v>3183</v>
      </c>
      <c r="B2247">
        <v>12425641001</v>
      </c>
      <c r="D2247" t="s">
        <v>3321</v>
      </c>
      <c r="E2247" s="140">
        <v>12.93</v>
      </c>
    </row>
    <row r="2248" spans="1:5" x14ac:dyDescent="0.25">
      <c r="A2248" t="s">
        <v>3183</v>
      </c>
      <c r="B2248">
        <v>14285691001</v>
      </c>
      <c r="D2248" t="s">
        <v>3322</v>
      </c>
      <c r="E2248" s="140">
        <v>12.93</v>
      </c>
    </row>
    <row r="2249" spans="1:5" x14ac:dyDescent="0.25">
      <c r="A2249" t="s">
        <v>3183</v>
      </c>
      <c r="B2249">
        <v>14285511001</v>
      </c>
      <c r="D2249" t="s">
        <v>3323</v>
      </c>
      <c r="E2249" s="140">
        <v>12.99</v>
      </c>
    </row>
    <row r="2250" spans="1:5" x14ac:dyDescent="0.25">
      <c r="A2250" t="s">
        <v>3183</v>
      </c>
      <c r="B2250">
        <v>14285521001</v>
      </c>
      <c r="D2250" t="s">
        <v>3324</v>
      </c>
      <c r="E2250" s="140">
        <v>13.39</v>
      </c>
    </row>
    <row r="2251" spans="1:5" x14ac:dyDescent="0.25">
      <c r="A2251" t="s">
        <v>3183</v>
      </c>
      <c r="B2251">
        <v>14285541001</v>
      </c>
      <c r="D2251" t="s">
        <v>3325</v>
      </c>
      <c r="E2251" s="140">
        <v>14.75</v>
      </c>
    </row>
    <row r="2252" spans="1:5" x14ac:dyDescent="0.25">
      <c r="A2252" t="s">
        <v>3183</v>
      </c>
      <c r="B2252">
        <v>14285551001</v>
      </c>
      <c r="D2252" t="s">
        <v>3326</v>
      </c>
      <c r="E2252" s="140">
        <v>20.07</v>
      </c>
    </row>
    <row r="2253" spans="1:5" x14ac:dyDescent="0.25">
      <c r="A2253" t="s">
        <v>3183</v>
      </c>
      <c r="B2253">
        <v>14285561001</v>
      </c>
      <c r="D2253" t="s">
        <v>3327</v>
      </c>
      <c r="E2253" s="140">
        <v>20.07</v>
      </c>
    </row>
    <row r="2254" spans="1:5" x14ac:dyDescent="0.25">
      <c r="A2254" t="s">
        <v>3183</v>
      </c>
      <c r="B2254">
        <v>14285571001</v>
      </c>
      <c r="D2254" t="s">
        <v>3328</v>
      </c>
      <c r="E2254" s="140">
        <v>20.07</v>
      </c>
    </row>
    <row r="2255" spans="1:5" x14ac:dyDescent="0.25">
      <c r="A2255" t="s">
        <v>3183</v>
      </c>
      <c r="B2255">
        <v>12883741001</v>
      </c>
      <c r="D2255" t="s">
        <v>3329</v>
      </c>
      <c r="E2255" s="140">
        <v>23.32</v>
      </c>
    </row>
    <row r="2256" spans="1:5" x14ac:dyDescent="0.25">
      <c r="A2256" t="s">
        <v>3183</v>
      </c>
      <c r="B2256">
        <v>12099641001</v>
      </c>
      <c r="D2256" t="s">
        <v>3330</v>
      </c>
      <c r="E2256" s="140">
        <v>180.01</v>
      </c>
    </row>
    <row r="2257" spans="1:5" x14ac:dyDescent="0.25">
      <c r="A2257" t="s">
        <v>3183</v>
      </c>
      <c r="B2257">
        <v>14285591001</v>
      </c>
      <c r="D2257" t="s">
        <v>3331</v>
      </c>
      <c r="E2257" s="140">
        <v>12.22</v>
      </c>
    </row>
    <row r="2258" spans="1:5" x14ac:dyDescent="0.25">
      <c r="A2258" t="s">
        <v>3183</v>
      </c>
      <c r="B2258">
        <v>14285471001</v>
      </c>
      <c r="D2258" t="s">
        <v>3332</v>
      </c>
      <c r="E2258" s="140">
        <v>13.39</v>
      </c>
    </row>
    <row r="2259" spans="1:5" x14ac:dyDescent="0.25">
      <c r="A2259" t="s">
        <v>3183</v>
      </c>
      <c r="B2259">
        <v>14285611001</v>
      </c>
      <c r="D2259" t="s">
        <v>3333</v>
      </c>
      <c r="E2259" s="140">
        <v>12.22</v>
      </c>
    </row>
    <row r="2260" spans="1:5" x14ac:dyDescent="0.25">
      <c r="A2260" t="s">
        <v>3183</v>
      </c>
      <c r="B2260">
        <v>14285621001</v>
      </c>
      <c r="D2260" t="s">
        <v>3334</v>
      </c>
      <c r="E2260" s="140">
        <v>13.39</v>
      </c>
    </row>
    <row r="2261" spans="1:5" x14ac:dyDescent="0.25">
      <c r="A2261" t="s">
        <v>3183</v>
      </c>
      <c r="B2261">
        <v>14285641001</v>
      </c>
      <c r="D2261" t="s">
        <v>3335</v>
      </c>
      <c r="E2261" s="140">
        <v>14.61</v>
      </c>
    </row>
    <row r="2262" spans="1:5" x14ac:dyDescent="0.25">
      <c r="A2262" t="s">
        <v>3183</v>
      </c>
      <c r="B2262">
        <v>14285651001</v>
      </c>
      <c r="D2262" t="s">
        <v>3336</v>
      </c>
      <c r="E2262" s="140">
        <v>14.81</v>
      </c>
    </row>
    <row r="2263" spans="1:5" x14ac:dyDescent="0.25">
      <c r="A2263" t="s">
        <v>3183</v>
      </c>
      <c r="B2263">
        <v>14285661001</v>
      </c>
      <c r="D2263" t="s">
        <v>3337</v>
      </c>
      <c r="E2263" s="140">
        <v>13.97</v>
      </c>
    </row>
    <row r="2264" spans="1:5" x14ac:dyDescent="0.25">
      <c r="A2264" t="s">
        <v>3183</v>
      </c>
      <c r="B2264">
        <v>14285671001</v>
      </c>
      <c r="D2264" t="s">
        <v>3338</v>
      </c>
      <c r="E2264" s="140">
        <v>20.14</v>
      </c>
    </row>
    <row r="2265" spans="1:5" x14ac:dyDescent="0.25">
      <c r="A2265" t="s">
        <v>3183</v>
      </c>
      <c r="B2265">
        <v>14285461001</v>
      </c>
      <c r="D2265" t="s">
        <v>3339</v>
      </c>
      <c r="E2265" s="140">
        <v>26.3</v>
      </c>
    </row>
    <row r="2266" spans="1:5" x14ac:dyDescent="0.25">
      <c r="A2266" t="s">
        <v>3183</v>
      </c>
      <c r="B2266">
        <v>12163971001</v>
      </c>
      <c r="D2266" t="s">
        <v>3340</v>
      </c>
      <c r="E2266" s="140">
        <v>25.39</v>
      </c>
    </row>
    <row r="2267" spans="1:5" x14ac:dyDescent="0.25">
      <c r="A2267" t="s">
        <v>3183</v>
      </c>
      <c r="B2267">
        <v>12163981001</v>
      </c>
      <c r="D2267" t="s">
        <v>3341</v>
      </c>
      <c r="E2267" s="140">
        <v>32.43</v>
      </c>
    </row>
    <row r="2268" spans="1:5" x14ac:dyDescent="0.25">
      <c r="A2268" t="s">
        <v>3183</v>
      </c>
      <c r="B2268">
        <v>12181791001</v>
      </c>
      <c r="D2268" t="s">
        <v>3342</v>
      </c>
      <c r="E2268" s="140">
        <v>39.53</v>
      </c>
    </row>
    <row r="2269" spans="1:5" x14ac:dyDescent="0.25">
      <c r="A2269" t="s">
        <v>3183</v>
      </c>
      <c r="B2269">
        <v>12181871001</v>
      </c>
      <c r="D2269" t="s">
        <v>3343</v>
      </c>
      <c r="E2269" s="140">
        <v>79.069999999999993</v>
      </c>
    </row>
    <row r="2270" spans="1:5" x14ac:dyDescent="0.25">
      <c r="A2270" t="s">
        <v>3183</v>
      </c>
      <c r="B2270">
        <v>12181881001</v>
      </c>
      <c r="D2270" t="s">
        <v>3344</v>
      </c>
      <c r="E2270" s="140">
        <v>67.48</v>
      </c>
    </row>
    <row r="2271" spans="1:5" x14ac:dyDescent="0.25">
      <c r="A2271" t="s">
        <v>3183</v>
      </c>
      <c r="B2271">
        <v>12163991001</v>
      </c>
      <c r="D2271" t="s">
        <v>3345</v>
      </c>
      <c r="E2271" s="140">
        <v>28.06</v>
      </c>
    </row>
    <row r="2272" spans="1:5" x14ac:dyDescent="0.25">
      <c r="A2272" t="s">
        <v>3183</v>
      </c>
      <c r="B2272">
        <v>12181891001</v>
      </c>
      <c r="D2272" t="s">
        <v>3346</v>
      </c>
      <c r="E2272" s="140">
        <v>33.99</v>
      </c>
    </row>
    <row r="2273" spans="1:5" x14ac:dyDescent="0.25">
      <c r="A2273" t="s">
        <v>3183</v>
      </c>
      <c r="B2273">
        <v>12181911001</v>
      </c>
      <c r="D2273" t="s">
        <v>3347</v>
      </c>
      <c r="E2273" s="140">
        <v>43.27</v>
      </c>
    </row>
    <row r="2274" spans="1:5" x14ac:dyDescent="0.25">
      <c r="A2274" t="s">
        <v>3183</v>
      </c>
      <c r="B2274">
        <v>12181921001</v>
      </c>
      <c r="D2274" t="s">
        <v>3348</v>
      </c>
      <c r="E2274" s="140">
        <v>49.13</v>
      </c>
    </row>
    <row r="2275" spans="1:5" x14ac:dyDescent="0.25">
      <c r="A2275" t="s">
        <v>3183</v>
      </c>
      <c r="B2275">
        <v>12403531001</v>
      </c>
      <c r="D2275" t="s">
        <v>3349</v>
      </c>
      <c r="E2275" s="140">
        <v>20.420000000000002</v>
      </c>
    </row>
    <row r="2276" spans="1:5" x14ac:dyDescent="0.25">
      <c r="A2276" t="s">
        <v>3183</v>
      </c>
      <c r="B2276">
        <v>12403631001</v>
      </c>
      <c r="D2276" t="s">
        <v>3350</v>
      </c>
      <c r="E2276" s="140">
        <v>27.16</v>
      </c>
    </row>
    <row r="2277" spans="1:5" x14ac:dyDescent="0.25">
      <c r="A2277" t="s">
        <v>3183</v>
      </c>
      <c r="B2277">
        <v>12199831001</v>
      </c>
      <c r="D2277" t="s">
        <v>3351</v>
      </c>
      <c r="E2277" s="140">
        <v>60.75</v>
      </c>
    </row>
    <row r="2278" spans="1:5" x14ac:dyDescent="0.25">
      <c r="A2278" t="s">
        <v>3183</v>
      </c>
      <c r="B2278">
        <v>12988181001</v>
      </c>
      <c r="D2278" t="s">
        <v>3352</v>
      </c>
      <c r="E2278" s="140">
        <v>66.25</v>
      </c>
    </row>
    <row r="2279" spans="1:5" x14ac:dyDescent="0.25">
      <c r="A2279" t="s">
        <v>3183</v>
      </c>
      <c r="B2279">
        <v>13153751001</v>
      </c>
      <c r="D2279" t="s">
        <v>3353</v>
      </c>
      <c r="E2279" s="140">
        <v>1085.33</v>
      </c>
    </row>
    <row r="2280" spans="1:5" x14ac:dyDescent="0.25">
      <c r="A2280" t="s">
        <v>3183</v>
      </c>
      <c r="B2280">
        <v>12085581001</v>
      </c>
      <c r="D2280" t="s">
        <v>3354</v>
      </c>
      <c r="E2280" s="140">
        <v>1167.92</v>
      </c>
    </row>
    <row r="2281" spans="1:5" x14ac:dyDescent="0.25">
      <c r="A2281" t="s">
        <v>3183</v>
      </c>
      <c r="B2281">
        <v>12403141001</v>
      </c>
      <c r="D2281" t="s">
        <v>3355</v>
      </c>
      <c r="E2281" s="140">
        <v>624.12</v>
      </c>
    </row>
    <row r="2282" spans="1:5" x14ac:dyDescent="0.25">
      <c r="A2282" t="s">
        <v>3183</v>
      </c>
      <c r="B2282">
        <v>12403541001</v>
      </c>
      <c r="D2282" t="s">
        <v>3356</v>
      </c>
      <c r="E2282" s="140">
        <v>690</v>
      </c>
    </row>
    <row r="2283" spans="1:5" x14ac:dyDescent="0.25">
      <c r="A2283" t="s">
        <v>3183</v>
      </c>
      <c r="B2283">
        <v>12403641001</v>
      </c>
      <c r="D2283" t="s">
        <v>3357</v>
      </c>
      <c r="E2283" s="140">
        <v>713.23</v>
      </c>
    </row>
    <row r="2284" spans="1:5" x14ac:dyDescent="0.25">
      <c r="A2284" t="s">
        <v>3183</v>
      </c>
      <c r="B2284">
        <v>12403741001</v>
      </c>
      <c r="D2284" t="s">
        <v>3358</v>
      </c>
      <c r="E2284" s="140">
        <v>795.07</v>
      </c>
    </row>
    <row r="2285" spans="1:5" x14ac:dyDescent="0.25">
      <c r="A2285" t="s">
        <v>3183</v>
      </c>
      <c r="B2285">
        <v>12394231001</v>
      </c>
      <c r="D2285" t="s">
        <v>3359</v>
      </c>
      <c r="E2285" s="140">
        <v>954.86</v>
      </c>
    </row>
    <row r="2286" spans="1:5" x14ac:dyDescent="0.25">
      <c r="A2286" t="s">
        <v>3183</v>
      </c>
      <c r="B2286">
        <v>13149441001</v>
      </c>
      <c r="D2286" t="s">
        <v>3360</v>
      </c>
      <c r="E2286" s="140">
        <v>1339.92</v>
      </c>
    </row>
    <row r="2287" spans="1:5" x14ac:dyDescent="0.25">
      <c r="A2287" t="s">
        <v>3183</v>
      </c>
      <c r="B2287">
        <v>13020681001</v>
      </c>
      <c r="D2287" t="s">
        <v>3361</v>
      </c>
      <c r="E2287" s="140">
        <v>0.23</v>
      </c>
    </row>
    <row r="2288" spans="1:5" x14ac:dyDescent="0.25">
      <c r="A2288" t="s">
        <v>3183</v>
      </c>
      <c r="B2288">
        <v>12867411001</v>
      </c>
      <c r="D2288" t="s">
        <v>3362</v>
      </c>
      <c r="E2288" s="140">
        <v>79.73</v>
      </c>
    </row>
    <row r="2289" spans="1:5" x14ac:dyDescent="0.25">
      <c r="A2289" t="s">
        <v>3183</v>
      </c>
      <c r="B2289">
        <v>12867511001</v>
      </c>
      <c r="D2289" t="s">
        <v>3363</v>
      </c>
      <c r="E2289" s="140">
        <v>82.31</v>
      </c>
    </row>
    <row r="2290" spans="1:5" x14ac:dyDescent="0.25">
      <c r="A2290" t="s">
        <v>3183</v>
      </c>
      <c r="B2290">
        <v>12867611001</v>
      </c>
      <c r="D2290" t="s">
        <v>3364</v>
      </c>
      <c r="E2290" s="140">
        <v>90.14</v>
      </c>
    </row>
    <row r="2291" spans="1:5" x14ac:dyDescent="0.25">
      <c r="A2291" t="s">
        <v>3183</v>
      </c>
      <c r="B2291">
        <v>12867711001</v>
      </c>
      <c r="D2291" t="s">
        <v>3365</v>
      </c>
      <c r="E2291" s="140">
        <v>95.39</v>
      </c>
    </row>
    <row r="2292" spans="1:5" x14ac:dyDescent="0.25">
      <c r="A2292" t="s">
        <v>3183</v>
      </c>
      <c r="B2292">
        <v>12867811001</v>
      </c>
      <c r="D2292" t="s">
        <v>3366</v>
      </c>
      <c r="E2292" s="140">
        <v>136.58000000000001</v>
      </c>
    </row>
    <row r="2293" spans="1:5" x14ac:dyDescent="0.25">
      <c r="A2293" t="s">
        <v>3183</v>
      </c>
      <c r="B2293">
        <v>12867911001</v>
      </c>
      <c r="D2293" t="s">
        <v>3367</v>
      </c>
      <c r="E2293" s="140">
        <v>142.66999999999999</v>
      </c>
    </row>
    <row r="2294" spans="1:5" x14ac:dyDescent="0.25">
      <c r="A2294" t="s">
        <v>3183</v>
      </c>
      <c r="B2294">
        <v>12868011001</v>
      </c>
      <c r="D2294" t="s">
        <v>3368</v>
      </c>
      <c r="E2294" s="140">
        <v>178.06</v>
      </c>
    </row>
    <row r="2295" spans="1:5" x14ac:dyDescent="0.25">
      <c r="A2295" t="s">
        <v>3183</v>
      </c>
      <c r="B2295">
        <v>12868111001</v>
      </c>
      <c r="D2295" t="s">
        <v>3369</v>
      </c>
      <c r="E2295" s="140">
        <v>193.9</v>
      </c>
    </row>
    <row r="2296" spans="1:5" x14ac:dyDescent="0.25">
      <c r="A2296" t="s">
        <v>3183</v>
      </c>
      <c r="B2296">
        <v>12868211001</v>
      </c>
      <c r="D2296" t="s">
        <v>3370</v>
      </c>
      <c r="E2296" s="140">
        <v>42</v>
      </c>
    </row>
    <row r="2297" spans="1:5" x14ac:dyDescent="0.25">
      <c r="A2297" t="s">
        <v>3183</v>
      </c>
      <c r="B2297">
        <v>12868311001</v>
      </c>
      <c r="D2297" t="s">
        <v>3371</v>
      </c>
      <c r="E2297" s="140">
        <v>43.97</v>
      </c>
    </row>
    <row r="2298" spans="1:5" x14ac:dyDescent="0.25">
      <c r="A2298" t="s">
        <v>3183</v>
      </c>
      <c r="B2298">
        <v>12868411001</v>
      </c>
      <c r="D2298" t="s">
        <v>3372</v>
      </c>
      <c r="E2298" s="140">
        <v>50.09</v>
      </c>
    </row>
    <row r="2299" spans="1:5" x14ac:dyDescent="0.25">
      <c r="A2299" t="s">
        <v>3183</v>
      </c>
      <c r="B2299">
        <v>12868511001</v>
      </c>
      <c r="D2299" t="s">
        <v>3373</v>
      </c>
      <c r="E2299" s="140">
        <v>57.3</v>
      </c>
    </row>
    <row r="2300" spans="1:5" x14ac:dyDescent="0.25">
      <c r="A2300" t="s">
        <v>3183</v>
      </c>
      <c r="B2300">
        <v>12868611001</v>
      </c>
      <c r="D2300" t="s">
        <v>3374</v>
      </c>
      <c r="E2300" s="140">
        <v>79.73</v>
      </c>
    </row>
    <row r="2301" spans="1:5" x14ac:dyDescent="0.25">
      <c r="A2301" t="s">
        <v>3183</v>
      </c>
      <c r="B2301">
        <v>12868711001</v>
      </c>
      <c r="D2301" t="s">
        <v>3375</v>
      </c>
      <c r="E2301" s="140">
        <v>86.25</v>
      </c>
    </row>
    <row r="2302" spans="1:5" x14ac:dyDescent="0.25">
      <c r="A2302" t="s">
        <v>3183</v>
      </c>
      <c r="B2302">
        <v>12868811001</v>
      </c>
      <c r="D2302" t="s">
        <v>3376</v>
      </c>
      <c r="E2302" s="140">
        <v>121.51</v>
      </c>
    </row>
    <row r="2303" spans="1:5" x14ac:dyDescent="0.25">
      <c r="A2303" t="s">
        <v>3183</v>
      </c>
      <c r="B2303">
        <v>12868911001</v>
      </c>
      <c r="D2303" t="s">
        <v>3377</v>
      </c>
      <c r="E2303" s="140">
        <v>163.41</v>
      </c>
    </row>
    <row r="2304" spans="1:5" x14ac:dyDescent="0.25">
      <c r="A2304" t="s">
        <v>3183</v>
      </c>
      <c r="B2304">
        <v>12861141001</v>
      </c>
      <c r="D2304" t="s">
        <v>3378</v>
      </c>
      <c r="E2304" s="140">
        <v>59.97</v>
      </c>
    </row>
    <row r="2305" spans="1:5" x14ac:dyDescent="0.25">
      <c r="A2305" t="s">
        <v>3183</v>
      </c>
      <c r="B2305">
        <v>12861241001</v>
      </c>
      <c r="D2305" t="s">
        <v>3379</v>
      </c>
      <c r="E2305" s="140">
        <v>64.67</v>
      </c>
    </row>
    <row r="2306" spans="1:5" x14ac:dyDescent="0.25">
      <c r="A2306" t="s">
        <v>3183</v>
      </c>
      <c r="B2306">
        <v>12861341001</v>
      </c>
      <c r="D2306" t="s">
        <v>3380</v>
      </c>
      <c r="E2306" s="140">
        <v>80.05</v>
      </c>
    </row>
    <row r="2307" spans="1:5" x14ac:dyDescent="0.25">
      <c r="A2307" t="s">
        <v>3183</v>
      </c>
      <c r="B2307">
        <v>12861441001</v>
      </c>
      <c r="D2307" t="s">
        <v>3381</v>
      </c>
      <c r="E2307" s="140">
        <v>112.66</v>
      </c>
    </row>
    <row r="2308" spans="1:5" x14ac:dyDescent="0.25">
      <c r="A2308" t="s">
        <v>3183</v>
      </c>
      <c r="B2308">
        <v>12861541001</v>
      </c>
      <c r="D2308" t="s">
        <v>3382</v>
      </c>
      <c r="E2308" s="140">
        <v>129.76</v>
      </c>
    </row>
    <row r="2309" spans="1:5" x14ac:dyDescent="0.25">
      <c r="A2309" t="s">
        <v>3183</v>
      </c>
      <c r="B2309">
        <v>12861641001</v>
      </c>
      <c r="D2309" t="s">
        <v>3383</v>
      </c>
      <c r="E2309" s="140">
        <v>219.32</v>
      </c>
    </row>
    <row r="2310" spans="1:5" x14ac:dyDescent="0.25">
      <c r="A2310" t="s">
        <v>3183</v>
      </c>
      <c r="B2310">
        <v>12861741001</v>
      </c>
      <c r="D2310" t="s">
        <v>3384</v>
      </c>
      <c r="E2310" s="140">
        <v>95.06</v>
      </c>
    </row>
    <row r="2311" spans="1:5" x14ac:dyDescent="0.25">
      <c r="A2311" t="s">
        <v>3183</v>
      </c>
      <c r="B2311">
        <v>12861841001</v>
      </c>
      <c r="D2311" t="s">
        <v>3385</v>
      </c>
      <c r="E2311" s="140">
        <v>120.38</v>
      </c>
    </row>
    <row r="2312" spans="1:5" x14ac:dyDescent="0.25">
      <c r="A2312" t="s">
        <v>3183</v>
      </c>
      <c r="B2312">
        <v>12861941001</v>
      </c>
      <c r="D2312" t="s">
        <v>3386</v>
      </c>
      <c r="E2312" s="140">
        <v>155.96</v>
      </c>
    </row>
    <row r="2313" spans="1:5" x14ac:dyDescent="0.25">
      <c r="A2313" t="s">
        <v>3183</v>
      </c>
      <c r="B2313">
        <v>12862041001</v>
      </c>
      <c r="D2313" t="s">
        <v>3387</v>
      </c>
      <c r="E2313" s="140">
        <v>195.3</v>
      </c>
    </row>
    <row r="2314" spans="1:5" x14ac:dyDescent="0.25">
      <c r="A2314" t="s">
        <v>3183</v>
      </c>
      <c r="B2314">
        <v>14501021001</v>
      </c>
      <c r="D2314" t="s">
        <v>3388</v>
      </c>
      <c r="E2314" s="140">
        <v>84.92</v>
      </c>
    </row>
    <row r="2315" spans="1:5" x14ac:dyDescent="0.25">
      <c r="A2315" t="s">
        <v>3183</v>
      </c>
      <c r="B2315">
        <v>14500941001</v>
      </c>
      <c r="D2315" t="s">
        <v>3389</v>
      </c>
      <c r="E2315" s="140">
        <v>87.51</v>
      </c>
    </row>
    <row r="2316" spans="1:5" x14ac:dyDescent="0.25">
      <c r="A2316" t="s">
        <v>3183</v>
      </c>
      <c r="B2316">
        <v>14501031001</v>
      </c>
      <c r="D2316" t="s">
        <v>3390</v>
      </c>
      <c r="E2316" s="140">
        <v>108.09</v>
      </c>
    </row>
    <row r="2317" spans="1:5" x14ac:dyDescent="0.25">
      <c r="A2317" t="s">
        <v>3183</v>
      </c>
      <c r="B2317">
        <v>14501071001</v>
      </c>
      <c r="D2317" t="s">
        <v>3391</v>
      </c>
      <c r="E2317" s="140">
        <v>110.66</v>
      </c>
    </row>
    <row r="2318" spans="1:5" x14ac:dyDescent="0.25">
      <c r="A2318" t="s">
        <v>3183</v>
      </c>
      <c r="B2318">
        <v>14500951001</v>
      </c>
      <c r="D2318" t="s">
        <v>3392</v>
      </c>
      <c r="E2318" s="140">
        <v>114.52</v>
      </c>
    </row>
    <row r="2319" spans="1:5" x14ac:dyDescent="0.25">
      <c r="A2319" t="s">
        <v>3183</v>
      </c>
      <c r="B2319">
        <v>14501041001</v>
      </c>
      <c r="D2319" t="s">
        <v>3393</v>
      </c>
      <c r="E2319" s="140">
        <v>131.25</v>
      </c>
    </row>
    <row r="2320" spans="1:5" x14ac:dyDescent="0.25">
      <c r="A2320" t="s">
        <v>3183</v>
      </c>
      <c r="B2320">
        <v>14501081001</v>
      </c>
      <c r="D2320" t="s">
        <v>3394</v>
      </c>
      <c r="E2320" s="140">
        <v>137.68</v>
      </c>
    </row>
    <row r="2321" spans="1:5" x14ac:dyDescent="0.25">
      <c r="A2321" t="s">
        <v>3183</v>
      </c>
      <c r="B2321">
        <v>14500961001</v>
      </c>
      <c r="D2321" t="s">
        <v>3395</v>
      </c>
      <c r="E2321" s="140">
        <v>140.26</v>
      </c>
    </row>
    <row r="2322" spans="1:5" x14ac:dyDescent="0.25">
      <c r="A2322" t="s">
        <v>3183</v>
      </c>
      <c r="B2322">
        <v>14501051001</v>
      </c>
      <c r="D2322" t="s">
        <v>3396</v>
      </c>
      <c r="E2322" s="140">
        <v>176.29</v>
      </c>
    </row>
    <row r="2323" spans="1:5" x14ac:dyDescent="0.25">
      <c r="A2323" t="s">
        <v>3183</v>
      </c>
      <c r="B2323">
        <v>14500991001</v>
      </c>
      <c r="D2323" t="s">
        <v>3397</v>
      </c>
      <c r="E2323" s="140">
        <v>182.72</v>
      </c>
    </row>
    <row r="2324" spans="1:5" x14ac:dyDescent="0.25">
      <c r="A2324" t="s">
        <v>3183</v>
      </c>
      <c r="B2324">
        <v>14500971001</v>
      </c>
      <c r="D2324" t="s">
        <v>3398</v>
      </c>
      <c r="E2324" s="140">
        <v>189.15</v>
      </c>
    </row>
    <row r="2325" spans="1:5" x14ac:dyDescent="0.25">
      <c r="A2325" t="s">
        <v>3183</v>
      </c>
      <c r="B2325">
        <v>14501061001</v>
      </c>
      <c r="D2325" t="s">
        <v>3399</v>
      </c>
      <c r="E2325" s="140">
        <v>229.04</v>
      </c>
    </row>
    <row r="2326" spans="1:5" x14ac:dyDescent="0.25">
      <c r="A2326" t="s">
        <v>3400</v>
      </c>
      <c r="B2326">
        <v>11319201005</v>
      </c>
      <c r="D2326" t="s">
        <v>3401</v>
      </c>
      <c r="E2326" s="140">
        <v>3.83</v>
      </c>
    </row>
    <row r="2327" spans="1:5" x14ac:dyDescent="0.25">
      <c r="A2327" t="s">
        <v>3400</v>
      </c>
      <c r="B2327">
        <v>11319201100</v>
      </c>
      <c r="D2327" t="s">
        <v>3402</v>
      </c>
      <c r="E2327" s="140">
        <v>3.83</v>
      </c>
    </row>
    <row r="2328" spans="1:5" x14ac:dyDescent="0.25">
      <c r="A2328" t="s">
        <v>3400</v>
      </c>
      <c r="B2328">
        <v>11319301005</v>
      </c>
      <c r="D2328" t="s">
        <v>3403</v>
      </c>
      <c r="E2328" s="140">
        <v>5.59</v>
      </c>
    </row>
    <row r="2329" spans="1:5" x14ac:dyDescent="0.25">
      <c r="A2329" t="s">
        <v>3400</v>
      </c>
      <c r="B2329">
        <v>11319301100</v>
      </c>
      <c r="D2329" t="s">
        <v>3404</v>
      </c>
      <c r="E2329" s="140">
        <v>5.59</v>
      </c>
    </row>
    <row r="2330" spans="1:5" x14ac:dyDescent="0.25">
      <c r="A2330" t="s">
        <v>3400</v>
      </c>
      <c r="B2330">
        <v>11319401005</v>
      </c>
      <c r="D2330" t="s">
        <v>3405</v>
      </c>
      <c r="E2330" s="140">
        <v>7.62</v>
      </c>
    </row>
    <row r="2331" spans="1:5" x14ac:dyDescent="0.25">
      <c r="A2331" t="s">
        <v>3400</v>
      </c>
      <c r="B2331">
        <v>11319401100</v>
      </c>
      <c r="D2331" t="s">
        <v>3406</v>
      </c>
      <c r="E2331" s="140">
        <v>7.62</v>
      </c>
    </row>
    <row r="2332" spans="1:5" x14ac:dyDescent="0.25">
      <c r="A2332" t="s">
        <v>3400</v>
      </c>
      <c r="B2332">
        <v>11319501005</v>
      </c>
      <c r="D2332" t="s">
        <v>3407</v>
      </c>
      <c r="E2332" s="140">
        <v>12.71</v>
      </c>
    </row>
    <row r="2333" spans="1:5" x14ac:dyDescent="0.25">
      <c r="A2333" t="s">
        <v>3400</v>
      </c>
      <c r="B2333">
        <v>11319601005</v>
      </c>
      <c r="D2333" t="s">
        <v>3408</v>
      </c>
      <c r="E2333" s="140">
        <v>18.649999999999999</v>
      </c>
    </row>
    <row r="2334" spans="1:5" x14ac:dyDescent="0.25">
      <c r="A2334" t="s">
        <v>3400</v>
      </c>
      <c r="B2334">
        <v>11319701005</v>
      </c>
      <c r="D2334" t="s">
        <v>3409</v>
      </c>
      <c r="E2334" s="140">
        <v>27.03</v>
      </c>
    </row>
    <row r="2335" spans="1:5" x14ac:dyDescent="0.25">
      <c r="A2335" t="s">
        <v>3400</v>
      </c>
      <c r="B2335">
        <v>11319701100</v>
      </c>
      <c r="D2335" t="s">
        <v>3410</v>
      </c>
      <c r="E2335" s="140">
        <v>27.03</v>
      </c>
    </row>
    <row r="2336" spans="1:5" x14ac:dyDescent="0.25">
      <c r="A2336" t="s">
        <v>3400</v>
      </c>
      <c r="B2336">
        <v>11363121005</v>
      </c>
      <c r="D2336" t="s">
        <v>3411</v>
      </c>
      <c r="E2336" s="140">
        <v>37.93</v>
      </c>
    </row>
    <row r="2337" spans="1:5" x14ac:dyDescent="0.25">
      <c r="A2337" t="s">
        <v>3400</v>
      </c>
      <c r="B2337">
        <v>11363221005</v>
      </c>
      <c r="D2337" t="s">
        <v>3412</v>
      </c>
      <c r="E2337" s="140">
        <v>49.37</v>
      </c>
    </row>
    <row r="2338" spans="1:5" x14ac:dyDescent="0.25">
      <c r="A2338" t="s">
        <v>3400</v>
      </c>
      <c r="B2338">
        <v>11363321005</v>
      </c>
      <c r="D2338" t="s">
        <v>3413</v>
      </c>
      <c r="E2338" s="140">
        <v>71.05</v>
      </c>
    </row>
    <row r="2339" spans="1:5" x14ac:dyDescent="0.25">
      <c r="A2339" t="s">
        <v>3400</v>
      </c>
      <c r="B2339">
        <v>11045411005</v>
      </c>
      <c r="D2339" t="s">
        <v>3414</v>
      </c>
      <c r="E2339" s="140">
        <v>94.18</v>
      </c>
    </row>
    <row r="2340" spans="1:5" x14ac:dyDescent="0.25">
      <c r="A2340" t="s">
        <v>3400</v>
      </c>
      <c r="B2340">
        <v>11364921005</v>
      </c>
      <c r="D2340" t="s">
        <v>3415</v>
      </c>
      <c r="E2340" s="140">
        <v>142.33000000000001</v>
      </c>
    </row>
    <row r="2341" spans="1:5" x14ac:dyDescent="0.25">
      <c r="A2341" t="s">
        <v>3400</v>
      </c>
      <c r="B2341">
        <v>11350541005</v>
      </c>
      <c r="D2341" t="s">
        <v>3416</v>
      </c>
      <c r="E2341" s="140">
        <v>3.83</v>
      </c>
    </row>
    <row r="2342" spans="1:5" x14ac:dyDescent="0.25">
      <c r="A2342" t="s">
        <v>3400</v>
      </c>
      <c r="B2342">
        <v>11350641005</v>
      </c>
      <c r="D2342" t="s">
        <v>3417</v>
      </c>
      <c r="E2342" s="140">
        <v>5.59</v>
      </c>
    </row>
    <row r="2343" spans="1:5" x14ac:dyDescent="0.25">
      <c r="A2343" t="s">
        <v>3400</v>
      </c>
      <c r="B2343">
        <v>11350641100</v>
      </c>
      <c r="D2343" t="s">
        <v>3418</v>
      </c>
      <c r="E2343" s="140">
        <v>5.59</v>
      </c>
    </row>
    <row r="2344" spans="1:5" x14ac:dyDescent="0.25">
      <c r="A2344" t="s">
        <v>3400</v>
      </c>
      <c r="B2344">
        <v>11350741005</v>
      </c>
      <c r="D2344" t="s">
        <v>3419</v>
      </c>
      <c r="E2344" s="140">
        <v>7.62</v>
      </c>
    </row>
    <row r="2345" spans="1:5" x14ac:dyDescent="0.25">
      <c r="A2345" t="s">
        <v>3400</v>
      </c>
      <c r="B2345">
        <v>11350841005</v>
      </c>
      <c r="D2345" t="s">
        <v>3420</v>
      </c>
      <c r="E2345" s="140">
        <v>12.71</v>
      </c>
    </row>
    <row r="2346" spans="1:5" x14ac:dyDescent="0.25">
      <c r="A2346" t="s">
        <v>3400</v>
      </c>
      <c r="B2346">
        <v>11350941005</v>
      </c>
      <c r="D2346" t="s">
        <v>3421</v>
      </c>
      <c r="E2346" s="140">
        <v>18.649999999999999</v>
      </c>
    </row>
    <row r="2347" spans="1:5" x14ac:dyDescent="0.25">
      <c r="A2347" t="s">
        <v>3400</v>
      </c>
      <c r="B2347">
        <v>11351041005</v>
      </c>
      <c r="D2347" t="s">
        <v>3422</v>
      </c>
      <c r="E2347" s="140">
        <v>27.01</v>
      </c>
    </row>
    <row r="2348" spans="1:5" x14ac:dyDescent="0.25">
      <c r="A2348" t="s">
        <v>3400</v>
      </c>
      <c r="B2348">
        <v>11351141005</v>
      </c>
      <c r="D2348" t="s">
        <v>3423</v>
      </c>
      <c r="E2348" s="140">
        <v>37.93</v>
      </c>
    </row>
    <row r="2349" spans="1:5" x14ac:dyDescent="0.25">
      <c r="A2349" t="s">
        <v>3400</v>
      </c>
      <c r="B2349">
        <v>11351241005</v>
      </c>
      <c r="D2349" t="s">
        <v>3424</v>
      </c>
      <c r="E2349" s="140">
        <v>49.37</v>
      </c>
    </row>
    <row r="2350" spans="1:5" x14ac:dyDescent="0.25">
      <c r="A2350" t="s">
        <v>3400</v>
      </c>
      <c r="B2350">
        <v>11351341005</v>
      </c>
      <c r="D2350" t="s">
        <v>3425</v>
      </c>
      <c r="E2350" s="140">
        <v>71.05</v>
      </c>
    </row>
    <row r="2351" spans="1:5" x14ac:dyDescent="0.25">
      <c r="A2351" t="s">
        <v>3400</v>
      </c>
      <c r="B2351">
        <v>11045511005</v>
      </c>
      <c r="D2351" t="s">
        <v>3426</v>
      </c>
      <c r="E2351" s="140">
        <v>94.18</v>
      </c>
    </row>
    <row r="2352" spans="1:5" x14ac:dyDescent="0.25">
      <c r="A2352" t="s">
        <v>3400</v>
      </c>
      <c r="B2352">
        <v>11351441005</v>
      </c>
      <c r="D2352" t="s">
        <v>3427</v>
      </c>
      <c r="E2352" s="140">
        <v>142.33000000000001</v>
      </c>
    </row>
    <row r="2353" spans="1:5" x14ac:dyDescent="0.25">
      <c r="A2353" t="s">
        <v>3400</v>
      </c>
      <c r="B2353">
        <v>11351541005</v>
      </c>
      <c r="D2353" t="s">
        <v>3428</v>
      </c>
      <c r="E2353" s="140">
        <v>3.83</v>
      </c>
    </row>
    <row r="2354" spans="1:5" x14ac:dyDescent="0.25">
      <c r="A2354" t="s">
        <v>3400</v>
      </c>
      <c r="B2354">
        <v>11351541100</v>
      </c>
      <c r="D2354" t="s">
        <v>3429</v>
      </c>
      <c r="E2354" s="140">
        <v>3.83</v>
      </c>
    </row>
    <row r="2355" spans="1:5" x14ac:dyDescent="0.25">
      <c r="A2355" t="s">
        <v>3400</v>
      </c>
      <c r="B2355">
        <v>11351641005</v>
      </c>
      <c r="D2355" t="s">
        <v>3430</v>
      </c>
      <c r="E2355" s="140">
        <v>5.59</v>
      </c>
    </row>
    <row r="2356" spans="1:5" x14ac:dyDescent="0.25">
      <c r="A2356" t="s">
        <v>3400</v>
      </c>
      <c r="B2356">
        <v>11351641100</v>
      </c>
      <c r="D2356" t="s">
        <v>3430</v>
      </c>
      <c r="E2356" s="140">
        <v>5.59</v>
      </c>
    </row>
    <row r="2357" spans="1:5" x14ac:dyDescent="0.25">
      <c r="A2357" t="s">
        <v>3400</v>
      </c>
      <c r="B2357">
        <v>11351741005</v>
      </c>
      <c r="D2357" t="s">
        <v>3431</v>
      </c>
      <c r="E2357" s="140">
        <v>7.62</v>
      </c>
    </row>
    <row r="2358" spans="1:5" x14ac:dyDescent="0.25">
      <c r="A2358" t="s">
        <v>3400</v>
      </c>
      <c r="B2358">
        <v>11351841005</v>
      </c>
      <c r="D2358" t="s">
        <v>3432</v>
      </c>
      <c r="E2358" s="140">
        <v>12.71</v>
      </c>
    </row>
    <row r="2359" spans="1:5" x14ac:dyDescent="0.25">
      <c r="A2359" t="s">
        <v>3400</v>
      </c>
      <c r="B2359">
        <v>11351941005</v>
      </c>
      <c r="D2359" t="s">
        <v>3433</v>
      </c>
      <c r="E2359" s="140">
        <v>18.649999999999999</v>
      </c>
    </row>
    <row r="2360" spans="1:5" x14ac:dyDescent="0.25">
      <c r="A2360" t="s">
        <v>3400</v>
      </c>
      <c r="B2360">
        <v>11352041005</v>
      </c>
      <c r="D2360" t="s">
        <v>3434</v>
      </c>
      <c r="E2360" s="140">
        <v>27.01</v>
      </c>
    </row>
    <row r="2361" spans="1:5" x14ac:dyDescent="0.25">
      <c r="A2361" t="s">
        <v>3400</v>
      </c>
      <c r="B2361">
        <v>11352141005</v>
      </c>
      <c r="D2361" t="s">
        <v>3435</v>
      </c>
      <c r="E2361" s="140">
        <v>37.93</v>
      </c>
    </row>
    <row r="2362" spans="1:5" x14ac:dyDescent="0.25">
      <c r="A2362" t="s">
        <v>3400</v>
      </c>
      <c r="B2362">
        <v>11352241005</v>
      </c>
      <c r="D2362" t="s">
        <v>3436</v>
      </c>
      <c r="E2362" s="140">
        <v>49.37</v>
      </c>
    </row>
    <row r="2363" spans="1:5" x14ac:dyDescent="0.25">
      <c r="A2363" t="s">
        <v>3400</v>
      </c>
      <c r="B2363">
        <v>11352341005</v>
      </c>
      <c r="D2363" t="s">
        <v>3437</v>
      </c>
      <c r="E2363" s="140">
        <v>71.05</v>
      </c>
    </row>
    <row r="2364" spans="1:5" x14ac:dyDescent="0.25">
      <c r="A2364" t="s">
        <v>3400</v>
      </c>
      <c r="B2364">
        <v>11045611005</v>
      </c>
      <c r="D2364" t="s">
        <v>3438</v>
      </c>
      <c r="E2364" s="140">
        <v>94.18</v>
      </c>
    </row>
    <row r="2365" spans="1:5" x14ac:dyDescent="0.25">
      <c r="A2365" t="s">
        <v>3400</v>
      </c>
      <c r="B2365">
        <v>11352441005</v>
      </c>
      <c r="D2365" t="s">
        <v>3439</v>
      </c>
      <c r="E2365" s="140">
        <v>142.33000000000001</v>
      </c>
    </row>
    <row r="2366" spans="1:5" x14ac:dyDescent="0.25">
      <c r="A2366" t="s">
        <v>3400</v>
      </c>
      <c r="B2366">
        <v>11043411005</v>
      </c>
      <c r="D2366" t="s">
        <v>3440</v>
      </c>
      <c r="E2366" s="140">
        <v>3.83</v>
      </c>
    </row>
    <row r="2367" spans="1:5" x14ac:dyDescent="0.25">
      <c r="A2367" t="s">
        <v>3400</v>
      </c>
      <c r="B2367">
        <v>11043411100</v>
      </c>
      <c r="D2367" t="s">
        <v>3441</v>
      </c>
      <c r="E2367" s="140">
        <v>3.83</v>
      </c>
    </row>
    <row r="2368" spans="1:5" x14ac:dyDescent="0.25">
      <c r="A2368" t="s">
        <v>3400</v>
      </c>
      <c r="B2368">
        <v>11043511005</v>
      </c>
      <c r="D2368" t="s">
        <v>3442</v>
      </c>
      <c r="E2368" s="140">
        <v>5.59</v>
      </c>
    </row>
    <row r="2369" spans="1:5" x14ac:dyDescent="0.25">
      <c r="A2369" t="s">
        <v>3400</v>
      </c>
      <c r="B2369">
        <v>11043511100</v>
      </c>
      <c r="D2369" t="s">
        <v>3443</v>
      </c>
      <c r="E2369" s="140">
        <v>5.59</v>
      </c>
    </row>
    <row r="2370" spans="1:5" x14ac:dyDescent="0.25">
      <c r="A2370" t="s">
        <v>3400</v>
      </c>
      <c r="B2370">
        <v>11043611005</v>
      </c>
      <c r="D2370" t="s">
        <v>3444</v>
      </c>
      <c r="E2370" s="140">
        <v>7.62</v>
      </c>
    </row>
    <row r="2371" spans="1:5" x14ac:dyDescent="0.25">
      <c r="A2371" t="s">
        <v>3400</v>
      </c>
      <c r="B2371">
        <v>11043711005</v>
      </c>
      <c r="D2371" t="s">
        <v>3445</v>
      </c>
      <c r="E2371" s="140">
        <v>12.71</v>
      </c>
    </row>
    <row r="2372" spans="1:5" x14ac:dyDescent="0.25">
      <c r="A2372" t="s">
        <v>3400</v>
      </c>
      <c r="B2372">
        <v>11043811005</v>
      </c>
      <c r="D2372" t="s">
        <v>3446</v>
      </c>
      <c r="E2372" s="140">
        <v>18.649999999999999</v>
      </c>
    </row>
    <row r="2373" spans="1:5" x14ac:dyDescent="0.25">
      <c r="A2373" t="s">
        <v>3400</v>
      </c>
      <c r="B2373">
        <v>11043911005</v>
      </c>
      <c r="D2373" t="s">
        <v>3447</v>
      </c>
      <c r="E2373" s="140">
        <v>27.01</v>
      </c>
    </row>
    <row r="2374" spans="1:5" x14ac:dyDescent="0.25">
      <c r="A2374" t="s">
        <v>3400</v>
      </c>
      <c r="B2374">
        <v>11044011005</v>
      </c>
      <c r="D2374" t="s">
        <v>3448</v>
      </c>
      <c r="E2374" s="140">
        <v>37.93</v>
      </c>
    </row>
    <row r="2375" spans="1:5" x14ac:dyDescent="0.25">
      <c r="A2375" t="s">
        <v>3400</v>
      </c>
      <c r="B2375">
        <v>11044111005</v>
      </c>
      <c r="D2375" t="s">
        <v>3449</v>
      </c>
      <c r="E2375" s="140">
        <v>49.37</v>
      </c>
    </row>
    <row r="2376" spans="1:5" x14ac:dyDescent="0.25">
      <c r="A2376" t="s">
        <v>3400</v>
      </c>
      <c r="B2376">
        <v>11044211005</v>
      </c>
      <c r="D2376" t="s">
        <v>3450</v>
      </c>
      <c r="E2376" s="140">
        <v>71.05</v>
      </c>
    </row>
    <row r="2377" spans="1:5" x14ac:dyDescent="0.25">
      <c r="A2377" t="s">
        <v>3400</v>
      </c>
      <c r="B2377">
        <v>11045711005</v>
      </c>
      <c r="D2377" t="s">
        <v>3451</v>
      </c>
      <c r="E2377" s="140">
        <v>94.18</v>
      </c>
    </row>
    <row r="2378" spans="1:5" x14ac:dyDescent="0.25">
      <c r="A2378" t="s">
        <v>3400</v>
      </c>
      <c r="B2378">
        <v>11044311005</v>
      </c>
      <c r="D2378" t="s">
        <v>3452</v>
      </c>
      <c r="E2378" s="140">
        <v>142.33000000000001</v>
      </c>
    </row>
    <row r="2379" spans="1:5" x14ac:dyDescent="0.25">
      <c r="A2379" t="s">
        <v>3400</v>
      </c>
      <c r="B2379">
        <v>11366921005</v>
      </c>
      <c r="D2379" t="s">
        <v>3453</v>
      </c>
      <c r="E2379" s="140">
        <v>6.73</v>
      </c>
    </row>
    <row r="2380" spans="1:5" x14ac:dyDescent="0.25">
      <c r="A2380" t="s">
        <v>3400</v>
      </c>
      <c r="B2380">
        <v>11367021005</v>
      </c>
      <c r="D2380" t="s">
        <v>3454</v>
      </c>
      <c r="E2380" s="140">
        <v>9.65</v>
      </c>
    </row>
    <row r="2381" spans="1:5" x14ac:dyDescent="0.25">
      <c r="A2381" t="s">
        <v>3400</v>
      </c>
      <c r="B2381">
        <v>11365021005</v>
      </c>
      <c r="D2381" t="s">
        <v>3455</v>
      </c>
      <c r="E2381" s="140">
        <v>13.94</v>
      </c>
    </row>
    <row r="2382" spans="1:5" x14ac:dyDescent="0.25">
      <c r="A2382" t="s">
        <v>3400</v>
      </c>
      <c r="B2382">
        <v>11365121005</v>
      </c>
      <c r="D2382" t="s">
        <v>3456</v>
      </c>
      <c r="E2382" s="140">
        <v>20.41</v>
      </c>
    </row>
    <row r="2383" spans="1:5" x14ac:dyDescent="0.25">
      <c r="A2383" t="s">
        <v>3400</v>
      </c>
      <c r="B2383">
        <v>11365221005</v>
      </c>
      <c r="D2383" t="s">
        <v>3457</v>
      </c>
      <c r="E2383" s="140">
        <v>29.07</v>
      </c>
    </row>
    <row r="2384" spans="1:5" x14ac:dyDescent="0.25">
      <c r="A2384" t="s">
        <v>3400</v>
      </c>
      <c r="B2384">
        <v>11365321005</v>
      </c>
      <c r="D2384" t="s">
        <v>3458</v>
      </c>
      <c r="E2384" s="140">
        <v>43.78</v>
      </c>
    </row>
    <row r="2385" spans="1:5" x14ac:dyDescent="0.25">
      <c r="A2385" t="s">
        <v>3400</v>
      </c>
      <c r="B2385">
        <v>11365421005</v>
      </c>
      <c r="D2385" t="s">
        <v>3459</v>
      </c>
      <c r="E2385" s="140">
        <v>57.52</v>
      </c>
    </row>
    <row r="2386" spans="1:5" x14ac:dyDescent="0.25">
      <c r="A2386" t="s">
        <v>3400</v>
      </c>
      <c r="B2386">
        <v>11365521005</v>
      </c>
      <c r="D2386" t="s">
        <v>3460</v>
      </c>
      <c r="E2386" s="140">
        <v>82.48</v>
      </c>
    </row>
    <row r="2387" spans="1:5" x14ac:dyDescent="0.25">
      <c r="A2387" t="s">
        <v>3400</v>
      </c>
      <c r="B2387">
        <v>11364041005</v>
      </c>
      <c r="D2387" t="s">
        <v>3461</v>
      </c>
      <c r="E2387" s="140">
        <v>101.81</v>
      </c>
    </row>
    <row r="2388" spans="1:5" x14ac:dyDescent="0.25">
      <c r="A2388" t="s">
        <v>3400</v>
      </c>
      <c r="B2388">
        <v>11366521005</v>
      </c>
      <c r="D2388" t="s">
        <v>3462</v>
      </c>
      <c r="E2388" s="140">
        <v>145.82</v>
      </c>
    </row>
    <row r="2389" spans="1:5" x14ac:dyDescent="0.25">
      <c r="A2389" t="s">
        <v>3400</v>
      </c>
      <c r="B2389">
        <v>11614101005</v>
      </c>
      <c r="D2389" t="s">
        <v>3463</v>
      </c>
      <c r="E2389" s="140">
        <v>3.65</v>
      </c>
    </row>
    <row r="2390" spans="1:5" x14ac:dyDescent="0.25">
      <c r="A2390" t="s">
        <v>3400</v>
      </c>
      <c r="B2390">
        <v>11614201005</v>
      </c>
      <c r="D2390" t="s">
        <v>3464</v>
      </c>
      <c r="E2390" s="140">
        <v>5.33</v>
      </c>
    </row>
    <row r="2391" spans="1:5" x14ac:dyDescent="0.25">
      <c r="A2391" t="s">
        <v>3400</v>
      </c>
      <c r="B2391">
        <v>11614301005</v>
      </c>
      <c r="D2391" t="s">
        <v>3465</v>
      </c>
      <c r="E2391" s="140">
        <v>7.26</v>
      </c>
    </row>
    <row r="2392" spans="1:5" x14ac:dyDescent="0.25">
      <c r="A2392" t="s">
        <v>3400</v>
      </c>
      <c r="B2392">
        <v>11614401005</v>
      </c>
      <c r="D2392" t="s">
        <v>3466</v>
      </c>
      <c r="E2392" s="140">
        <v>12.11</v>
      </c>
    </row>
    <row r="2393" spans="1:5" x14ac:dyDescent="0.25">
      <c r="A2393" t="s">
        <v>3400</v>
      </c>
      <c r="B2393">
        <v>11614501005</v>
      </c>
      <c r="D2393" t="s">
        <v>3467</v>
      </c>
      <c r="E2393" s="140">
        <v>17.77</v>
      </c>
    </row>
    <row r="2394" spans="1:5" x14ac:dyDescent="0.25">
      <c r="A2394" t="s">
        <v>3400</v>
      </c>
      <c r="B2394">
        <v>11614601005</v>
      </c>
      <c r="D2394" t="s">
        <v>3468</v>
      </c>
      <c r="E2394" s="140">
        <v>25.75</v>
      </c>
    </row>
    <row r="2395" spans="1:5" x14ac:dyDescent="0.25">
      <c r="A2395" t="s">
        <v>3400</v>
      </c>
      <c r="B2395">
        <v>11614701005</v>
      </c>
      <c r="D2395" t="s">
        <v>3469</v>
      </c>
      <c r="E2395" s="140">
        <v>36.159999999999997</v>
      </c>
    </row>
    <row r="2396" spans="1:5" x14ac:dyDescent="0.25">
      <c r="A2396" t="s">
        <v>3400</v>
      </c>
      <c r="B2396">
        <v>12434831002</v>
      </c>
      <c r="D2396" t="s">
        <v>3470</v>
      </c>
      <c r="E2396" s="140">
        <v>12.56</v>
      </c>
    </row>
    <row r="2397" spans="1:5" x14ac:dyDescent="0.25">
      <c r="A2397" t="s">
        <v>3400</v>
      </c>
      <c r="B2397">
        <v>12434931002</v>
      </c>
      <c r="D2397" t="s">
        <v>3471</v>
      </c>
      <c r="E2397" s="140">
        <v>16.54</v>
      </c>
    </row>
    <row r="2398" spans="1:5" x14ac:dyDescent="0.25">
      <c r="A2398" t="s">
        <v>3400</v>
      </c>
      <c r="B2398">
        <v>12435031002</v>
      </c>
      <c r="D2398" t="s">
        <v>3472</v>
      </c>
      <c r="E2398" s="140">
        <v>20.54</v>
      </c>
    </row>
    <row r="2399" spans="1:5" x14ac:dyDescent="0.25">
      <c r="A2399" t="s">
        <v>3400</v>
      </c>
      <c r="B2399">
        <v>12435131002</v>
      </c>
      <c r="D2399" t="s">
        <v>3473</v>
      </c>
      <c r="E2399" s="140">
        <v>30.87</v>
      </c>
    </row>
    <row r="2400" spans="1:5" x14ac:dyDescent="0.25">
      <c r="A2400" t="s">
        <v>3400</v>
      </c>
      <c r="B2400">
        <v>12435231002</v>
      </c>
      <c r="D2400" t="s">
        <v>3474</v>
      </c>
      <c r="E2400" s="140">
        <v>38.39</v>
      </c>
    </row>
    <row r="2401" spans="1:5" x14ac:dyDescent="0.25">
      <c r="A2401" t="s">
        <v>3400</v>
      </c>
      <c r="B2401">
        <v>12435331002</v>
      </c>
      <c r="D2401" t="s">
        <v>3475</v>
      </c>
      <c r="E2401" s="140">
        <v>45.66</v>
      </c>
    </row>
    <row r="2402" spans="1:5" x14ac:dyDescent="0.25">
      <c r="A2402" t="s">
        <v>3400</v>
      </c>
      <c r="B2402">
        <v>12228551001</v>
      </c>
      <c r="D2402" t="s">
        <v>3476</v>
      </c>
      <c r="E2402" s="140">
        <v>79.69</v>
      </c>
    </row>
    <row r="2403" spans="1:5" x14ac:dyDescent="0.25">
      <c r="A2403" t="s">
        <v>3400</v>
      </c>
      <c r="B2403">
        <v>12228561001</v>
      </c>
      <c r="D2403" t="s">
        <v>3477</v>
      </c>
      <c r="E2403" s="140">
        <v>102.68</v>
      </c>
    </row>
    <row r="2404" spans="1:5" x14ac:dyDescent="0.25">
      <c r="A2404" t="s">
        <v>3400</v>
      </c>
      <c r="B2404">
        <v>12228571001</v>
      </c>
      <c r="D2404" t="s">
        <v>3478</v>
      </c>
      <c r="E2404" s="140">
        <v>115.08</v>
      </c>
    </row>
    <row r="2405" spans="1:5" x14ac:dyDescent="0.25">
      <c r="A2405" t="s">
        <v>3400</v>
      </c>
      <c r="B2405">
        <v>12316661001</v>
      </c>
      <c r="D2405" t="s">
        <v>3479</v>
      </c>
      <c r="E2405" s="140">
        <v>164.6</v>
      </c>
    </row>
    <row r="2406" spans="1:5" x14ac:dyDescent="0.25">
      <c r="A2406" t="s">
        <v>3400</v>
      </c>
      <c r="B2406">
        <v>12346001001</v>
      </c>
      <c r="D2406" t="s">
        <v>3480</v>
      </c>
      <c r="E2406" s="140">
        <v>188.12</v>
      </c>
    </row>
    <row r="2407" spans="1:5" x14ac:dyDescent="0.25">
      <c r="A2407" t="s">
        <v>3400</v>
      </c>
      <c r="B2407">
        <v>11363921005</v>
      </c>
      <c r="D2407" t="s">
        <v>3481</v>
      </c>
      <c r="E2407" s="140">
        <v>4.72</v>
      </c>
    </row>
    <row r="2408" spans="1:5" x14ac:dyDescent="0.25">
      <c r="A2408" t="s">
        <v>3400</v>
      </c>
      <c r="B2408">
        <v>11363621005</v>
      </c>
      <c r="D2408" t="s">
        <v>3482</v>
      </c>
      <c r="E2408" s="140">
        <v>6.73</v>
      </c>
    </row>
    <row r="2409" spans="1:5" x14ac:dyDescent="0.25">
      <c r="A2409" t="s">
        <v>3400</v>
      </c>
      <c r="B2409">
        <v>11363421005</v>
      </c>
      <c r="D2409" t="s">
        <v>3483</v>
      </c>
      <c r="E2409" s="140">
        <v>9.4700000000000006</v>
      </c>
    </row>
    <row r="2410" spans="1:5" x14ac:dyDescent="0.25">
      <c r="A2410" t="s">
        <v>3400</v>
      </c>
      <c r="B2410">
        <v>11363821005</v>
      </c>
      <c r="D2410" t="s">
        <v>3484</v>
      </c>
      <c r="E2410" s="140">
        <v>15.82</v>
      </c>
    </row>
    <row r="2411" spans="1:5" x14ac:dyDescent="0.25">
      <c r="A2411" t="s">
        <v>3400</v>
      </c>
      <c r="B2411">
        <v>11363721005</v>
      </c>
      <c r="D2411" t="s">
        <v>3485</v>
      </c>
      <c r="E2411" s="140">
        <v>20.48</v>
      </c>
    </row>
    <row r="2412" spans="1:5" x14ac:dyDescent="0.25">
      <c r="A2412" t="s">
        <v>3400</v>
      </c>
      <c r="B2412">
        <v>11363521005</v>
      </c>
      <c r="D2412" t="s">
        <v>3486</v>
      </c>
      <c r="E2412" s="140">
        <v>29.25</v>
      </c>
    </row>
    <row r="2413" spans="1:5" x14ac:dyDescent="0.25">
      <c r="A2413" t="s">
        <v>3400</v>
      </c>
      <c r="B2413">
        <v>11040611005</v>
      </c>
      <c r="D2413" t="s">
        <v>3487</v>
      </c>
      <c r="E2413" s="140">
        <v>4.72</v>
      </c>
    </row>
    <row r="2414" spans="1:5" x14ac:dyDescent="0.25">
      <c r="A2414" t="s">
        <v>3400</v>
      </c>
      <c r="B2414">
        <v>11040711005</v>
      </c>
      <c r="D2414" t="s">
        <v>3488</v>
      </c>
      <c r="E2414" s="140">
        <v>6.73</v>
      </c>
    </row>
    <row r="2415" spans="1:5" x14ac:dyDescent="0.25">
      <c r="A2415" t="s">
        <v>3400</v>
      </c>
      <c r="B2415">
        <v>11040811005</v>
      </c>
      <c r="D2415" t="s">
        <v>3489</v>
      </c>
      <c r="E2415" s="140">
        <v>9.4700000000000006</v>
      </c>
    </row>
    <row r="2416" spans="1:5" x14ac:dyDescent="0.25">
      <c r="A2416" t="s">
        <v>3400</v>
      </c>
      <c r="B2416">
        <v>11040911005</v>
      </c>
      <c r="D2416" t="s">
        <v>3490</v>
      </c>
      <c r="E2416" s="140">
        <v>15.82</v>
      </c>
    </row>
    <row r="2417" spans="1:5" x14ac:dyDescent="0.25">
      <c r="A2417" t="s">
        <v>3400</v>
      </c>
      <c r="B2417">
        <v>11041011005</v>
      </c>
      <c r="D2417" t="s">
        <v>3491</v>
      </c>
      <c r="E2417" s="140">
        <v>20.48</v>
      </c>
    </row>
    <row r="2418" spans="1:5" x14ac:dyDescent="0.25">
      <c r="A2418" t="s">
        <v>3400</v>
      </c>
      <c r="B2418">
        <v>11041111005</v>
      </c>
      <c r="D2418" t="s">
        <v>3492</v>
      </c>
      <c r="E2418" s="140">
        <v>29.25</v>
      </c>
    </row>
    <row r="2419" spans="1:5" x14ac:dyDescent="0.25">
      <c r="A2419" t="s">
        <v>3400</v>
      </c>
      <c r="B2419">
        <v>12436331001</v>
      </c>
      <c r="D2419" t="s">
        <v>3493</v>
      </c>
      <c r="E2419" s="140">
        <v>1.57</v>
      </c>
    </row>
    <row r="2420" spans="1:5" x14ac:dyDescent="0.25">
      <c r="A2420" t="s">
        <v>3400</v>
      </c>
      <c r="B2420">
        <v>12436431001</v>
      </c>
      <c r="D2420" t="s">
        <v>3494</v>
      </c>
      <c r="E2420" s="140">
        <v>1.94</v>
      </c>
    </row>
    <row r="2421" spans="1:5" x14ac:dyDescent="0.25">
      <c r="A2421" t="s">
        <v>3400</v>
      </c>
      <c r="B2421">
        <v>12436531001</v>
      </c>
      <c r="D2421" t="s">
        <v>3495</v>
      </c>
      <c r="E2421" s="140">
        <v>2.35</v>
      </c>
    </row>
    <row r="2422" spans="1:5" x14ac:dyDescent="0.25">
      <c r="A2422" t="s">
        <v>3400</v>
      </c>
      <c r="B2422">
        <v>12436631001</v>
      </c>
      <c r="D2422" t="s">
        <v>3496</v>
      </c>
      <c r="E2422" s="140">
        <v>2.62</v>
      </c>
    </row>
    <row r="2423" spans="1:5" x14ac:dyDescent="0.25">
      <c r="A2423" t="s">
        <v>3400</v>
      </c>
      <c r="B2423">
        <v>12436731001</v>
      </c>
      <c r="D2423" t="s">
        <v>3497</v>
      </c>
      <c r="E2423" s="140">
        <v>3.91</v>
      </c>
    </row>
    <row r="2424" spans="1:5" x14ac:dyDescent="0.25">
      <c r="A2424" t="s">
        <v>3400</v>
      </c>
      <c r="B2424">
        <v>12436831001</v>
      </c>
      <c r="D2424" t="s">
        <v>3498</v>
      </c>
      <c r="E2424" s="140">
        <v>4.5599999999999996</v>
      </c>
    </row>
    <row r="2425" spans="1:5" x14ac:dyDescent="0.25">
      <c r="A2425" t="s">
        <v>3400</v>
      </c>
      <c r="B2425">
        <v>12436931001</v>
      </c>
      <c r="D2425" t="s">
        <v>3499</v>
      </c>
      <c r="E2425" s="140">
        <v>7.44</v>
      </c>
    </row>
    <row r="2426" spans="1:5" x14ac:dyDescent="0.25">
      <c r="A2426" t="s">
        <v>3400</v>
      </c>
      <c r="B2426">
        <v>12437031001</v>
      </c>
      <c r="D2426" t="s">
        <v>3500</v>
      </c>
      <c r="E2426" s="140">
        <v>9.86</v>
      </c>
    </row>
    <row r="2427" spans="1:5" x14ac:dyDescent="0.25">
      <c r="A2427" t="s">
        <v>3400</v>
      </c>
      <c r="B2427">
        <v>12437131001</v>
      </c>
      <c r="D2427" t="s">
        <v>3501</v>
      </c>
      <c r="E2427" s="140">
        <v>11.48</v>
      </c>
    </row>
    <row r="2428" spans="1:5" x14ac:dyDescent="0.25">
      <c r="A2428" t="s">
        <v>3400</v>
      </c>
      <c r="B2428">
        <v>12493501001</v>
      </c>
      <c r="D2428" t="s">
        <v>3502</v>
      </c>
      <c r="E2428" s="140">
        <v>16.600000000000001</v>
      </c>
    </row>
    <row r="2429" spans="1:5" x14ac:dyDescent="0.25">
      <c r="A2429" t="s">
        <v>3400</v>
      </c>
      <c r="B2429">
        <v>12437231001</v>
      </c>
      <c r="D2429" t="s">
        <v>3503</v>
      </c>
      <c r="E2429" s="140">
        <v>18.14</v>
      </c>
    </row>
    <row r="2430" spans="1:5" x14ac:dyDescent="0.25">
      <c r="A2430" t="s">
        <v>3400</v>
      </c>
      <c r="B2430">
        <v>12437931001</v>
      </c>
      <c r="D2430" t="s">
        <v>3504</v>
      </c>
      <c r="E2430" s="140">
        <v>1.1599999999999999</v>
      </c>
    </row>
    <row r="2431" spans="1:5" x14ac:dyDescent="0.25">
      <c r="A2431" t="s">
        <v>3400</v>
      </c>
      <c r="B2431">
        <v>12496671001</v>
      </c>
      <c r="D2431" t="s">
        <v>3505</v>
      </c>
      <c r="E2431" s="140">
        <v>32.75</v>
      </c>
    </row>
    <row r="2432" spans="1:5" x14ac:dyDescent="0.25">
      <c r="A2432" t="s">
        <v>3400</v>
      </c>
      <c r="B2432">
        <v>12496771001</v>
      </c>
      <c r="D2432" t="s">
        <v>3506</v>
      </c>
      <c r="E2432" s="140">
        <v>32.75</v>
      </c>
    </row>
    <row r="2433" spans="1:5" x14ac:dyDescent="0.25">
      <c r="A2433" t="s">
        <v>3400</v>
      </c>
      <c r="B2433">
        <v>12496871001</v>
      </c>
      <c r="D2433" t="s">
        <v>3507</v>
      </c>
      <c r="E2433" s="140">
        <v>32.75</v>
      </c>
    </row>
    <row r="2434" spans="1:5" x14ac:dyDescent="0.25">
      <c r="A2434" t="s">
        <v>3400</v>
      </c>
      <c r="B2434">
        <v>12496971001</v>
      </c>
      <c r="D2434" t="s">
        <v>3508</v>
      </c>
      <c r="E2434" s="140">
        <v>32.75</v>
      </c>
    </row>
    <row r="2435" spans="1:5" x14ac:dyDescent="0.25">
      <c r="A2435" t="s">
        <v>3400</v>
      </c>
      <c r="B2435">
        <v>12497071001</v>
      </c>
      <c r="D2435" t="s">
        <v>3509</v>
      </c>
      <c r="E2435" s="140">
        <v>78.41</v>
      </c>
    </row>
    <row r="2436" spans="1:5" x14ac:dyDescent="0.25">
      <c r="A2436" t="s">
        <v>3400</v>
      </c>
      <c r="B2436">
        <v>12493801001</v>
      </c>
      <c r="D2436" t="s">
        <v>3510</v>
      </c>
      <c r="E2436" s="140">
        <v>78.790000000000006</v>
      </c>
    </row>
    <row r="2437" spans="1:5" x14ac:dyDescent="0.25">
      <c r="A2437" t="s">
        <v>3400</v>
      </c>
      <c r="B2437">
        <v>12493901001</v>
      </c>
      <c r="D2437" t="s">
        <v>3511</v>
      </c>
      <c r="E2437" s="140">
        <v>78.790000000000006</v>
      </c>
    </row>
    <row r="2438" spans="1:5" x14ac:dyDescent="0.25">
      <c r="A2438" t="s">
        <v>3400</v>
      </c>
      <c r="B2438">
        <v>12494001001</v>
      </c>
      <c r="D2438" t="s">
        <v>3512</v>
      </c>
      <c r="E2438" s="140">
        <v>14.24</v>
      </c>
    </row>
    <row r="2439" spans="1:5" x14ac:dyDescent="0.25">
      <c r="A2439" t="s">
        <v>3400</v>
      </c>
      <c r="B2439">
        <v>12497171001</v>
      </c>
      <c r="D2439" t="s">
        <v>3513</v>
      </c>
      <c r="E2439" s="140">
        <v>4.3899999999999997</v>
      </c>
    </row>
    <row r="2440" spans="1:5" x14ac:dyDescent="0.25">
      <c r="A2440" t="s">
        <v>3400</v>
      </c>
      <c r="B2440">
        <v>12497271001</v>
      </c>
      <c r="D2440" t="s">
        <v>3514</v>
      </c>
      <c r="E2440" s="140">
        <v>5.93</v>
      </c>
    </row>
    <row r="2441" spans="1:5" x14ac:dyDescent="0.25">
      <c r="A2441" t="s">
        <v>3400</v>
      </c>
      <c r="B2441">
        <v>12497371001</v>
      </c>
      <c r="D2441" t="s">
        <v>3515</v>
      </c>
      <c r="E2441" s="140">
        <v>3.98</v>
      </c>
    </row>
    <row r="2442" spans="1:5" x14ac:dyDescent="0.25">
      <c r="A2442" t="s">
        <v>3400</v>
      </c>
      <c r="B2442">
        <v>12497471001</v>
      </c>
      <c r="D2442" t="s">
        <v>3516</v>
      </c>
      <c r="E2442" s="140">
        <v>5.28</v>
      </c>
    </row>
    <row r="2443" spans="1:5" x14ac:dyDescent="0.25">
      <c r="A2443" t="s">
        <v>3400</v>
      </c>
      <c r="B2443">
        <v>12497571001</v>
      </c>
      <c r="D2443" t="s">
        <v>3517</v>
      </c>
      <c r="E2443" s="140">
        <v>8.57</v>
      </c>
    </row>
    <row r="2444" spans="1:5" x14ac:dyDescent="0.25">
      <c r="A2444" t="s">
        <v>3400</v>
      </c>
      <c r="B2444">
        <v>12492701001</v>
      </c>
      <c r="D2444" t="s">
        <v>3518</v>
      </c>
      <c r="E2444" s="140">
        <v>0.48</v>
      </c>
    </row>
    <row r="2445" spans="1:5" x14ac:dyDescent="0.25">
      <c r="A2445" t="s">
        <v>3400</v>
      </c>
      <c r="B2445">
        <v>12492801001</v>
      </c>
      <c r="D2445" t="s">
        <v>3519</v>
      </c>
      <c r="E2445" s="140">
        <v>0.64</v>
      </c>
    </row>
    <row r="2446" spans="1:5" x14ac:dyDescent="0.25">
      <c r="A2446" t="s">
        <v>3400</v>
      </c>
      <c r="B2446">
        <v>12492601001</v>
      </c>
      <c r="D2446" t="s">
        <v>3520</v>
      </c>
      <c r="E2446" s="140">
        <v>30.61</v>
      </c>
    </row>
    <row r="2447" spans="1:5" x14ac:dyDescent="0.25">
      <c r="A2447" t="s">
        <v>3400</v>
      </c>
      <c r="B2447">
        <v>10290351001</v>
      </c>
      <c r="D2447" t="s">
        <v>3521</v>
      </c>
      <c r="E2447" s="140">
        <v>1.48</v>
      </c>
    </row>
    <row r="2448" spans="1:5" x14ac:dyDescent="0.25">
      <c r="A2448" t="s">
        <v>3400</v>
      </c>
      <c r="B2448">
        <v>10290371001</v>
      </c>
      <c r="D2448" t="s">
        <v>3522</v>
      </c>
      <c r="E2448" s="140">
        <v>2.36</v>
      </c>
    </row>
    <row r="2449" spans="1:5" x14ac:dyDescent="0.25">
      <c r="A2449" t="s">
        <v>3400</v>
      </c>
      <c r="B2449">
        <v>12436131001</v>
      </c>
      <c r="D2449" t="s">
        <v>3523</v>
      </c>
      <c r="E2449" s="140">
        <v>1.1599999999999999</v>
      </c>
    </row>
    <row r="2450" spans="1:5" x14ac:dyDescent="0.25">
      <c r="A2450" t="s">
        <v>3400</v>
      </c>
      <c r="B2450">
        <v>12436231001</v>
      </c>
      <c r="D2450" t="s">
        <v>3524</v>
      </c>
      <c r="E2450" s="140">
        <v>1.27</v>
      </c>
    </row>
    <row r="2451" spans="1:5" x14ac:dyDescent="0.25">
      <c r="A2451" t="s">
        <v>3400</v>
      </c>
      <c r="B2451">
        <v>12436131002</v>
      </c>
      <c r="D2451" t="s">
        <v>3525</v>
      </c>
      <c r="E2451" s="140">
        <v>1.1599999999999999</v>
      </c>
    </row>
    <row r="2452" spans="1:5" x14ac:dyDescent="0.25">
      <c r="A2452" t="s">
        <v>3400</v>
      </c>
      <c r="B2452">
        <v>12436231002</v>
      </c>
      <c r="D2452" t="s">
        <v>3526</v>
      </c>
      <c r="E2452" s="140">
        <v>1.27</v>
      </c>
    </row>
    <row r="2453" spans="1:5" x14ac:dyDescent="0.25">
      <c r="A2453" t="s">
        <v>3400</v>
      </c>
      <c r="B2453">
        <v>12436131003</v>
      </c>
      <c r="D2453" t="s">
        <v>3527</v>
      </c>
      <c r="E2453" s="140">
        <v>1.1599999999999999</v>
      </c>
    </row>
    <row r="2454" spans="1:5" x14ac:dyDescent="0.25">
      <c r="A2454" t="s">
        <v>3400</v>
      </c>
      <c r="B2454">
        <v>12436231003</v>
      </c>
      <c r="D2454" t="s">
        <v>3528</v>
      </c>
      <c r="E2454" s="140">
        <v>1.27</v>
      </c>
    </row>
    <row r="2455" spans="1:5" x14ac:dyDescent="0.25">
      <c r="A2455" t="s">
        <v>3400</v>
      </c>
      <c r="B2455">
        <v>12436131004</v>
      </c>
      <c r="D2455" t="s">
        <v>3529</v>
      </c>
      <c r="E2455" s="140">
        <v>1.1599999999999999</v>
      </c>
    </row>
    <row r="2456" spans="1:5" x14ac:dyDescent="0.25">
      <c r="A2456" t="s">
        <v>3400</v>
      </c>
      <c r="B2456">
        <v>12436231004</v>
      </c>
      <c r="D2456" t="s">
        <v>3530</v>
      </c>
      <c r="E2456" s="140">
        <v>1.27</v>
      </c>
    </row>
    <row r="2457" spans="1:5" x14ac:dyDescent="0.25">
      <c r="A2457" t="s">
        <v>3400</v>
      </c>
      <c r="B2457">
        <v>12435731001</v>
      </c>
      <c r="D2457" t="s">
        <v>3531</v>
      </c>
      <c r="E2457" s="140">
        <v>1.1599999999999999</v>
      </c>
    </row>
    <row r="2458" spans="1:5" x14ac:dyDescent="0.25">
      <c r="A2458" t="s">
        <v>3400</v>
      </c>
      <c r="B2458">
        <v>12435931001</v>
      </c>
      <c r="D2458" t="s">
        <v>3532</v>
      </c>
      <c r="E2458" s="140">
        <v>1.1599999999999999</v>
      </c>
    </row>
    <row r="2459" spans="1:5" x14ac:dyDescent="0.25">
      <c r="A2459" t="s">
        <v>3400</v>
      </c>
      <c r="B2459">
        <v>12435831001</v>
      </c>
      <c r="D2459" t="s">
        <v>3533</v>
      </c>
      <c r="E2459" s="140">
        <v>1.27</v>
      </c>
    </row>
    <row r="2460" spans="1:5" x14ac:dyDescent="0.25">
      <c r="A2460" t="s">
        <v>3400</v>
      </c>
      <c r="B2460">
        <v>12436031001</v>
      </c>
      <c r="D2460" t="s">
        <v>3534</v>
      </c>
      <c r="E2460" s="140">
        <v>1.27</v>
      </c>
    </row>
    <row r="2461" spans="1:5" x14ac:dyDescent="0.25">
      <c r="A2461" t="s">
        <v>3400</v>
      </c>
      <c r="B2461">
        <v>12435731002</v>
      </c>
      <c r="D2461" t="s">
        <v>3535</v>
      </c>
      <c r="E2461" s="140">
        <v>1.1599999999999999</v>
      </c>
    </row>
    <row r="2462" spans="1:5" x14ac:dyDescent="0.25">
      <c r="A2462" t="s">
        <v>3400</v>
      </c>
      <c r="B2462">
        <v>12435931002</v>
      </c>
      <c r="D2462" t="s">
        <v>3536</v>
      </c>
      <c r="E2462" s="140">
        <v>1.1599999999999999</v>
      </c>
    </row>
    <row r="2463" spans="1:5" x14ac:dyDescent="0.25">
      <c r="A2463" t="s">
        <v>3400</v>
      </c>
      <c r="B2463">
        <v>12435831002</v>
      </c>
      <c r="D2463" t="s">
        <v>3537</v>
      </c>
      <c r="E2463" s="140">
        <v>1.27</v>
      </c>
    </row>
    <row r="2464" spans="1:5" x14ac:dyDescent="0.25">
      <c r="A2464" t="s">
        <v>3400</v>
      </c>
      <c r="B2464">
        <v>12436031002</v>
      </c>
      <c r="D2464" t="s">
        <v>3538</v>
      </c>
      <c r="E2464" s="140">
        <v>1.27</v>
      </c>
    </row>
    <row r="2465" spans="1:5" x14ac:dyDescent="0.25">
      <c r="A2465" t="s">
        <v>3400</v>
      </c>
      <c r="B2465">
        <v>12435731003</v>
      </c>
      <c r="D2465" t="s">
        <v>3539</v>
      </c>
      <c r="E2465" s="140">
        <v>1.1599999999999999</v>
      </c>
    </row>
    <row r="2466" spans="1:5" x14ac:dyDescent="0.25">
      <c r="A2466" t="s">
        <v>3400</v>
      </c>
      <c r="B2466">
        <v>12435931003</v>
      </c>
      <c r="D2466" t="s">
        <v>3540</v>
      </c>
      <c r="E2466" s="140">
        <v>1.1599999999999999</v>
      </c>
    </row>
    <row r="2467" spans="1:5" x14ac:dyDescent="0.25">
      <c r="A2467" t="s">
        <v>3400</v>
      </c>
      <c r="B2467">
        <v>12435831003</v>
      </c>
      <c r="D2467" t="s">
        <v>3541</v>
      </c>
      <c r="E2467" s="140">
        <v>1.27</v>
      </c>
    </row>
    <row r="2468" spans="1:5" x14ac:dyDescent="0.25">
      <c r="A2468" t="s">
        <v>3400</v>
      </c>
      <c r="B2468">
        <v>12436031003</v>
      </c>
      <c r="D2468" t="s">
        <v>3542</v>
      </c>
      <c r="E2468" s="140">
        <v>1.27</v>
      </c>
    </row>
    <row r="2469" spans="1:5" x14ac:dyDescent="0.25">
      <c r="A2469" t="s">
        <v>3400</v>
      </c>
      <c r="B2469">
        <v>12435731004</v>
      </c>
      <c r="D2469" t="s">
        <v>3543</v>
      </c>
      <c r="E2469" s="140">
        <v>1.1599999999999999</v>
      </c>
    </row>
    <row r="2470" spans="1:5" x14ac:dyDescent="0.25">
      <c r="A2470" t="s">
        <v>3400</v>
      </c>
      <c r="B2470">
        <v>12435931004</v>
      </c>
      <c r="D2470" t="s">
        <v>3544</v>
      </c>
      <c r="E2470" s="140">
        <v>1.1599999999999999</v>
      </c>
    </row>
    <row r="2471" spans="1:5" x14ac:dyDescent="0.25">
      <c r="A2471" t="s">
        <v>3400</v>
      </c>
      <c r="B2471">
        <v>12435831004</v>
      </c>
      <c r="D2471" t="s">
        <v>3545</v>
      </c>
      <c r="E2471" s="140">
        <v>1.27</v>
      </c>
    </row>
    <row r="2472" spans="1:5" x14ac:dyDescent="0.25">
      <c r="A2472" t="s">
        <v>3400</v>
      </c>
      <c r="B2472">
        <v>12436031004</v>
      </c>
      <c r="D2472" t="s">
        <v>3546</v>
      </c>
      <c r="E2472" s="140">
        <v>1.27</v>
      </c>
    </row>
    <row r="2473" spans="1:5" x14ac:dyDescent="0.25">
      <c r="A2473" t="s">
        <v>3400</v>
      </c>
      <c r="B2473">
        <v>12438431001</v>
      </c>
      <c r="D2473" t="s">
        <v>3547</v>
      </c>
      <c r="E2473" s="140">
        <v>1.1599999999999999</v>
      </c>
    </row>
    <row r="2474" spans="1:5" x14ac:dyDescent="0.25">
      <c r="A2474" t="s">
        <v>3400</v>
      </c>
      <c r="B2474">
        <v>12438631001</v>
      </c>
      <c r="D2474" t="s">
        <v>3548</v>
      </c>
      <c r="E2474" s="140">
        <v>1.1599999999999999</v>
      </c>
    </row>
    <row r="2475" spans="1:5" x14ac:dyDescent="0.25">
      <c r="A2475" t="s">
        <v>3400</v>
      </c>
      <c r="B2475">
        <v>12449921001</v>
      </c>
      <c r="D2475" t="s">
        <v>3549</v>
      </c>
      <c r="E2475" s="140">
        <v>1.27</v>
      </c>
    </row>
    <row r="2476" spans="1:5" x14ac:dyDescent="0.25">
      <c r="A2476" t="s">
        <v>3400</v>
      </c>
      <c r="B2476">
        <v>12438731001</v>
      </c>
      <c r="D2476" t="s">
        <v>3550</v>
      </c>
      <c r="E2476" s="140">
        <v>1.27</v>
      </c>
    </row>
    <row r="2477" spans="1:5" x14ac:dyDescent="0.25">
      <c r="A2477" t="s">
        <v>3400</v>
      </c>
      <c r="B2477">
        <v>12439431001</v>
      </c>
      <c r="D2477" t="s">
        <v>3551</v>
      </c>
      <c r="E2477" s="140">
        <v>1.1599999999999999</v>
      </c>
    </row>
    <row r="2478" spans="1:5" x14ac:dyDescent="0.25">
      <c r="A2478" t="s">
        <v>3400</v>
      </c>
      <c r="B2478">
        <v>12439631001</v>
      </c>
      <c r="D2478" t="s">
        <v>3552</v>
      </c>
      <c r="E2478" s="140">
        <v>1.1599999999999999</v>
      </c>
    </row>
    <row r="2479" spans="1:5" x14ac:dyDescent="0.25">
      <c r="A2479" t="s">
        <v>3400</v>
      </c>
      <c r="B2479">
        <v>12439531001</v>
      </c>
      <c r="D2479" t="s">
        <v>3553</v>
      </c>
      <c r="E2479" s="140">
        <v>1.27</v>
      </c>
    </row>
    <row r="2480" spans="1:5" x14ac:dyDescent="0.25">
      <c r="A2480" t="s">
        <v>3400</v>
      </c>
      <c r="B2480">
        <v>12450921001</v>
      </c>
      <c r="D2480" t="s">
        <v>3554</v>
      </c>
      <c r="E2480" s="140">
        <v>1.27</v>
      </c>
    </row>
    <row r="2481" spans="1:5" x14ac:dyDescent="0.25">
      <c r="A2481" t="s">
        <v>3400</v>
      </c>
      <c r="B2481">
        <v>12192991001</v>
      </c>
      <c r="D2481" t="s">
        <v>3555</v>
      </c>
      <c r="E2481" s="140">
        <v>1.27</v>
      </c>
    </row>
    <row r="2482" spans="1:5" x14ac:dyDescent="0.25">
      <c r="A2482" t="s">
        <v>3400</v>
      </c>
      <c r="B2482">
        <v>12193011001</v>
      </c>
      <c r="D2482" t="s">
        <v>3556</v>
      </c>
      <c r="E2482" s="140">
        <v>1.27</v>
      </c>
    </row>
    <row r="2483" spans="1:5" x14ac:dyDescent="0.25">
      <c r="A2483" t="s">
        <v>3400</v>
      </c>
      <c r="B2483">
        <v>13045731001</v>
      </c>
      <c r="D2483" t="s">
        <v>3557</v>
      </c>
      <c r="E2483" s="140">
        <v>264.49</v>
      </c>
    </row>
    <row r="2484" spans="1:5" x14ac:dyDescent="0.25">
      <c r="A2484" t="s">
        <v>3400</v>
      </c>
      <c r="B2484">
        <v>11691811001</v>
      </c>
      <c r="D2484" t="s">
        <v>3558</v>
      </c>
      <c r="E2484" s="140">
        <v>510.02</v>
      </c>
    </row>
    <row r="2485" spans="1:5" x14ac:dyDescent="0.25">
      <c r="A2485" t="s">
        <v>3559</v>
      </c>
      <c r="B2485">
        <v>11706411002</v>
      </c>
      <c r="D2485" t="s">
        <v>3560</v>
      </c>
      <c r="E2485" s="140">
        <v>96.98</v>
      </c>
    </row>
    <row r="2486" spans="1:5" x14ac:dyDescent="0.25">
      <c r="A2486" t="s">
        <v>3559</v>
      </c>
      <c r="B2486">
        <v>11706511002</v>
      </c>
      <c r="D2486" t="s">
        <v>3561</v>
      </c>
      <c r="E2486" s="140">
        <v>200.86</v>
      </c>
    </row>
    <row r="2487" spans="1:5" x14ac:dyDescent="0.25">
      <c r="A2487" t="s">
        <v>3559</v>
      </c>
      <c r="B2487">
        <v>11709611002</v>
      </c>
      <c r="D2487" t="s">
        <v>3562</v>
      </c>
      <c r="E2487" s="140">
        <v>359.47</v>
      </c>
    </row>
    <row r="2488" spans="1:5" x14ac:dyDescent="0.25">
      <c r="A2488" t="s">
        <v>3559</v>
      </c>
      <c r="B2488">
        <v>14170011001</v>
      </c>
      <c r="D2488" t="s">
        <v>3563</v>
      </c>
      <c r="E2488" s="140">
        <v>73.87</v>
      </c>
    </row>
    <row r="2489" spans="1:5" x14ac:dyDescent="0.25">
      <c r="A2489" t="s">
        <v>3559</v>
      </c>
      <c r="B2489">
        <v>14170111001</v>
      </c>
      <c r="D2489" t="s">
        <v>3564</v>
      </c>
      <c r="E2489" s="140">
        <v>62.77</v>
      </c>
    </row>
    <row r="2490" spans="1:5" x14ac:dyDescent="0.25">
      <c r="A2490" t="s">
        <v>3559</v>
      </c>
      <c r="B2490">
        <v>14170211001</v>
      </c>
      <c r="D2490" t="s">
        <v>3565</v>
      </c>
      <c r="E2490" s="140">
        <v>66.47</v>
      </c>
    </row>
    <row r="2491" spans="1:5" x14ac:dyDescent="0.25">
      <c r="A2491" t="s">
        <v>3559</v>
      </c>
      <c r="B2491">
        <v>14170311001</v>
      </c>
      <c r="D2491" t="s">
        <v>3566</v>
      </c>
      <c r="E2491" s="140">
        <v>81.180000000000007</v>
      </c>
    </row>
    <row r="2492" spans="1:5" x14ac:dyDescent="0.25">
      <c r="A2492" t="s">
        <v>3559</v>
      </c>
      <c r="B2492">
        <v>13255131001</v>
      </c>
      <c r="D2492" t="s">
        <v>3567</v>
      </c>
      <c r="E2492" s="140">
        <v>138.88999999999999</v>
      </c>
    </row>
    <row r="2493" spans="1:5" x14ac:dyDescent="0.25">
      <c r="A2493" t="s">
        <v>3559</v>
      </c>
      <c r="B2493">
        <v>14175041001</v>
      </c>
      <c r="D2493" t="s">
        <v>3568</v>
      </c>
      <c r="E2493" s="140">
        <v>60.29</v>
      </c>
    </row>
    <row r="2494" spans="1:5" x14ac:dyDescent="0.25">
      <c r="A2494" t="s">
        <v>3559</v>
      </c>
      <c r="B2494">
        <v>14175031001</v>
      </c>
      <c r="D2494" t="s">
        <v>3569</v>
      </c>
      <c r="E2494" s="140">
        <v>60.29</v>
      </c>
    </row>
    <row r="2495" spans="1:5" x14ac:dyDescent="0.25">
      <c r="A2495" t="s">
        <v>3559</v>
      </c>
      <c r="B2495">
        <v>11719771001</v>
      </c>
      <c r="D2495" t="s">
        <v>3570</v>
      </c>
      <c r="E2495" s="140">
        <v>195.17</v>
      </c>
    </row>
    <row r="2496" spans="1:5" x14ac:dyDescent="0.25">
      <c r="A2496" t="s">
        <v>3559</v>
      </c>
      <c r="B2496">
        <v>11707911001</v>
      </c>
      <c r="D2496" t="s">
        <v>3571</v>
      </c>
      <c r="E2496" s="140">
        <v>151.94</v>
      </c>
    </row>
    <row r="2497" spans="1:5" x14ac:dyDescent="0.25">
      <c r="A2497" t="s">
        <v>3559</v>
      </c>
      <c r="B2497">
        <v>11708011001</v>
      </c>
      <c r="D2497" t="s">
        <v>3572</v>
      </c>
      <c r="E2497" s="140">
        <v>283.12</v>
      </c>
    </row>
    <row r="2498" spans="1:5" x14ac:dyDescent="0.25">
      <c r="A2498" t="s">
        <v>3559</v>
      </c>
      <c r="B2498">
        <v>11709711001</v>
      </c>
      <c r="D2498" t="s">
        <v>3573</v>
      </c>
      <c r="E2498" s="140">
        <v>498.06</v>
      </c>
    </row>
    <row r="2499" spans="1:5" x14ac:dyDescent="0.25">
      <c r="A2499" t="s">
        <v>3559</v>
      </c>
      <c r="B2499">
        <v>11708211003</v>
      </c>
      <c r="D2499" t="s">
        <v>3574</v>
      </c>
      <c r="E2499" s="140">
        <v>255.33</v>
      </c>
    </row>
    <row r="2500" spans="1:5" x14ac:dyDescent="0.25">
      <c r="A2500" t="s">
        <v>3559</v>
      </c>
      <c r="B2500">
        <v>11708311003</v>
      </c>
      <c r="D2500" t="s">
        <v>3575</v>
      </c>
      <c r="E2500" s="140">
        <v>479.38</v>
      </c>
    </row>
    <row r="2501" spans="1:5" x14ac:dyDescent="0.25">
      <c r="A2501" t="s">
        <v>3559</v>
      </c>
      <c r="B2501">
        <v>11709811003</v>
      </c>
      <c r="D2501" t="s">
        <v>3576</v>
      </c>
      <c r="E2501" s="140">
        <v>853.08</v>
      </c>
    </row>
    <row r="2502" spans="1:5" x14ac:dyDescent="0.25">
      <c r="A2502" t="s">
        <v>3559</v>
      </c>
      <c r="B2502">
        <v>11708511002</v>
      </c>
      <c r="D2502" t="s">
        <v>3577</v>
      </c>
      <c r="E2502" s="140">
        <v>1437.89</v>
      </c>
    </row>
    <row r="2503" spans="1:5" x14ac:dyDescent="0.25">
      <c r="A2503" t="s">
        <v>3559</v>
      </c>
      <c r="B2503">
        <v>11708611003</v>
      </c>
      <c r="D2503" t="s">
        <v>3578</v>
      </c>
      <c r="E2503" s="140">
        <v>2588.91</v>
      </c>
    </row>
    <row r="2504" spans="1:5" x14ac:dyDescent="0.25">
      <c r="A2504" t="s">
        <v>3559</v>
      </c>
      <c r="B2504">
        <v>11006411001</v>
      </c>
      <c r="D2504" t="s">
        <v>3579</v>
      </c>
      <c r="E2504" s="140">
        <v>2964.68</v>
      </c>
    </row>
    <row r="2505" spans="1:5" x14ac:dyDescent="0.25">
      <c r="A2505" t="s">
        <v>3559</v>
      </c>
      <c r="B2505">
        <v>11710071001</v>
      </c>
      <c r="D2505" t="s">
        <v>3580</v>
      </c>
      <c r="E2505" s="140">
        <v>649.78</v>
      </c>
    </row>
    <row r="2506" spans="1:5" x14ac:dyDescent="0.25">
      <c r="A2506" t="s">
        <v>3559</v>
      </c>
      <c r="B2506">
        <v>11710171001</v>
      </c>
      <c r="D2506" t="s">
        <v>3581</v>
      </c>
      <c r="E2506" s="140">
        <v>1200.71</v>
      </c>
    </row>
    <row r="2507" spans="1:5" x14ac:dyDescent="0.25">
      <c r="A2507" t="s">
        <v>3559</v>
      </c>
      <c r="B2507">
        <v>11710271001</v>
      </c>
      <c r="D2507" t="s">
        <v>3582</v>
      </c>
      <c r="E2507" s="140">
        <v>1749.18</v>
      </c>
    </row>
    <row r="2508" spans="1:5" x14ac:dyDescent="0.25">
      <c r="A2508" t="s">
        <v>3559</v>
      </c>
      <c r="B2508">
        <v>11710371001</v>
      </c>
      <c r="D2508" t="s">
        <v>3583</v>
      </c>
      <c r="E2508" s="140">
        <v>783.18</v>
      </c>
    </row>
    <row r="2509" spans="1:5" x14ac:dyDescent="0.25">
      <c r="A2509" t="s">
        <v>3559</v>
      </c>
      <c r="B2509">
        <v>11710471001</v>
      </c>
      <c r="D2509" t="s">
        <v>3584</v>
      </c>
      <c r="E2509" s="140">
        <v>1425.53</v>
      </c>
    </row>
    <row r="2510" spans="1:5" x14ac:dyDescent="0.25">
      <c r="A2510" t="s">
        <v>3559</v>
      </c>
      <c r="B2510">
        <v>11710571001</v>
      </c>
      <c r="D2510" t="s">
        <v>3585</v>
      </c>
      <c r="E2510" s="140">
        <v>2146.92</v>
      </c>
    </row>
    <row r="2511" spans="1:5" x14ac:dyDescent="0.25">
      <c r="A2511" t="s">
        <v>3559</v>
      </c>
      <c r="B2511">
        <v>11710671001</v>
      </c>
      <c r="D2511" t="s">
        <v>3586</v>
      </c>
      <c r="E2511" s="140">
        <v>4140.6899999999996</v>
      </c>
    </row>
    <row r="2512" spans="1:5" x14ac:dyDescent="0.25">
      <c r="A2512" t="s">
        <v>3559</v>
      </c>
      <c r="B2512">
        <v>11710771001</v>
      </c>
      <c r="D2512" t="s">
        <v>3587</v>
      </c>
      <c r="E2512" s="140">
        <v>911.65</v>
      </c>
    </row>
    <row r="2513" spans="1:5" x14ac:dyDescent="0.25">
      <c r="A2513" t="s">
        <v>3559</v>
      </c>
      <c r="B2513">
        <v>11710871001</v>
      </c>
      <c r="D2513" t="s">
        <v>3588</v>
      </c>
      <c r="E2513" s="140">
        <v>1667.64</v>
      </c>
    </row>
    <row r="2514" spans="1:5" x14ac:dyDescent="0.25">
      <c r="A2514" t="s">
        <v>3559</v>
      </c>
      <c r="B2514">
        <v>11710971001</v>
      </c>
      <c r="D2514" t="s">
        <v>3589</v>
      </c>
      <c r="E2514" s="140">
        <v>2406.34</v>
      </c>
    </row>
    <row r="2515" spans="1:5" x14ac:dyDescent="0.25">
      <c r="A2515" t="s">
        <v>3559</v>
      </c>
      <c r="B2515">
        <v>11711071001</v>
      </c>
      <c r="D2515" t="s">
        <v>3590</v>
      </c>
      <c r="E2515" s="140">
        <v>1346.46</v>
      </c>
    </row>
    <row r="2516" spans="1:5" x14ac:dyDescent="0.25">
      <c r="A2516" t="s">
        <v>3559</v>
      </c>
      <c r="B2516">
        <v>11711171001</v>
      </c>
      <c r="D2516" t="s">
        <v>3591</v>
      </c>
      <c r="E2516" s="140">
        <v>2564.4499999999998</v>
      </c>
    </row>
    <row r="2517" spans="1:5" x14ac:dyDescent="0.25">
      <c r="A2517" t="s">
        <v>3559</v>
      </c>
      <c r="B2517">
        <v>11711271001</v>
      </c>
      <c r="D2517" t="s">
        <v>3592</v>
      </c>
      <c r="E2517" s="140">
        <v>3784.92</v>
      </c>
    </row>
    <row r="2518" spans="1:5" x14ac:dyDescent="0.25">
      <c r="A2518" t="s">
        <v>3559</v>
      </c>
      <c r="B2518">
        <v>11711371001</v>
      </c>
      <c r="D2518" t="s">
        <v>3593</v>
      </c>
      <c r="E2518" s="140">
        <v>7446.31</v>
      </c>
    </row>
    <row r="2519" spans="1:5" x14ac:dyDescent="0.25">
      <c r="A2519" t="s">
        <v>3559</v>
      </c>
      <c r="B2519">
        <v>11711471001</v>
      </c>
      <c r="D2519" t="s">
        <v>3594</v>
      </c>
      <c r="E2519" s="140">
        <v>1450.23</v>
      </c>
    </row>
    <row r="2520" spans="1:5" x14ac:dyDescent="0.25">
      <c r="A2520" t="s">
        <v>3559</v>
      </c>
      <c r="B2520">
        <v>11711571001</v>
      </c>
      <c r="D2520" t="s">
        <v>3595</v>
      </c>
      <c r="E2520" s="140">
        <v>2767.03</v>
      </c>
    </row>
    <row r="2521" spans="1:5" x14ac:dyDescent="0.25">
      <c r="A2521" t="s">
        <v>3559</v>
      </c>
      <c r="B2521">
        <v>11711671001</v>
      </c>
      <c r="D2521" t="s">
        <v>3596</v>
      </c>
      <c r="E2521" s="140">
        <v>4091.27</v>
      </c>
    </row>
    <row r="2522" spans="1:5" x14ac:dyDescent="0.25">
      <c r="A2522" t="s">
        <v>3559</v>
      </c>
      <c r="B2522">
        <v>11711771001</v>
      </c>
      <c r="D2522" t="s">
        <v>3597</v>
      </c>
      <c r="E2522" s="140">
        <v>8051.6</v>
      </c>
    </row>
    <row r="2523" spans="1:5" x14ac:dyDescent="0.25">
      <c r="A2523" t="s">
        <v>3559</v>
      </c>
      <c r="B2523">
        <v>11711871001</v>
      </c>
      <c r="D2523" t="s">
        <v>3598</v>
      </c>
      <c r="E2523" s="140">
        <v>1554</v>
      </c>
    </row>
    <row r="2524" spans="1:5" x14ac:dyDescent="0.25">
      <c r="A2524" t="s">
        <v>3559</v>
      </c>
      <c r="B2524">
        <v>11711971001</v>
      </c>
      <c r="D2524" t="s">
        <v>3599</v>
      </c>
      <c r="E2524" s="140">
        <v>2981.99</v>
      </c>
    </row>
    <row r="2525" spans="1:5" x14ac:dyDescent="0.25">
      <c r="A2525" t="s">
        <v>3559</v>
      </c>
      <c r="B2525">
        <v>11712071001</v>
      </c>
      <c r="D2525" t="s">
        <v>3600</v>
      </c>
      <c r="E2525" s="140">
        <v>4474.21</v>
      </c>
    </row>
    <row r="2526" spans="1:5" x14ac:dyDescent="0.25">
      <c r="A2526" t="s">
        <v>3559</v>
      </c>
      <c r="B2526">
        <v>11023971001</v>
      </c>
      <c r="D2526" t="s">
        <v>3601</v>
      </c>
      <c r="E2526" s="140">
        <v>1586.36</v>
      </c>
    </row>
    <row r="2527" spans="1:5" x14ac:dyDescent="0.25">
      <c r="A2527" t="s">
        <v>3559</v>
      </c>
      <c r="B2527">
        <v>11023991001</v>
      </c>
      <c r="D2527" t="s">
        <v>3602</v>
      </c>
      <c r="E2527" s="140">
        <v>2855.49</v>
      </c>
    </row>
    <row r="2528" spans="1:5" x14ac:dyDescent="0.25">
      <c r="A2528" t="s">
        <v>3559</v>
      </c>
      <c r="B2528">
        <v>11024041001</v>
      </c>
      <c r="D2528" t="s">
        <v>3603</v>
      </c>
      <c r="E2528" s="140">
        <v>4124.62</v>
      </c>
    </row>
    <row r="2529" spans="1:5" x14ac:dyDescent="0.25">
      <c r="A2529" t="s">
        <v>3559</v>
      </c>
      <c r="B2529">
        <v>11024051001</v>
      </c>
      <c r="D2529" t="s">
        <v>3604</v>
      </c>
      <c r="E2529" s="140">
        <v>7931.77</v>
      </c>
    </row>
    <row r="2530" spans="1:5" x14ac:dyDescent="0.25">
      <c r="A2530" t="s">
        <v>3559</v>
      </c>
      <c r="B2530">
        <v>11024061001</v>
      </c>
      <c r="D2530" t="s">
        <v>3605</v>
      </c>
      <c r="E2530" s="140">
        <v>1644.91</v>
      </c>
    </row>
    <row r="2531" spans="1:5" x14ac:dyDescent="0.25">
      <c r="A2531" t="s">
        <v>3559</v>
      </c>
      <c r="B2531">
        <v>11024071001</v>
      </c>
      <c r="D2531" t="s">
        <v>3606</v>
      </c>
      <c r="E2531" s="140">
        <v>3043</v>
      </c>
    </row>
    <row r="2532" spans="1:5" x14ac:dyDescent="0.25">
      <c r="A2532" t="s">
        <v>3559</v>
      </c>
      <c r="B2532">
        <v>11024081001</v>
      </c>
      <c r="D2532" t="s">
        <v>3607</v>
      </c>
      <c r="E2532" s="140">
        <v>4441.1000000000004</v>
      </c>
    </row>
    <row r="2533" spans="1:5" x14ac:dyDescent="0.25">
      <c r="A2533" t="s">
        <v>3559</v>
      </c>
      <c r="B2533">
        <v>11024091001</v>
      </c>
      <c r="D2533" t="s">
        <v>3608</v>
      </c>
      <c r="E2533" s="140">
        <v>8635.65</v>
      </c>
    </row>
    <row r="2534" spans="1:5" x14ac:dyDescent="0.25">
      <c r="A2534" t="s">
        <v>3559</v>
      </c>
      <c r="B2534">
        <v>11024141001</v>
      </c>
      <c r="D2534" t="s">
        <v>3609</v>
      </c>
      <c r="E2534" s="140">
        <v>2888.75</v>
      </c>
    </row>
    <row r="2535" spans="1:5" x14ac:dyDescent="0.25">
      <c r="A2535" t="s">
        <v>3559</v>
      </c>
      <c r="B2535">
        <v>11024151001</v>
      </c>
      <c r="D2535" t="s">
        <v>3610</v>
      </c>
      <c r="E2535" s="140">
        <v>3253.26</v>
      </c>
    </row>
    <row r="2536" spans="1:5" x14ac:dyDescent="0.25">
      <c r="A2536" t="s">
        <v>3559</v>
      </c>
      <c r="B2536">
        <v>11024161001</v>
      </c>
      <c r="D2536" t="s">
        <v>3611</v>
      </c>
      <c r="E2536" s="140">
        <v>4794.6400000000003</v>
      </c>
    </row>
    <row r="2537" spans="1:5" x14ac:dyDescent="0.25">
      <c r="A2537" t="s">
        <v>3559</v>
      </c>
      <c r="B2537">
        <v>11024171001</v>
      </c>
      <c r="D2537" t="s">
        <v>3612</v>
      </c>
      <c r="E2537" s="140">
        <v>9417.07</v>
      </c>
    </row>
    <row r="2538" spans="1:5" x14ac:dyDescent="0.25">
      <c r="A2538" t="s">
        <v>3559</v>
      </c>
      <c r="B2538">
        <v>12476611002</v>
      </c>
      <c r="D2538" t="s">
        <v>3613</v>
      </c>
      <c r="E2538" s="140">
        <v>126.62</v>
      </c>
    </row>
    <row r="2539" spans="1:5" x14ac:dyDescent="0.25">
      <c r="A2539" t="s">
        <v>3559</v>
      </c>
      <c r="B2539">
        <v>12476711002</v>
      </c>
      <c r="D2539" t="s">
        <v>3614</v>
      </c>
      <c r="E2539" s="140">
        <v>133.4</v>
      </c>
    </row>
    <row r="2540" spans="1:5" x14ac:dyDescent="0.25">
      <c r="A2540" t="s">
        <v>3559</v>
      </c>
      <c r="B2540">
        <v>12476811002</v>
      </c>
      <c r="D2540" t="s">
        <v>3615</v>
      </c>
      <c r="E2540" s="140">
        <v>143.05000000000001</v>
      </c>
    </row>
    <row r="2541" spans="1:5" x14ac:dyDescent="0.25">
      <c r="A2541" t="s">
        <v>3559</v>
      </c>
      <c r="B2541">
        <v>12476911002</v>
      </c>
      <c r="D2541" t="s">
        <v>3616</v>
      </c>
      <c r="E2541" s="140">
        <v>157.88999999999999</v>
      </c>
    </row>
    <row r="2542" spans="1:5" x14ac:dyDescent="0.25">
      <c r="A2542" t="s">
        <v>3559</v>
      </c>
      <c r="B2542">
        <v>12477011002</v>
      </c>
      <c r="D2542" t="s">
        <v>3617</v>
      </c>
      <c r="E2542" s="140">
        <v>198.76</v>
      </c>
    </row>
    <row r="2543" spans="1:5" x14ac:dyDescent="0.25">
      <c r="A2543" t="s">
        <v>3559</v>
      </c>
      <c r="B2543">
        <v>12477111002</v>
      </c>
      <c r="D2543" t="s">
        <v>3618</v>
      </c>
      <c r="E2543" s="140">
        <v>209.26</v>
      </c>
    </row>
    <row r="2544" spans="1:5" x14ac:dyDescent="0.25">
      <c r="A2544" t="s">
        <v>3559</v>
      </c>
      <c r="B2544">
        <v>12477211002</v>
      </c>
      <c r="D2544" t="s">
        <v>3619</v>
      </c>
      <c r="E2544" s="140">
        <v>223.35</v>
      </c>
    </row>
    <row r="2545" spans="1:5" x14ac:dyDescent="0.25">
      <c r="A2545" t="s">
        <v>3559</v>
      </c>
      <c r="B2545">
        <v>12477311002</v>
      </c>
      <c r="D2545" t="s">
        <v>3620</v>
      </c>
      <c r="E2545" s="140">
        <v>243.85</v>
      </c>
    </row>
    <row r="2546" spans="1:5" x14ac:dyDescent="0.25">
      <c r="A2546" t="s">
        <v>3559</v>
      </c>
      <c r="B2546">
        <v>12393421002</v>
      </c>
      <c r="D2546" t="s">
        <v>3621</v>
      </c>
      <c r="E2546" s="140">
        <v>514.87</v>
      </c>
    </row>
    <row r="2547" spans="1:5" x14ac:dyDescent="0.25">
      <c r="A2547" t="s">
        <v>3559</v>
      </c>
      <c r="B2547">
        <v>12393521002</v>
      </c>
      <c r="D2547" t="s">
        <v>3622</v>
      </c>
      <c r="E2547" s="140">
        <v>540.55999999999995</v>
      </c>
    </row>
    <row r="2548" spans="1:5" x14ac:dyDescent="0.25">
      <c r="A2548" t="s">
        <v>3559</v>
      </c>
      <c r="B2548">
        <v>12393621002</v>
      </c>
      <c r="D2548" t="s">
        <v>3623</v>
      </c>
      <c r="E2548" s="140">
        <v>732.78</v>
      </c>
    </row>
    <row r="2549" spans="1:5" x14ac:dyDescent="0.25">
      <c r="A2549" t="s">
        <v>3559</v>
      </c>
      <c r="B2549">
        <v>12373131002</v>
      </c>
      <c r="D2549" t="s">
        <v>3624</v>
      </c>
      <c r="E2549" s="140">
        <v>1032.47</v>
      </c>
    </row>
    <row r="2550" spans="1:5" x14ac:dyDescent="0.25">
      <c r="A2550" t="s">
        <v>3559</v>
      </c>
      <c r="B2550">
        <v>14309831001</v>
      </c>
      <c r="D2550" t="s">
        <v>3625</v>
      </c>
      <c r="E2550" s="140">
        <v>966.99</v>
      </c>
    </row>
    <row r="2551" spans="1:5" x14ac:dyDescent="0.25">
      <c r="A2551" t="s">
        <v>3559</v>
      </c>
      <c r="B2551">
        <v>14309841001</v>
      </c>
      <c r="D2551" t="s">
        <v>3626</v>
      </c>
      <c r="E2551" s="140">
        <v>1018.6</v>
      </c>
    </row>
    <row r="2552" spans="1:5" x14ac:dyDescent="0.25">
      <c r="A2552" t="s">
        <v>3559</v>
      </c>
      <c r="B2552">
        <v>14309851001</v>
      </c>
      <c r="D2552" t="s">
        <v>3627</v>
      </c>
      <c r="E2552" s="140">
        <v>1612.29</v>
      </c>
    </row>
    <row r="2553" spans="1:5" x14ac:dyDescent="0.25">
      <c r="A2553" t="s">
        <v>3559</v>
      </c>
      <c r="B2553">
        <v>14309861001</v>
      </c>
      <c r="D2553" t="s">
        <v>3628</v>
      </c>
      <c r="E2553" s="140">
        <v>1873.69</v>
      </c>
    </row>
    <row r="2554" spans="1:5" x14ac:dyDescent="0.25">
      <c r="A2554" t="s">
        <v>3559</v>
      </c>
      <c r="B2554">
        <v>14309871001</v>
      </c>
      <c r="D2554" t="s">
        <v>3629</v>
      </c>
      <c r="E2554" s="140">
        <v>2435.4899999999998</v>
      </c>
    </row>
    <row r="2555" spans="1:5" x14ac:dyDescent="0.25">
      <c r="A2555" t="s">
        <v>3559</v>
      </c>
      <c r="B2555">
        <v>14309881001</v>
      </c>
      <c r="D2555" t="s">
        <v>3630</v>
      </c>
      <c r="E2555" s="140">
        <v>2469.59</v>
      </c>
    </row>
    <row r="2556" spans="1:5" x14ac:dyDescent="0.25">
      <c r="A2556" t="s">
        <v>3559</v>
      </c>
      <c r="B2556">
        <v>14309891001</v>
      </c>
      <c r="D2556" t="s">
        <v>3631</v>
      </c>
      <c r="E2556" s="140">
        <v>3233.99</v>
      </c>
    </row>
    <row r="2557" spans="1:5" x14ac:dyDescent="0.25">
      <c r="A2557" t="s">
        <v>3559</v>
      </c>
      <c r="B2557">
        <v>14309911001</v>
      </c>
      <c r="D2557" t="s">
        <v>3632</v>
      </c>
      <c r="E2557" s="140">
        <v>4640.49</v>
      </c>
    </row>
    <row r="2558" spans="1:5" x14ac:dyDescent="0.25">
      <c r="A2558" t="s">
        <v>3559</v>
      </c>
      <c r="B2558">
        <v>13147571002</v>
      </c>
      <c r="D2558" t="s">
        <v>3633</v>
      </c>
      <c r="E2558" s="140">
        <v>188.26</v>
      </c>
    </row>
    <row r="2559" spans="1:5" x14ac:dyDescent="0.25">
      <c r="A2559" t="s">
        <v>3559</v>
      </c>
      <c r="B2559">
        <v>12376741005</v>
      </c>
      <c r="D2559" t="s">
        <v>3634</v>
      </c>
      <c r="E2559" s="140">
        <v>475.59</v>
      </c>
    </row>
    <row r="2560" spans="1:5" x14ac:dyDescent="0.25">
      <c r="A2560" t="s">
        <v>3559</v>
      </c>
      <c r="B2560">
        <v>12197921002</v>
      </c>
      <c r="D2560" t="s">
        <v>3635</v>
      </c>
      <c r="E2560" s="140">
        <v>260.64</v>
      </c>
    </row>
    <row r="2561" spans="1:5" x14ac:dyDescent="0.25">
      <c r="A2561" t="s">
        <v>3559</v>
      </c>
      <c r="B2561">
        <v>14311321001</v>
      </c>
      <c r="D2561" t="s">
        <v>3636</v>
      </c>
      <c r="E2561" s="140">
        <v>536.62</v>
      </c>
    </row>
    <row r="2562" spans="1:5" x14ac:dyDescent="0.25">
      <c r="A2562" t="s">
        <v>3559</v>
      </c>
      <c r="B2562">
        <v>14311331001</v>
      </c>
      <c r="D2562" t="s">
        <v>3637</v>
      </c>
      <c r="E2562" s="140">
        <v>731.53</v>
      </c>
    </row>
    <row r="2563" spans="1:5" x14ac:dyDescent="0.25">
      <c r="A2563" t="s">
        <v>3559</v>
      </c>
      <c r="B2563">
        <v>12393821002</v>
      </c>
      <c r="D2563" t="s">
        <v>3638</v>
      </c>
      <c r="E2563" s="140">
        <v>625.55999999999995</v>
      </c>
    </row>
    <row r="2564" spans="1:5" x14ac:dyDescent="0.25">
      <c r="A2564" t="s">
        <v>3559</v>
      </c>
      <c r="B2564">
        <v>14311341001</v>
      </c>
      <c r="D2564" t="s">
        <v>3639</v>
      </c>
      <c r="E2564" s="140">
        <v>776.99</v>
      </c>
    </row>
    <row r="2565" spans="1:5" x14ac:dyDescent="0.25">
      <c r="A2565" t="s">
        <v>3559</v>
      </c>
      <c r="B2565">
        <v>14311361001</v>
      </c>
      <c r="D2565" t="s">
        <v>3640</v>
      </c>
      <c r="E2565" s="140">
        <v>911.15</v>
      </c>
    </row>
    <row r="2566" spans="1:5" x14ac:dyDescent="0.25">
      <c r="A2566" t="s">
        <v>3559</v>
      </c>
      <c r="B2566">
        <v>14311371005</v>
      </c>
      <c r="D2566" t="s">
        <v>3641</v>
      </c>
      <c r="E2566" s="140">
        <v>1348.2</v>
      </c>
    </row>
    <row r="2567" spans="1:5" x14ac:dyDescent="0.25">
      <c r="A2567" t="s">
        <v>3559</v>
      </c>
      <c r="B2567">
        <v>14311421005</v>
      </c>
      <c r="D2567" t="s">
        <v>3642</v>
      </c>
      <c r="E2567" s="140">
        <v>1346.96</v>
      </c>
    </row>
    <row r="2568" spans="1:5" x14ac:dyDescent="0.25">
      <c r="A2568" t="s">
        <v>3559</v>
      </c>
      <c r="B2568">
        <v>14311431005</v>
      </c>
      <c r="D2568" t="s">
        <v>3643</v>
      </c>
      <c r="E2568" s="140">
        <v>1438.62</v>
      </c>
    </row>
    <row r="2569" spans="1:5" x14ac:dyDescent="0.25">
      <c r="A2569" t="s">
        <v>3559</v>
      </c>
      <c r="B2569">
        <v>14311441005</v>
      </c>
      <c r="D2569" t="s">
        <v>3644</v>
      </c>
      <c r="E2569" s="140">
        <v>1595.5</v>
      </c>
    </row>
    <row r="2570" spans="1:5" x14ac:dyDescent="0.25">
      <c r="A2570" t="s">
        <v>3559</v>
      </c>
      <c r="B2570">
        <v>14311451005</v>
      </c>
      <c r="D2570" t="s">
        <v>3645</v>
      </c>
      <c r="E2570" s="140">
        <v>1819.33</v>
      </c>
    </row>
    <row r="2571" spans="1:5" x14ac:dyDescent="0.25">
      <c r="A2571" t="s">
        <v>3559</v>
      </c>
      <c r="B2571">
        <v>14311461005</v>
      </c>
      <c r="D2571" t="s">
        <v>3646</v>
      </c>
      <c r="E2571" s="140">
        <v>2118.5100000000002</v>
      </c>
    </row>
    <row r="2572" spans="1:5" x14ac:dyDescent="0.25">
      <c r="A2572" t="s">
        <v>3559</v>
      </c>
      <c r="B2572">
        <v>14311651005</v>
      </c>
      <c r="D2572" t="s">
        <v>3647</v>
      </c>
      <c r="E2572" s="140">
        <v>2123.96</v>
      </c>
    </row>
    <row r="2573" spans="1:5" x14ac:dyDescent="0.25">
      <c r="A2573" t="s">
        <v>3559</v>
      </c>
      <c r="B2573">
        <v>14311741005</v>
      </c>
      <c r="D2573" t="s">
        <v>3648</v>
      </c>
      <c r="E2573" s="140">
        <v>2239.0700000000002</v>
      </c>
    </row>
    <row r="2574" spans="1:5" x14ac:dyDescent="0.25">
      <c r="A2574" t="s">
        <v>3559</v>
      </c>
      <c r="B2574">
        <v>14311751005</v>
      </c>
      <c r="D2574" t="s">
        <v>3649</v>
      </c>
      <c r="E2574" s="140">
        <v>2453.7800000000002</v>
      </c>
    </row>
    <row r="2575" spans="1:5" x14ac:dyDescent="0.25">
      <c r="A2575" t="s">
        <v>3559</v>
      </c>
      <c r="B2575">
        <v>14311771005</v>
      </c>
      <c r="D2575" t="s">
        <v>3650</v>
      </c>
      <c r="E2575" s="140">
        <v>3001.25</v>
      </c>
    </row>
    <row r="2576" spans="1:5" x14ac:dyDescent="0.25">
      <c r="A2576" t="s">
        <v>3559</v>
      </c>
      <c r="B2576">
        <v>14311781005</v>
      </c>
      <c r="D2576" t="s">
        <v>3651</v>
      </c>
      <c r="E2576" s="140">
        <v>3810.36</v>
      </c>
    </row>
    <row r="2577" spans="1:5" x14ac:dyDescent="0.25">
      <c r="A2577" t="s">
        <v>3559</v>
      </c>
      <c r="B2577">
        <v>14311791005</v>
      </c>
      <c r="D2577" t="s">
        <v>3652</v>
      </c>
      <c r="E2577" s="140">
        <v>5206.25</v>
      </c>
    </row>
    <row r="2578" spans="1:5" x14ac:dyDescent="0.25">
      <c r="A2578" t="s">
        <v>3559</v>
      </c>
      <c r="B2578">
        <v>11042961001</v>
      </c>
      <c r="D2578" t="s">
        <v>3653</v>
      </c>
      <c r="E2578" s="140">
        <v>120.45</v>
      </c>
    </row>
    <row r="2579" spans="1:5" x14ac:dyDescent="0.25">
      <c r="A2579" t="s">
        <v>3559</v>
      </c>
      <c r="B2579">
        <v>11042971001</v>
      </c>
      <c r="D2579" t="s">
        <v>3654</v>
      </c>
      <c r="E2579" s="140">
        <v>174.93</v>
      </c>
    </row>
    <row r="2580" spans="1:5" x14ac:dyDescent="0.25">
      <c r="A2580" t="s">
        <v>3559</v>
      </c>
      <c r="B2580">
        <v>11053731001</v>
      </c>
      <c r="D2580" t="s">
        <v>3655</v>
      </c>
      <c r="E2580" s="140">
        <v>291.04000000000002</v>
      </c>
    </row>
    <row r="2581" spans="1:5" x14ac:dyDescent="0.25">
      <c r="A2581" t="s">
        <v>3559</v>
      </c>
      <c r="B2581">
        <v>13156061002</v>
      </c>
      <c r="D2581" t="s">
        <v>3656</v>
      </c>
      <c r="E2581" s="140">
        <v>528.48</v>
      </c>
    </row>
    <row r="2582" spans="1:5" x14ac:dyDescent="0.25">
      <c r="A2582" t="s">
        <v>3559</v>
      </c>
      <c r="B2582">
        <v>14183131001</v>
      </c>
      <c r="D2582" t="s">
        <v>3657</v>
      </c>
      <c r="E2582" s="140">
        <v>754.26</v>
      </c>
    </row>
    <row r="2583" spans="1:5" x14ac:dyDescent="0.25">
      <c r="A2583" t="s">
        <v>3559</v>
      </c>
      <c r="B2583">
        <v>11043071001</v>
      </c>
      <c r="D2583" t="s">
        <v>3658</v>
      </c>
      <c r="E2583" s="140">
        <v>120.45</v>
      </c>
    </row>
    <row r="2584" spans="1:5" x14ac:dyDescent="0.25">
      <c r="A2584" t="s">
        <v>3559</v>
      </c>
      <c r="B2584">
        <v>11043081001</v>
      </c>
      <c r="D2584" t="s">
        <v>3659</v>
      </c>
      <c r="E2584" s="140">
        <v>174.93</v>
      </c>
    </row>
    <row r="2585" spans="1:5" x14ac:dyDescent="0.25">
      <c r="A2585" t="s">
        <v>3559</v>
      </c>
      <c r="B2585">
        <v>11053831001</v>
      </c>
      <c r="D2585" t="s">
        <v>3660</v>
      </c>
      <c r="E2585" s="140">
        <v>291.04000000000002</v>
      </c>
    </row>
    <row r="2586" spans="1:5" x14ac:dyDescent="0.25">
      <c r="A2586" t="s">
        <v>3559</v>
      </c>
      <c r="B2586">
        <v>14075191001</v>
      </c>
      <c r="D2586" t="s">
        <v>3661</v>
      </c>
      <c r="E2586" s="140">
        <v>528.48</v>
      </c>
    </row>
    <row r="2587" spans="1:5" x14ac:dyDescent="0.25">
      <c r="A2587" t="s">
        <v>3559</v>
      </c>
      <c r="B2587">
        <v>14185131001</v>
      </c>
      <c r="D2587" t="s">
        <v>3662</v>
      </c>
      <c r="E2587" s="140">
        <v>754.26</v>
      </c>
    </row>
    <row r="2588" spans="1:5" x14ac:dyDescent="0.25">
      <c r="A2588" t="s">
        <v>3559</v>
      </c>
      <c r="B2588">
        <v>11760751001</v>
      </c>
      <c r="D2588" t="s">
        <v>3663</v>
      </c>
      <c r="E2588" s="140">
        <v>144.01</v>
      </c>
    </row>
    <row r="2589" spans="1:5" x14ac:dyDescent="0.25">
      <c r="A2589" t="s">
        <v>3559</v>
      </c>
      <c r="B2589">
        <v>11760851001</v>
      </c>
      <c r="D2589" t="s">
        <v>3664</v>
      </c>
      <c r="E2589" s="140">
        <v>204.82</v>
      </c>
    </row>
    <row r="2590" spans="1:5" x14ac:dyDescent="0.25">
      <c r="A2590" t="s">
        <v>3559</v>
      </c>
      <c r="B2590">
        <v>12478011002</v>
      </c>
      <c r="D2590" t="s">
        <v>3665</v>
      </c>
      <c r="E2590" s="140">
        <v>134.88</v>
      </c>
    </row>
    <row r="2591" spans="1:5" x14ac:dyDescent="0.25">
      <c r="A2591" t="s">
        <v>3559</v>
      </c>
      <c r="B2591">
        <v>12478111002</v>
      </c>
      <c r="D2591" t="s">
        <v>3666</v>
      </c>
      <c r="E2591" s="140">
        <v>289.68</v>
      </c>
    </row>
    <row r="2592" spans="1:5" x14ac:dyDescent="0.25">
      <c r="A2592" t="s">
        <v>3559</v>
      </c>
      <c r="B2592">
        <v>12373231003</v>
      </c>
      <c r="D2592" t="s">
        <v>3667</v>
      </c>
      <c r="E2592" s="140">
        <v>433.83</v>
      </c>
    </row>
    <row r="2593" spans="1:5" x14ac:dyDescent="0.25">
      <c r="A2593" t="s">
        <v>3559</v>
      </c>
      <c r="B2593">
        <v>12346261003</v>
      </c>
      <c r="D2593" t="s">
        <v>3668</v>
      </c>
      <c r="E2593" s="140">
        <v>759.93</v>
      </c>
    </row>
    <row r="2594" spans="1:5" x14ac:dyDescent="0.25">
      <c r="A2594" t="s">
        <v>3559</v>
      </c>
      <c r="B2594">
        <v>14115521005</v>
      </c>
      <c r="D2594" t="s">
        <v>3669</v>
      </c>
      <c r="E2594" s="140">
        <v>1310.6400000000001</v>
      </c>
    </row>
    <row r="2595" spans="1:5" x14ac:dyDescent="0.25">
      <c r="A2595" t="s">
        <v>3559</v>
      </c>
      <c r="B2595">
        <v>11719471001</v>
      </c>
      <c r="D2595" t="s">
        <v>3670</v>
      </c>
      <c r="E2595" s="140">
        <v>433.83</v>
      </c>
    </row>
    <row r="2596" spans="1:5" x14ac:dyDescent="0.25">
      <c r="A2596" t="s">
        <v>3559</v>
      </c>
      <c r="B2596">
        <v>11719571001</v>
      </c>
      <c r="D2596" t="s">
        <v>3671</v>
      </c>
      <c r="E2596" s="140">
        <v>721.66</v>
      </c>
    </row>
    <row r="2597" spans="1:5" x14ac:dyDescent="0.25">
      <c r="A2597" t="s">
        <v>3559</v>
      </c>
      <c r="B2597">
        <v>11719671001</v>
      </c>
      <c r="D2597" t="s">
        <v>3672</v>
      </c>
      <c r="E2597" s="140">
        <v>881.76</v>
      </c>
    </row>
    <row r="2598" spans="1:5" x14ac:dyDescent="0.25">
      <c r="A2598" t="s">
        <v>3559</v>
      </c>
      <c r="B2598">
        <v>11739781001</v>
      </c>
      <c r="D2598" t="s">
        <v>3673</v>
      </c>
      <c r="E2598" s="140">
        <v>998.85</v>
      </c>
    </row>
    <row r="2599" spans="1:5" x14ac:dyDescent="0.25">
      <c r="A2599" t="s">
        <v>3559</v>
      </c>
      <c r="B2599">
        <v>11719871001</v>
      </c>
      <c r="D2599" t="s">
        <v>3674</v>
      </c>
      <c r="E2599" s="140">
        <v>242.11</v>
      </c>
    </row>
    <row r="2600" spans="1:5" x14ac:dyDescent="0.25">
      <c r="A2600" t="s">
        <v>3559</v>
      </c>
      <c r="B2600">
        <v>11719971001</v>
      </c>
      <c r="D2600" t="s">
        <v>3675</v>
      </c>
      <c r="E2600" s="140">
        <v>305.13</v>
      </c>
    </row>
    <row r="2601" spans="1:5" x14ac:dyDescent="0.25">
      <c r="A2601" t="s">
        <v>3559</v>
      </c>
      <c r="B2601">
        <v>11720071001</v>
      </c>
      <c r="D2601" t="s">
        <v>3676</v>
      </c>
      <c r="E2601" s="140">
        <v>415.07</v>
      </c>
    </row>
    <row r="2602" spans="1:5" x14ac:dyDescent="0.25">
      <c r="A2602" t="s">
        <v>3559</v>
      </c>
      <c r="B2602">
        <v>11720171001</v>
      </c>
      <c r="D2602" t="s">
        <v>3677</v>
      </c>
      <c r="E2602" s="140">
        <v>502.76</v>
      </c>
    </row>
    <row r="2603" spans="1:5" x14ac:dyDescent="0.25">
      <c r="A2603" t="s">
        <v>3559</v>
      </c>
      <c r="B2603">
        <v>11716381001</v>
      </c>
      <c r="D2603" t="s">
        <v>3678</v>
      </c>
      <c r="E2603" s="140">
        <v>807.14</v>
      </c>
    </row>
    <row r="2604" spans="1:5" x14ac:dyDescent="0.25">
      <c r="A2604" t="s">
        <v>3559</v>
      </c>
      <c r="B2604">
        <v>11701881003</v>
      </c>
      <c r="D2604" t="s">
        <v>3679</v>
      </c>
      <c r="E2604" s="140">
        <v>1440.36</v>
      </c>
    </row>
    <row r="2605" spans="1:5" x14ac:dyDescent="0.25">
      <c r="A2605" t="s">
        <v>3559</v>
      </c>
      <c r="B2605">
        <v>11704081003</v>
      </c>
      <c r="D2605" t="s">
        <v>3680</v>
      </c>
      <c r="E2605" s="140">
        <v>2038.23</v>
      </c>
    </row>
    <row r="2606" spans="1:5" x14ac:dyDescent="0.25">
      <c r="A2606" t="s">
        <v>3559</v>
      </c>
      <c r="B2606">
        <v>11704181003</v>
      </c>
      <c r="D2606" t="s">
        <v>3681</v>
      </c>
      <c r="E2606" s="140">
        <v>2203.75</v>
      </c>
    </row>
    <row r="2607" spans="1:5" x14ac:dyDescent="0.25">
      <c r="A2607" t="s">
        <v>3559</v>
      </c>
      <c r="B2607">
        <v>11704281003</v>
      </c>
      <c r="D2607" t="s">
        <v>3682</v>
      </c>
      <c r="E2607" s="140">
        <v>3364.93</v>
      </c>
    </row>
    <row r="2608" spans="1:5" x14ac:dyDescent="0.25">
      <c r="A2608" t="s">
        <v>3559</v>
      </c>
      <c r="B2608">
        <v>11704381003</v>
      </c>
      <c r="D2608" t="s">
        <v>3683</v>
      </c>
      <c r="E2608" s="140">
        <v>4629.8599999999997</v>
      </c>
    </row>
    <row r="2609" spans="1:5" x14ac:dyDescent="0.25">
      <c r="A2609" t="s">
        <v>3559</v>
      </c>
      <c r="B2609">
        <v>13529221001</v>
      </c>
      <c r="D2609" t="s">
        <v>3684</v>
      </c>
      <c r="E2609" s="140">
        <v>6623.62</v>
      </c>
    </row>
    <row r="2610" spans="1:5" x14ac:dyDescent="0.25">
      <c r="A2610" t="s">
        <v>3559</v>
      </c>
      <c r="B2610">
        <v>11701981001</v>
      </c>
      <c r="D2610" t="s">
        <v>3685</v>
      </c>
      <c r="E2610" s="140">
        <v>31.2</v>
      </c>
    </row>
    <row r="2611" spans="1:5" x14ac:dyDescent="0.25">
      <c r="A2611" t="s">
        <v>3559</v>
      </c>
      <c r="B2611">
        <v>11702081001</v>
      </c>
      <c r="D2611" t="s">
        <v>3686</v>
      </c>
      <c r="E2611" s="140">
        <v>144.21</v>
      </c>
    </row>
    <row r="2612" spans="1:5" x14ac:dyDescent="0.25">
      <c r="A2612" t="s">
        <v>3559</v>
      </c>
      <c r="B2612">
        <v>11704481002</v>
      </c>
      <c r="D2612" t="s">
        <v>3687</v>
      </c>
      <c r="E2612" s="140">
        <v>46.2</v>
      </c>
    </row>
    <row r="2613" spans="1:5" x14ac:dyDescent="0.25">
      <c r="A2613" t="s">
        <v>3559</v>
      </c>
      <c r="B2613">
        <v>11704581002</v>
      </c>
      <c r="D2613" t="s">
        <v>3688</v>
      </c>
      <c r="E2613" s="140">
        <v>69.180000000000007</v>
      </c>
    </row>
    <row r="2614" spans="1:5" x14ac:dyDescent="0.25">
      <c r="A2614" t="s">
        <v>3559</v>
      </c>
      <c r="B2614">
        <v>11704681002</v>
      </c>
      <c r="D2614" t="s">
        <v>3689</v>
      </c>
      <c r="E2614" s="140">
        <v>57.07</v>
      </c>
    </row>
    <row r="2615" spans="1:5" x14ac:dyDescent="0.25">
      <c r="A2615" t="s">
        <v>3559</v>
      </c>
      <c r="B2615">
        <v>11705281002</v>
      </c>
      <c r="D2615" t="s">
        <v>3690</v>
      </c>
      <c r="E2615" s="140">
        <v>84.24</v>
      </c>
    </row>
    <row r="2616" spans="1:5" x14ac:dyDescent="0.25">
      <c r="A2616" t="s">
        <v>3559</v>
      </c>
      <c r="B2616">
        <v>11705381002</v>
      </c>
      <c r="D2616" t="s">
        <v>3691</v>
      </c>
      <c r="E2616" s="140">
        <v>69.180000000000007</v>
      </c>
    </row>
    <row r="2617" spans="1:5" x14ac:dyDescent="0.25">
      <c r="A2617" t="s">
        <v>3559</v>
      </c>
      <c r="B2617">
        <v>11705481002</v>
      </c>
      <c r="D2617" t="s">
        <v>3692</v>
      </c>
      <c r="E2617" s="140">
        <v>103.77</v>
      </c>
    </row>
    <row r="2618" spans="1:5" x14ac:dyDescent="0.25">
      <c r="A2618" t="s">
        <v>3559</v>
      </c>
      <c r="B2618">
        <v>11705581002</v>
      </c>
      <c r="D2618" t="s">
        <v>3693</v>
      </c>
      <c r="E2618" s="140">
        <v>81.53</v>
      </c>
    </row>
    <row r="2619" spans="1:5" x14ac:dyDescent="0.25">
      <c r="A2619" t="s">
        <v>3559</v>
      </c>
      <c r="B2619">
        <v>11705681002</v>
      </c>
      <c r="D2619" t="s">
        <v>3694</v>
      </c>
      <c r="E2619" s="140">
        <v>126.36</v>
      </c>
    </row>
    <row r="2620" spans="1:5" x14ac:dyDescent="0.25">
      <c r="A2620" t="s">
        <v>3559</v>
      </c>
      <c r="B2620">
        <v>11715881001</v>
      </c>
      <c r="D2620" t="s">
        <v>3695</v>
      </c>
      <c r="E2620" s="140">
        <v>121.55</v>
      </c>
    </row>
    <row r="2621" spans="1:5" x14ac:dyDescent="0.25">
      <c r="A2621" t="s">
        <v>3559</v>
      </c>
      <c r="B2621">
        <v>11715981001</v>
      </c>
      <c r="D2621" t="s">
        <v>3696</v>
      </c>
      <c r="E2621" s="140">
        <v>197.15</v>
      </c>
    </row>
    <row r="2622" spans="1:5" x14ac:dyDescent="0.25">
      <c r="A2622" t="s">
        <v>3559</v>
      </c>
      <c r="B2622">
        <v>11056961001</v>
      </c>
      <c r="D2622" t="s">
        <v>3697</v>
      </c>
      <c r="E2622" s="140">
        <v>759</v>
      </c>
    </row>
    <row r="2623" spans="1:5" x14ac:dyDescent="0.25">
      <c r="A2623" t="s">
        <v>3559</v>
      </c>
      <c r="B2623">
        <v>11056971001</v>
      </c>
      <c r="D2623" t="s">
        <v>3698</v>
      </c>
      <c r="E2623" s="140">
        <v>1670.81</v>
      </c>
    </row>
    <row r="2624" spans="1:5" x14ac:dyDescent="0.25">
      <c r="A2624" t="s">
        <v>3559</v>
      </c>
      <c r="B2624">
        <v>11056981001</v>
      </c>
      <c r="D2624" t="s">
        <v>3699</v>
      </c>
      <c r="E2624" s="140">
        <v>2124.8200000000002</v>
      </c>
    </row>
    <row r="2625" spans="1:5" x14ac:dyDescent="0.25">
      <c r="A2625" t="s">
        <v>3559</v>
      </c>
      <c r="B2625">
        <v>11719071001</v>
      </c>
      <c r="D2625" t="s">
        <v>3700</v>
      </c>
      <c r="E2625" s="140">
        <v>2673.72</v>
      </c>
    </row>
    <row r="2626" spans="1:5" x14ac:dyDescent="0.25">
      <c r="A2626" t="s">
        <v>3559</v>
      </c>
      <c r="B2626">
        <v>11719171001</v>
      </c>
      <c r="D2626" t="s">
        <v>3701</v>
      </c>
      <c r="E2626" s="140">
        <v>3831.55</v>
      </c>
    </row>
    <row r="2627" spans="1:5" x14ac:dyDescent="0.25">
      <c r="A2627" t="s">
        <v>3559</v>
      </c>
      <c r="B2627">
        <v>11035501001</v>
      </c>
      <c r="D2627" t="s">
        <v>3702</v>
      </c>
      <c r="E2627" s="140">
        <v>4980.74</v>
      </c>
    </row>
    <row r="2628" spans="1:5" x14ac:dyDescent="0.25">
      <c r="A2628" t="s">
        <v>3559</v>
      </c>
      <c r="B2628">
        <v>12277551003</v>
      </c>
      <c r="D2628" t="s">
        <v>3703</v>
      </c>
      <c r="E2628" s="140">
        <v>364.03</v>
      </c>
    </row>
    <row r="2629" spans="1:5" x14ac:dyDescent="0.25">
      <c r="A2629" t="s">
        <v>3559</v>
      </c>
      <c r="B2629">
        <v>12277651003</v>
      </c>
      <c r="D2629" t="s">
        <v>3704</v>
      </c>
      <c r="E2629" s="140">
        <v>433.47</v>
      </c>
    </row>
    <row r="2630" spans="1:5" x14ac:dyDescent="0.25">
      <c r="A2630" t="s">
        <v>3559</v>
      </c>
      <c r="B2630">
        <v>12277751003</v>
      </c>
      <c r="D2630" t="s">
        <v>3705</v>
      </c>
      <c r="E2630" s="140">
        <v>496.35</v>
      </c>
    </row>
    <row r="2631" spans="1:5" x14ac:dyDescent="0.25">
      <c r="A2631" t="s">
        <v>3559</v>
      </c>
      <c r="B2631">
        <v>12298451003</v>
      </c>
      <c r="D2631" t="s">
        <v>3706</v>
      </c>
      <c r="E2631" s="140">
        <v>631.24</v>
      </c>
    </row>
    <row r="2632" spans="1:5" x14ac:dyDescent="0.25">
      <c r="A2632" t="s">
        <v>3559</v>
      </c>
      <c r="B2632">
        <v>12298551003</v>
      </c>
      <c r="D2632" t="s">
        <v>3707</v>
      </c>
      <c r="E2632" s="140">
        <v>776.49</v>
      </c>
    </row>
    <row r="2633" spans="1:5" x14ac:dyDescent="0.25">
      <c r="A2633" t="s">
        <v>3559</v>
      </c>
      <c r="B2633">
        <v>12183691003</v>
      </c>
      <c r="D2633" t="s">
        <v>3708</v>
      </c>
      <c r="E2633" s="140">
        <v>1307.5</v>
      </c>
    </row>
    <row r="2634" spans="1:5" x14ac:dyDescent="0.25">
      <c r="A2634" t="s">
        <v>3559</v>
      </c>
      <c r="B2634">
        <v>12277851003</v>
      </c>
      <c r="D2634" t="s">
        <v>3709</v>
      </c>
      <c r="E2634" s="140">
        <v>791.08</v>
      </c>
    </row>
    <row r="2635" spans="1:5" x14ac:dyDescent="0.25">
      <c r="A2635" t="s">
        <v>3559</v>
      </c>
      <c r="B2635">
        <v>11755841001</v>
      </c>
      <c r="D2635" t="s">
        <v>3710</v>
      </c>
      <c r="E2635" s="140">
        <v>783.18</v>
      </c>
    </row>
    <row r="2636" spans="1:5" x14ac:dyDescent="0.25">
      <c r="A2636" t="s">
        <v>3559</v>
      </c>
      <c r="B2636">
        <v>13503681001</v>
      </c>
      <c r="D2636" t="s">
        <v>3711</v>
      </c>
      <c r="E2636" s="140">
        <v>339.47</v>
      </c>
    </row>
    <row r="2637" spans="1:5" x14ac:dyDescent="0.25">
      <c r="A2637" t="s">
        <v>3559</v>
      </c>
      <c r="B2637">
        <v>13503691001</v>
      </c>
      <c r="D2637" t="s">
        <v>3712</v>
      </c>
      <c r="E2637" s="140">
        <v>512.88</v>
      </c>
    </row>
    <row r="2638" spans="1:5" x14ac:dyDescent="0.25">
      <c r="A2638" t="s">
        <v>3559</v>
      </c>
      <c r="B2638">
        <v>13503701001</v>
      </c>
      <c r="D2638" t="s">
        <v>3713</v>
      </c>
      <c r="E2638" s="140">
        <v>675.7</v>
      </c>
    </row>
    <row r="2639" spans="1:5" x14ac:dyDescent="0.25">
      <c r="A2639" t="s">
        <v>3559</v>
      </c>
      <c r="B2639">
        <v>13503711001</v>
      </c>
      <c r="D2639" t="s">
        <v>3714</v>
      </c>
      <c r="E2639" s="140">
        <v>825.8</v>
      </c>
    </row>
    <row r="2640" spans="1:5" x14ac:dyDescent="0.25">
      <c r="A2640" t="s">
        <v>3559</v>
      </c>
      <c r="B2640">
        <v>13503721001</v>
      </c>
      <c r="D2640" t="s">
        <v>3715</v>
      </c>
      <c r="E2640" s="140">
        <v>1002.55</v>
      </c>
    </row>
    <row r="2641" spans="1:5" x14ac:dyDescent="0.25">
      <c r="A2641" t="s">
        <v>3559</v>
      </c>
      <c r="B2641">
        <v>13529381001</v>
      </c>
      <c r="D2641" t="s">
        <v>3716</v>
      </c>
      <c r="E2641" s="140">
        <v>1138.94</v>
      </c>
    </row>
    <row r="2642" spans="1:5" x14ac:dyDescent="0.25">
      <c r="A2642" t="s">
        <v>3559</v>
      </c>
      <c r="B2642">
        <v>13503571001</v>
      </c>
      <c r="D2642" t="s">
        <v>3717</v>
      </c>
      <c r="E2642" s="140">
        <v>265.82</v>
      </c>
    </row>
    <row r="2643" spans="1:5" x14ac:dyDescent="0.25">
      <c r="A2643" t="s">
        <v>3559</v>
      </c>
      <c r="B2643">
        <v>13503581001</v>
      </c>
      <c r="D2643" t="s">
        <v>3718</v>
      </c>
      <c r="E2643" s="140">
        <v>323.16000000000003</v>
      </c>
    </row>
    <row r="2644" spans="1:5" x14ac:dyDescent="0.25">
      <c r="A2644" t="s">
        <v>3559</v>
      </c>
      <c r="B2644">
        <v>13503611001</v>
      </c>
      <c r="D2644" t="s">
        <v>3719</v>
      </c>
      <c r="E2644" s="140">
        <v>370.59</v>
      </c>
    </row>
    <row r="2645" spans="1:5" x14ac:dyDescent="0.25">
      <c r="A2645" t="s">
        <v>3559</v>
      </c>
      <c r="B2645">
        <v>13503621001</v>
      </c>
      <c r="D2645" t="s">
        <v>3720</v>
      </c>
      <c r="E2645" s="140">
        <v>632.72</v>
      </c>
    </row>
    <row r="2646" spans="1:5" x14ac:dyDescent="0.25">
      <c r="A2646" t="s">
        <v>3559</v>
      </c>
      <c r="B2646">
        <v>13503631001</v>
      </c>
      <c r="D2646" t="s">
        <v>3721</v>
      </c>
      <c r="E2646" s="140">
        <v>749.83</v>
      </c>
    </row>
    <row r="2647" spans="1:5" x14ac:dyDescent="0.25">
      <c r="A2647" t="s">
        <v>3559</v>
      </c>
      <c r="B2647">
        <v>13529391001</v>
      </c>
      <c r="D2647" t="s">
        <v>3722</v>
      </c>
      <c r="E2647" s="140">
        <v>943.27</v>
      </c>
    </row>
    <row r="2648" spans="1:5" x14ac:dyDescent="0.25">
      <c r="A2648" t="s">
        <v>3559</v>
      </c>
      <c r="B2648">
        <v>13532341001</v>
      </c>
      <c r="D2648" t="s">
        <v>3723</v>
      </c>
      <c r="E2648" s="140">
        <v>139.59</v>
      </c>
    </row>
    <row r="2649" spans="1:5" x14ac:dyDescent="0.25">
      <c r="A2649" t="s">
        <v>3559</v>
      </c>
      <c r="B2649">
        <v>13532441001</v>
      </c>
      <c r="D2649" t="s">
        <v>3724</v>
      </c>
      <c r="E2649" s="140">
        <v>147.25</v>
      </c>
    </row>
    <row r="2650" spans="1:5" x14ac:dyDescent="0.25">
      <c r="A2650" t="s">
        <v>3559</v>
      </c>
      <c r="B2650">
        <v>13532541001</v>
      </c>
      <c r="D2650" t="s">
        <v>3725</v>
      </c>
      <c r="E2650" s="140">
        <v>170.47</v>
      </c>
    </row>
    <row r="2651" spans="1:5" x14ac:dyDescent="0.25">
      <c r="A2651" t="s">
        <v>3559</v>
      </c>
      <c r="B2651">
        <v>13532641001</v>
      </c>
      <c r="D2651" t="s">
        <v>3726</v>
      </c>
      <c r="E2651" s="140">
        <v>222.37</v>
      </c>
    </row>
    <row r="2652" spans="1:5" x14ac:dyDescent="0.25">
      <c r="A2652" t="s">
        <v>3559</v>
      </c>
      <c r="B2652">
        <v>13532741001</v>
      </c>
      <c r="D2652" t="s">
        <v>3727</v>
      </c>
      <c r="E2652" s="140">
        <v>261.64999999999998</v>
      </c>
    </row>
    <row r="2653" spans="1:5" x14ac:dyDescent="0.25">
      <c r="A2653" t="s">
        <v>3559</v>
      </c>
      <c r="B2653">
        <v>13532841001</v>
      </c>
      <c r="D2653" t="s">
        <v>3728</v>
      </c>
      <c r="E2653" s="140">
        <v>313.52999999999997</v>
      </c>
    </row>
    <row r="2654" spans="1:5" x14ac:dyDescent="0.25">
      <c r="A2654" t="s">
        <v>3559</v>
      </c>
      <c r="B2654">
        <v>14069861001</v>
      </c>
      <c r="D2654" t="s">
        <v>3729</v>
      </c>
      <c r="E2654" s="140">
        <v>106.44</v>
      </c>
    </row>
    <row r="2655" spans="1:5" x14ac:dyDescent="0.25">
      <c r="A2655" t="s">
        <v>3559</v>
      </c>
      <c r="B2655">
        <v>14069871001</v>
      </c>
      <c r="D2655" t="s">
        <v>3730</v>
      </c>
      <c r="E2655" s="140">
        <v>116.13</v>
      </c>
    </row>
    <row r="2656" spans="1:5" x14ac:dyDescent="0.25">
      <c r="A2656" t="s">
        <v>3559</v>
      </c>
      <c r="B2656">
        <v>14069881001</v>
      </c>
      <c r="D2656" t="s">
        <v>3731</v>
      </c>
      <c r="E2656" s="140">
        <v>128.57</v>
      </c>
    </row>
    <row r="2657" spans="1:5" x14ac:dyDescent="0.25">
      <c r="A2657" t="s">
        <v>3559</v>
      </c>
      <c r="B2657">
        <v>14069901001</v>
      </c>
      <c r="D2657" t="s">
        <v>3732</v>
      </c>
      <c r="E2657" s="140">
        <v>305.98</v>
      </c>
    </row>
    <row r="2658" spans="1:5" x14ac:dyDescent="0.25">
      <c r="A2658" t="s">
        <v>3559</v>
      </c>
      <c r="B2658">
        <v>14069911001</v>
      </c>
      <c r="D2658" t="s">
        <v>3733</v>
      </c>
      <c r="E2658" s="140">
        <v>401.29</v>
      </c>
    </row>
    <row r="2659" spans="1:5" x14ac:dyDescent="0.25">
      <c r="A2659" t="s">
        <v>3559</v>
      </c>
      <c r="B2659">
        <v>14069951001</v>
      </c>
      <c r="D2659" t="s">
        <v>3734</v>
      </c>
      <c r="E2659" s="140">
        <v>939.4</v>
      </c>
    </row>
    <row r="2660" spans="1:5" x14ac:dyDescent="0.25">
      <c r="A2660" t="s">
        <v>3559</v>
      </c>
      <c r="B2660">
        <v>11765201003</v>
      </c>
      <c r="D2660" t="s">
        <v>3735</v>
      </c>
      <c r="E2660" s="140">
        <v>4.82</v>
      </c>
    </row>
    <row r="2661" spans="1:5" x14ac:dyDescent="0.25">
      <c r="A2661" t="s">
        <v>3559</v>
      </c>
      <c r="B2661">
        <v>11729601003</v>
      </c>
      <c r="D2661" t="s">
        <v>3736</v>
      </c>
      <c r="E2661" s="140">
        <v>7.91</v>
      </c>
    </row>
    <row r="2662" spans="1:5" x14ac:dyDescent="0.25">
      <c r="A2662" t="s">
        <v>3559</v>
      </c>
      <c r="B2662">
        <v>11787501001</v>
      </c>
      <c r="D2662" t="s">
        <v>3737</v>
      </c>
      <c r="E2662" s="140">
        <v>14.32</v>
      </c>
    </row>
    <row r="2663" spans="1:5" x14ac:dyDescent="0.25">
      <c r="A2663" s="141" t="s">
        <v>3559</v>
      </c>
      <c r="B2663" s="141">
        <v>12063161001</v>
      </c>
      <c r="C2663" s="141"/>
      <c r="D2663" s="141" t="s">
        <v>3738</v>
      </c>
      <c r="E2663" s="142">
        <v>8436.1</v>
      </c>
    </row>
    <row r="2664" spans="1:5" x14ac:dyDescent="0.25">
      <c r="A2664" s="141" t="s">
        <v>3559</v>
      </c>
      <c r="B2664" s="141">
        <v>12063171001</v>
      </c>
      <c r="C2664" s="141"/>
      <c r="D2664" s="141" t="s">
        <v>3739</v>
      </c>
      <c r="E2664" s="142">
        <v>9358.11</v>
      </c>
    </row>
    <row r="2665" spans="1:5" x14ac:dyDescent="0.25">
      <c r="A2665" t="s">
        <v>1634</v>
      </c>
      <c r="B2665">
        <v>11081631001</v>
      </c>
      <c r="D2665" t="s">
        <v>3740</v>
      </c>
      <c r="E2665" s="140">
        <v>11.78</v>
      </c>
    </row>
    <row r="2666" spans="1:5" x14ac:dyDescent="0.25">
      <c r="A2666" t="s">
        <v>1977</v>
      </c>
      <c r="B2666">
        <v>11455011001</v>
      </c>
      <c r="D2666" t="s">
        <v>3741</v>
      </c>
      <c r="E2666" s="140">
        <v>109.73</v>
      </c>
    </row>
    <row r="2667" spans="1:5" x14ac:dyDescent="0.25">
      <c r="A2667" t="s">
        <v>1977</v>
      </c>
      <c r="B2667">
        <v>11455021001</v>
      </c>
      <c r="D2667" t="s">
        <v>3742</v>
      </c>
      <c r="E2667" s="140">
        <v>112.04</v>
      </c>
    </row>
    <row r="2668" spans="1:5" x14ac:dyDescent="0.25">
      <c r="A2668" t="s">
        <v>1977</v>
      </c>
      <c r="B2668">
        <v>11455031001</v>
      </c>
      <c r="D2668" t="s">
        <v>3743</v>
      </c>
      <c r="E2668" s="140">
        <v>118.97</v>
      </c>
    </row>
    <row r="2669" spans="1:5" x14ac:dyDescent="0.25">
      <c r="A2669" t="s">
        <v>1977</v>
      </c>
      <c r="B2669">
        <v>11455041001</v>
      </c>
      <c r="D2669" t="s">
        <v>3744</v>
      </c>
      <c r="E2669" s="140">
        <v>209.06</v>
      </c>
    </row>
    <row r="2670" spans="1:5" x14ac:dyDescent="0.25">
      <c r="A2670" t="s">
        <v>1977</v>
      </c>
      <c r="B2670">
        <v>11455051001</v>
      </c>
      <c r="D2670" t="s">
        <v>3745</v>
      </c>
      <c r="E2670" s="140">
        <v>218.3</v>
      </c>
    </row>
    <row r="2671" spans="1:5" x14ac:dyDescent="0.25">
      <c r="A2671" t="s">
        <v>1977</v>
      </c>
      <c r="B2671">
        <v>11455061001</v>
      </c>
      <c r="D2671" t="s">
        <v>3746</v>
      </c>
      <c r="E2671" s="140">
        <v>225.23</v>
      </c>
    </row>
    <row r="2672" spans="1:5" x14ac:dyDescent="0.25">
      <c r="A2672" t="s">
        <v>1977</v>
      </c>
      <c r="B2672">
        <v>11455071001</v>
      </c>
      <c r="D2672" t="s">
        <v>3747</v>
      </c>
      <c r="E2672" s="140">
        <v>303.77</v>
      </c>
    </row>
    <row r="2673" spans="1:5" x14ac:dyDescent="0.25">
      <c r="A2673" t="s">
        <v>1977</v>
      </c>
      <c r="B2673">
        <v>11455081001</v>
      </c>
      <c r="D2673" t="s">
        <v>3748</v>
      </c>
      <c r="E2673" s="140">
        <v>317.63</v>
      </c>
    </row>
    <row r="2674" spans="1:5" x14ac:dyDescent="0.25">
      <c r="A2674" t="s">
        <v>1977</v>
      </c>
      <c r="B2674">
        <v>11455091001</v>
      </c>
      <c r="D2674" t="s">
        <v>3749</v>
      </c>
      <c r="E2674" s="140">
        <v>325.70999999999998</v>
      </c>
    </row>
    <row r="2675" spans="1:5" x14ac:dyDescent="0.25">
      <c r="A2675" t="s">
        <v>1977</v>
      </c>
      <c r="B2675">
        <v>11455111001</v>
      </c>
      <c r="D2675" t="s">
        <v>3750</v>
      </c>
      <c r="E2675" s="140">
        <v>373.07</v>
      </c>
    </row>
    <row r="2676" spans="1:5" x14ac:dyDescent="0.25">
      <c r="A2676" t="s">
        <v>1977</v>
      </c>
      <c r="B2676">
        <v>11455121001</v>
      </c>
      <c r="D2676" t="s">
        <v>3751</v>
      </c>
      <c r="E2676" s="140">
        <v>380</v>
      </c>
    </row>
    <row r="2677" spans="1:5" x14ac:dyDescent="0.25">
      <c r="A2677" t="s">
        <v>1977</v>
      </c>
      <c r="B2677">
        <v>11455131001</v>
      </c>
      <c r="D2677" t="s">
        <v>3752</v>
      </c>
      <c r="E2677" s="140">
        <v>389.24</v>
      </c>
    </row>
    <row r="2678" spans="1:5" x14ac:dyDescent="0.25">
      <c r="A2678" t="s">
        <v>1977</v>
      </c>
      <c r="B2678">
        <v>11455141001</v>
      </c>
      <c r="D2678" t="s">
        <v>3753</v>
      </c>
      <c r="E2678" s="140">
        <v>1007.16</v>
      </c>
    </row>
    <row r="2679" spans="1:5" x14ac:dyDescent="0.25">
      <c r="A2679" t="s">
        <v>1977</v>
      </c>
      <c r="B2679">
        <v>11455151001</v>
      </c>
      <c r="D2679" t="s">
        <v>3754</v>
      </c>
      <c r="E2679" s="140">
        <v>1025.6400000000001</v>
      </c>
    </row>
    <row r="2680" spans="1:5" x14ac:dyDescent="0.25">
      <c r="A2680" t="s">
        <v>1977</v>
      </c>
      <c r="B2680">
        <v>11455161001</v>
      </c>
      <c r="D2680" t="s">
        <v>3755</v>
      </c>
      <c r="E2680" s="140">
        <v>1044.1199999999999</v>
      </c>
    </row>
    <row r="2681" spans="1:5" x14ac:dyDescent="0.25">
      <c r="A2681" t="s">
        <v>1977</v>
      </c>
      <c r="B2681">
        <v>11455261001</v>
      </c>
      <c r="D2681" t="s">
        <v>3756</v>
      </c>
      <c r="E2681" s="140" t="e">
        <v>#VALUE!</v>
      </c>
    </row>
    <row r="2682" spans="1:5" x14ac:dyDescent="0.25">
      <c r="A2682" t="s">
        <v>1977</v>
      </c>
      <c r="B2682">
        <v>11455271001</v>
      </c>
      <c r="D2682" t="s">
        <v>3757</v>
      </c>
      <c r="E2682" s="140" t="e">
        <v>#VALUE!</v>
      </c>
    </row>
    <row r="2683" spans="1:5" x14ac:dyDescent="0.25">
      <c r="A2683" t="s">
        <v>1101</v>
      </c>
      <c r="B2683">
        <v>12223141001</v>
      </c>
      <c r="D2683" t="s">
        <v>3758</v>
      </c>
      <c r="E2683" s="140">
        <v>51.46</v>
      </c>
    </row>
    <row r="2684" spans="1:5" x14ac:dyDescent="0.25">
      <c r="A2684" t="s">
        <v>1101</v>
      </c>
      <c r="B2684">
        <v>12447621001</v>
      </c>
      <c r="D2684" t="s">
        <v>3759</v>
      </c>
      <c r="E2684" s="140">
        <v>2384.87</v>
      </c>
    </row>
    <row r="2685" spans="1:5" x14ac:dyDescent="0.25">
      <c r="A2685" t="s">
        <v>1634</v>
      </c>
      <c r="B2685">
        <v>13130851001</v>
      </c>
      <c r="D2685" t="s">
        <v>3760</v>
      </c>
      <c r="E2685" s="140">
        <v>18.399999999999999</v>
      </c>
    </row>
    <row r="2686" spans="1:5" x14ac:dyDescent="0.25">
      <c r="A2686" t="s">
        <v>1101</v>
      </c>
      <c r="B2686">
        <v>13149861001</v>
      </c>
      <c r="D2686" t="s">
        <v>3761</v>
      </c>
      <c r="E2686" s="140">
        <v>7830.03</v>
      </c>
    </row>
    <row r="2687" spans="1:5" x14ac:dyDescent="0.25">
      <c r="A2687" t="s">
        <v>1101</v>
      </c>
      <c r="B2687">
        <v>13267601001</v>
      </c>
      <c r="D2687" t="s">
        <v>3762</v>
      </c>
      <c r="E2687" s="140">
        <v>236.69</v>
      </c>
    </row>
    <row r="2688" spans="1:5" x14ac:dyDescent="0.25">
      <c r="A2688" t="s">
        <v>1101</v>
      </c>
      <c r="B2688">
        <v>13282481001</v>
      </c>
      <c r="D2688" t="s">
        <v>3763</v>
      </c>
      <c r="E2688" s="140">
        <v>242.67</v>
      </c>
    </row>
    <row r="2689" spans="1:5" x14ac:dyDescent="0.25">
      <c r="A2689" t="s">
        <v>1634</v>
      </c>
      <c r="B2689">
        <v>14564821001</v>
      </c>
      <c r="D2689" t="s">
        <v>3764</v>
      </c>
      <c r="E2689" s="140">
        <v>32.229999999999997</v>
      </c>
    </row>
    <row r="2690" spans="1:5" x14ac:dyDescent="0.25">
      <c r="A2690" t="s">
        <v>2445</v>
      </c>
      <c r="B2690">
        <v>14847211001</v>
      </c>
      <c r="D2690" t="s">
        <v>3765</v>
      </c>
      <c r="E2690" s="140">
        <v>186.25</v>
      </c>
    </row>
    <row r="2691" spans="1:5" x14ac:dyDescent="0.25">
      <c r="A2691" t="s">
        <v>2445</v>
      </c>
      <c r="B2691">
        <v>14847231001</v>
      </c>
      <c r="D2691" t="s">
        <v>3766</v>
      </c>
      <c r="E2691" s="140">
        <v>329.94</v>
      </c>
    </row>
    <row r="2692" spans="1:5" x14ac:dyDescent="0.25">
      <c r="A2692" t="s">
        <v>2445</v>
      </c>
      <c r="B2692">
        <v>12219551001</v>
      </c>
      <c r="D2692" t="s">
        <v>3767</v>
      </c>
      <c r="E2692" s="140">
        <v>133.88999999999999</v>
      </c>
    </row>
    <row r="2693" spans="1:5" x14ac:dyDescent="0.25">
      <c r="A2693" t="s">
        <v>1634</v>
      </c>
      <c r="B2693">
        <v>14601211005</v>
      </c>
      <c r="D2693" t="s">
        <v>3768</v>
      </c>
      <c r="E2693" s="140">
        <v>39.85</v>
      </c>
    </row>
    <row r="2694" spans="1:5" x14ac:dyDescent="0.25">
      <c r="A2694" t="s">
        <v>1634</v>
      </c>
      <c r="B2694">
        <v>14601311005</v>
      </c>
      <c r="D2694" t="s">
        <v>3769</v>
      </c>
      <c r="E2694" s="140">
        <v>62.88</v>
      </c>
    </row>
    <row r="2695" spans="1:5" x14ac:dyDescent="0.25">
      <c r="A2695" t="s">
        <v>1634</v>
      </c>
      <c r="B2695">
        <v>11602061001</v>
      </c>
      <c r="D2695" t="s">
        <v>3770</v>
      </c>
      <c r="E2695" s="140">
        <v>8.41</v>
      </c>
    </row>
    <row r="2696" spans="1:5" x14ac:dyDescent="0.25">
      <c r="A2696" t="s">
        <v>1634</v>
      </c>
      <c r="B2696">
        <v>11602071001</v>
      </c>
      <c r="D2696" t="s">
        <v>3771</v>
      </c>
      <c r="E2696" s="140">
        <v>15.88</v>
      </c>
    </row>
    <row r="2697" spans="1:5" x14ac:dyDescent="0.25">
      <c r="A2697" t="s">
        <v>1634</v>
      </c>
      <c r="B2697">
        <v>14600131001</v>
      </c>
      <c r="D2697" t="s">
        <v>3772</v>
      </c>
      <c r="E2697" s="140">
        <v>123.59</v>
      </c>
    </row>
    <row r="2698" spans="1:5" x14ac:dyDescent="0.25">
      <c r="A2698" t="s">
        <v>1634</v>
      </c>
      <c r="B2698">
        <v>14600141001</v>
      </c>
      <c r="D2698" t="s">
        <v>3773</v>
      </c>
      <c r="E2698" s="140">
        <v>219.45</v>
      </c>
    </row>
    <row r="2699" spans="1:5" x14ac:dyDescent="0.25">
      <c r="A2699" t="s">
        <v>1634</v>
      </c>
      <c r="B2699">
        <v>14600161001</v>
      </c>
      <c r="D2699" t="s">
        <v>3774</v>
      </c>
      <c r="E2699" s="140">
        <v>84.03</v>
      </c>
    </row>
    <row r="2700" spans="1:5" x14ac:dyDescent="0.25">
      <c r="A2700" t="s">
        <v>1634</v>
      </c>
      <c r="B2700">
        <v>14600171001</v>
      </c>
      <c r="D2700" t="s">
        <v>3775</v>
      </c>
      <c r="E2700" s="140">
        <v>85.3</v>
      </c>
    </row>
    <row r="2701" spans="1:5" x14ac:dyDescent="0.25">
      <c r="A2701" t="s">
        <v>1634</v>
      </c>
      <c r="B2701">
        <v>14600211001</v>
      </c>
      <c r="D2701" t="s">
        <v>3776</v>
      </c>
      <c r="E2701" s="140">
        <v>92.6</v>
      </c>
    </row>
    <row r="2702" spans="1:5" x14ac:dyDescent="0.25">
      <c r="A2702" t="s">
        <v>1634</v>
      </c>
      <c r="B2702">
        <v>14600181001</v>
      </c>
      <c r="D2702" t="s">
        <v>3777</v>
      </c>
      <c r="E2702" s="140">
        <v>136.29</v>
      </c>
    </row>
    <row r="2703" spans="1:5" x14ac:dyDescent="0.25">
      <c r="A2703" t="s">
        <v>1634</v>
      </c>
      <c r="B2703">
        <v>14600191001</v>
      </c>
      <c r="D2703" t="s">
        <v>3778</v>
      </c>
      <c r="E2703" s="140">
        <v>131.9</v>
      </c>
    </row>
    <row r="2704" spans="1:5" x14ac:dyDescent="0.25">
      <c r="A2704" t="s">
        <v>1634</v>
      </c>
      <c r="B2704">
        <v>14600231001</v>
      </c>
      <c r="D2704" t="s">
        <v>3779</v>
      </c>
      <c r="E2704" s="140">
        <v>138.6</v>
      </c>
    </row>
    <row r="2705" spans="1:5" x14ac:dyDescent="0.25">
      <c r="A2705" t="s">
        <v>1634</v>
      </c>
      <c r="B2705">
        <v>14600221001</v>
      </c>
      <c r="D2705" t="s">
        <v>3780</v>
      </c>
      <c r="E2705" s="140">
        <v>185.96</v>
      </c>
    </row>
    <row r="2706" spans="1:5" x14ac:dyDescent="0.25">
      <c r="A2706" t="s">
        <v>1634</v>
      </c>
      <c r="B2706">
        <v>14600241001</v>
      </c>
      <c r="D2706" t="s">
        <v>3781</v>
      </c>
      <c r="E2706" s="140">
        <v>77.62</v>
      </c>
    </row>
    <row r="2707" spans="1:5" x14ac:dyDescent="0.25">
      <c r="A2707" t="s">
        <v>1634</v>
      </c>
      <c r="B2707">
        <v>14600251001</v>
      </c>
      <c r="D2707" t="s">
        <v>3782</v>
      </c>
      <c r="E2707" s="140">
        <v>88</v>
      </c>
    </row>
    <row r="2708" spans="1:5" x14ac:dyDescent="0.25">
      <c r="A2708" t="s">
        <v>1634</v>
      </c>
      <c r="B2708">
        <v>14600261001</v>
      </c>
      <c r="D2708" t="s">
        <v>3783</v>
      </c>
      <c r="E2708" s="140">
        <v>127.05</v>
      </c>
    </row>
    <row r="2709" spans="1:5" x14ac:dyDescent="0.25">
      <c r="A2709" t="s">
        <v>1634</v>
      </c>
      <c r="B2709">
        <v>14600271001</v>
      </c>
      <c r="D2709" t="s">
        <v>3784</v>
      </c>
      <c r="E2709" s="140">
        <v>153.62</v>
      </c>
    </row>
    <row r="2710" spans="1:5" x14ac:dyDescent="0.25">
      <c r="A2710" t="s">
        <v>1634</v>
      </c>
      <c r="B2710">
        <v>14600511001</v>
      </c>
      <c r="D2710" t="s">
        <v>3785</v>
      </c>
      <c r="E2710" s="140">
        <v>58.74</v>
      </c>
    </row>
    <row r="2711" spans="1:5" x14ac:dyDescent="0.25">
      <c r="A2711" t="s">
        <v>1634</v>
      </c>
      <c r="B2711">
        <v>14600521001</v>
      </c>
      <c r="D2711" t="s">
        <v>3786</v>
      </c>
      <c r="E2711" s="140">
        <v>99.16</v>
      </c>
    </row>
    <row r="2712" spans="1:5" x14ac:dyDescent="0.25">
      <c r="A2712" t="s">
        <v>1634</v>
      </c>
      <c r="B2712">
        <v>14600531001</v>
      </c>
      <c r="D2712" t="s">
        <v>3787</v>
      </c>
      <c r="E2712" s="140">
        <v>39.200000000000003</v>
      </c>
    </row>
    <row r="2713" spans="1:5" x14ac:dyDescent="0.25">
      <c r="A2713" t="s">
        <v>1634</v>
      </c>
      <c r="B2713">
        <v>14600541001</v>
      </c>
      <c r="D2713" t="s">
        <v>3788</v>
      </c>
      <c r="E2713" s="140">
        <v>49.69</v>
      </c>
    </row>
    <row r="2714" spans="1:5" x14ac:dyDescent="0.25">
      <c r="A2714" t="s">
        <v>1634</v>
      </c>
      <c r="B2714">
        <v>14600551001</v>
      </c>
      <c r="D2714" t="s">
        <v>3789</v>
      </c>
      <c r="E2714" s="140">
        <v>86.63</v>
      </c>
    </row>
    <row r="2715" spans="1:5" x14ac:dyDescent="0.25">
      <c r="A2715" t="s">
        <v>1634</v>
      </c>
      <c r="B2715">
        <v>14600331001</v>
      </c>
      <c r="D2715" t="s">
        <v>3790</v>
      </c>
      <c r="E2715" s="140">
        <v>86.11</v>
      </c>
    </row>
    <row r="2716" spans="1:5" x14ac:dyDescent="0.25">
      <c r="A2716" t="s">
        <v>1634</v>
      </c>
      <c r="B2716">
        <v>14600341001</v>
      </c>
      <c r="D2716" t="s">
        <v>3791</v>
      </c>
      <c r="E2716" s="140">
        <v>167.48</v>
      </c>
    </row>
    <row r="2717" spans="1:5" x14ac:dyDescent="0.25">
      <c r="A2717" t="s">
        <v>1634</v>
      </c>
      <c r="B2717">
        <v>14600311001</v>
      </c>
      <c r="D2717" t="s">
        <v>3792</v>
      </c>
      <c r="E2717" s="140">
        <v>73.98</v>
      </c>
    </row>
    <row r="2718" spans="1:5" x14ac:dyDescent="0.25">
      <c r="A2718" t="s">
        <v>1634</v>
      </c>
      <c r="B2718">
        <v>14600321001</v>
      </c>
      <c r="D2718" t="s">
        <v>3793</v>
      </c>
      <c r="E2718" s="140">
        <v>131.66999999999999</v>
      </c>
    </row>
    <row r="2719" spans="1:5" x14ac:dyDescent="0.25">
      <c r="A2719" t="s">
        <v>1634</v>
      </c>
      <c r="B2719">
        <v>14600611001</v>
      </c>
      <c r="D2719" t="s">
        <v>3794</v>
      </c>
      <c r="E2719" s="140">
        <v>48</v>
      </c>
    </row>
    <row r="2720" spans="1:5" x14ac:dyDescent="0.25">
      <c r="A2720" t="s">
        <v>1634</v>
      </c>
      <c r="B2720">
        <v>14600621001</v>
      </c>
      <c r="D2720" t="s">
        <v>3795</v>
      </c>
      <c r="E2720" s="140">
        <v>77.88</v>
      </c>
    </row>
    <row r="2721" spans="1:5" x14ac:dyDescent="0.25">
      <c r="A2721" t="s">
        <v>1634</v>
      </c>
      <c r="B2721">
        <v>14600631001</v>
      </c>
      <c r="D2721" t="s">
        <v>3796</v>
      </c>
      <c r="E2721" s="140">
        <v>48.8</v>
      </c>
    </row>
    <row r="2722" spans="1:5" x14ac:dyDescent="0.25">
      <c r="A2722" t="s">
        <v>1634</v>
      </c>
      <c r="B2722">
        <v>14600641001</v>
      </c>
      <c r="D2722" t="s">
        <v>3797</v>
      </c>
      <c r="E2722" s="140">
        <v>80.19</v>
      </c>
    </row>
    <row r="2723" spans="1:5" x14ac:dyDescent="0.25">
      <c r="A2723" t="s">
        <v>1634</v>
      </c>
      <c r="B2723">
        <v>14600651001</v>
      </c>
      <c r="D2723" t="s">
        <v>3798</v>
      </c>
      <c r="E2723" s="140">
        <v>36.29</v>
      </c>
    </row>
    <row r="2724" spans="1:5" x14ac:dyDescent="0.25">
      <c r="A2724" t="s">
        <v>1634</v>
      </c>
      <c r="B2724">
        <v>14600661001</v>
      </c>
      <c r="D2724" t="s">
        <v>3799</v>
      </c>
      <c r="E2724" s="140">
        <v>63.09</v>
      </c>
    </row>
    <row r="2725" spans="1:5" x14ac:dyDescent="0.25">
      <c r="A2725" t="s">
        <v>1634</v>
      </c>
      <c r="B2725">
        <v>14600431001</v>
      </c>
      <c r="D2725" t="s">
        <v>3800</v>
      </c>
      <c r="E2725" s="140">
        <v>62.37</v>
      </c>
    </row>
    <row r="2726" spans="1:5" x14ac:dyDescent="0.25">
      <c r="A2726" t="s">
        <v>1634</v>
      </c>
      <c r="B2726">
        <v>14600441001</v>
      </c>
      <c r="D2726" t="s">
        <v>3801</v>
      </c>
      <c r="E2726" s="140">
        <v>103.92</v>
      </c>
    </row>
    <row r="2727" spans="1:5" x14ac:dyDescent="0.25">
      <c r="A2727" t="s">
        <v>1634</v>
      </c>
      <c r="B2727">
        <v>14600411001</v>
      </c>
      <c r="D2727" t="s">
        <v>3802</v>
      </c>
      <c r="E2727" s="140">
        <v>67.569999999999993</v>
      </c>
    </row>
    <row r="2728" spans="1:5" x14ac:dyDescent="0.25">
      <c r="A2728" t="s">
        <v>1634</v>
      </c>
      <c r="B2728">
        <v>14600421001</v>
      </c>
      <c r="D2728" t="s">
        <v>3803</v>
      </c>
      <c r="E2728" s="140">
        <v>112.22</v>
      </c>
    </row>
    <row r="2729" spans="1:5" x14ac:dyDescent="0.25">
      <c r="A2729" t="s">
        <v>1634</v>
      </c>
      <c r="B2729">
        <v>14600691001</v>
      </c>
      <c r="D2729" t="s">
        <v>3804</v>
      </c>
      <c r="E2729" s="140">
        <v>159.38999999999999</v>
      </c>
    </row>
    <row r="2730" spans="1:5" x14ac:dyDescent="0.25">
      <c r="A2730" t="s">
        <v>1634</v>
      </c>
      <c r="B2730">
        <v>14600711001</v>
      </c>
      <c r="D2730" t="s">
        <v>3805</v>
      </c>
      <c r="E2730" s="140">
        <v>210.21</v>
      </c>
    </row>
    <row r="2731" spans="1:5" x14ac:dyDescent="0.25">
      <c r="A2731" t="s">
        <v>1223</v>
      </c>
      <c r="B2731">
        <v>13185301001</v>
      </c>
      <c r="D2731" t="s">
        <v>3806</v>
      </c>
      <c r="E2731" s="140">
        <v>669.9</v>
      </c>
    </row>
    <row r="2732" spans="1:5" x14ac:dyDescent="0.25">
      <c r="A2732" t="s">
        <v>1223</v>
      </c>
      <c r="B2732">
        <v>13185401001</v>
      </c>
      <c r="D2732" t="s">
        <v>3807</v>
      </c>
      <c r="E2732" s="140">
        <v>727.65</v>
      </c>
    </row>
    <row r="2733" spans="1:5" x14ac:dyDescent="0.25">
      <c r="A2733" t="s">
        <v>1223</v>
      </c>
      <c r="B2733">
        <v>13280411001</v>
      </c>
      <c r="D2733" t="s">
        <v>3808</v>
      </c>
      <c r="E2733" s="140">
        <v>23.1</v>
      </c>
    </row>
    <row r="2734" spans="1:5" x14ac:dyDescent="0.25">
      <c r="A2734" t="s">
        <v>1223</v>
      </c>
      <c r="B2734">
        <v>13280421001</v>
      </c>
      <c r="D2734" t="s">
        <v>3809</v>
      </c>
      <c r="E2734" s="140">
        <v>97.02</v>
      </c>
    </row>
    <row r="2735" spans="1:5" x14ac:dyDescent="0.25">
      <c r="A2735" t="s">
        <v>1223</v>
      </c>
      <c r="B2735">
        <v>13388021001</v>
      </c>
      <c r="D2735" t="s">
        <v>3810</v>
      </c>
      <c r="E2735" s="140">
        <v>68.150000000000006</v>
      </c>
    </row>
    <row r="2736" spans="1:5" x14ac:dyDescent="0.25">
      <c r="A2736" t="s">
        <v>1223</v>
      </c>
      <c r="B2736">
        <v>13388031001</v>
      </c>
      <c r="D2736" t="s">
        <v>3811</v>
      </c>
      <c r="E2736" s="140">
        <v>68.150000000000006</v>
      </c>
    </row>
    <row r="2737" spans="1:5" x14ac:dyDescent="0.25">
      <c r="A2737" t="s">
        <v>1223</v>
      </c>
      <c r="B2737">
        <v>13388041001</v>
      </c>
      <c r="D2737" t="s">
        <v>3812</v>
      </c>
      <c r="E2737" s="140">
        <v>80.849999999999994</v>
      </c>
    </row>
    <row r="2738" spans="1:5" x14ac:dyDescent="0.25">
      <c r="A2738" t="s">
        <v>1223</v>
      </c>
      <c r="B2738">
        <v>13388061001</v>
      </c>
      <c r="D2738" t="s">
        <v>3813</v>
      </c>
      <c r="E2738" s="140">
        <v>80.849999999999994</v>
      </c>
    </row>
    <row r="2739" spans="1:5" x14ac:dyDescent="0.25">
      <c r="A2739" t="s">
        <v>1223</v>
      </c>
      <c r="B2739">
        <v>13388001001</v>
      </c>
      <c r="D2739" t="s">
        <v>3814</v>
      </c>
      <c r="E2739" s="140">
        <v>602.91</v>
      </c>
    </row>
    <row r="2740" spans="1:5" x14ac:dyDescent="0.25">
      <c r="A2740" t="s">
        <v>1223</v>
      </c>
      <c r="B2740">
        <v>13388011001</v>
      </c>
      <c r="D2740" t="s">
        <v>3815</v>
      </c>
      <c r="E2740" s="140">
        <v>51.4</v>
      </c>
    </row>
    <row r="2741" spans="1:5" x14ac:dyDescent="0.25">
      <c r="A2741" t="s">
        <v>1101</v>
      </c>
      <c r="B2741">
        <v>11190031001</v>
      </c>
      <c r="D2741" t="s">
        <v>3816</v>
      </c>
      <c r="E2741" s="140">
        <v>132.83000000000001</v>
      </c>
    </row>
    <row r="2742" spans="1:5" x14ac:dyDescent="0.25">
      <c r="A2742" t="s">
        <v>1101</v>
      </c>
      <c r="B2742">
        <v>11190041001</v>
      </c>
      <c r="D2742" t="s">
        <v>3817</v>
      </c>
      <c r="E2742" s="140">
        <v>132.83000000000001</v>
      </c>
    </row>
    <row r="2743" spans="1:5" x14ac:dyDescent="0.25">
      <c r="A2743" t="s">
        <v>1101</v>
      </c>
      <c r="B2743">
        <v>11190051001</v>
      </c>
      <c r="D2743" t="s">
        <v>3818</v>
      </c>
      <c r="E2743" s="140">
        <v>138.6</v>
      </c>
    </row>
    <row r="2744" spans="1:5" x14ac:dyDescent="0.25">
      <c r="A2744" t="s">
        <v>1101</v>
      </c>
      <c r="B2744">
        <v>11190061001</v>
      </c>
      <c r="D2744" t="s">
        <v>3819</v>
      </c>
      <c r="E2744" s="140">
        <v>138.6</v>
      </c>
    </row>
    <row r="2745" spans="1:5" x14ac:dyDescent="0.25">
      <c r="A2745" t="s">
        <v>1101</v>
      </c>
      <c r="B2745">
        <v>11064781001</v>
      </c>
      <c r="D2745" t="s">
        <v>3820</v>
      </c>
      <c r="E2745" s="140">
        <v>132.83000000000001</v>
      </c>
    </row>
    <row r="2746" spans="1:5" x14ac:dyDescent="0.25">
      <c r="A2746" t="s">
        <v>1101</v>
      </c>
      <c r="B2746">
        <v>11064791001</v>
      </c>
      <c r="D2746" t="s">
        <v>3821</v>
      </c>
      <c r="E2746" s="140">
        <v>132.83000000000001</v>
      </c>
    </row>
    <row r="2747" spans="1:5" x14ac:dyDescent="0.25">
      <c r="A2747" t="s">
        <v>1101</v>
      </c>
      <c r="B2747">
        <v>11064801001</v>
      </c>
      <c r="D2747" t="s">
        <v>3822</v>
      </c>
      <c r="E2747" s="140">
        <v>138.6</v>
      </c>
    </row>
    <row r="2748" spans="1:5" x14ac:dyDescent="0.25">
      <c r="A2748" t="s">
        <v>1101</v>
      </c>
      <c r="B2748">
        <v>11064811001</v>
      </c>
      <c r="D2748" t="s">
        <v>3823</v>
      </c>
      <c r="E2748" s="140">
        <v>144.38</v>
      </c>
    </row>
    <row r="2749" spans="1:5" x14ac:dyDescent="0.25">
      <c r="A2749" s="144" t="s">
        <v>1223</v>
      </c>
      <c r="B2749" s="144">
        <v>14319311001</v>
      </c>
      <c r="C2749" s="144"/>
      <c r="D2749" s="144" t="s">
        <v>3824</v>
      </c>
      <c r="E2749" s="145">
        <v>127.05</v>
      </c>
    </row>
    <row r="2750" spans="1:5" x14ac:dyDescent="0.25">
      <c r="A2750" s="144" t="s">
        <v>1223</v>
      </c>
      <c r="B2750" s="144">
        <v>14319321001</v>
      </c>
      <c r="C2750" s="144"/>
      <c r="D2750" s="144" t="s">
        <v>3825</v>
      </c>
      <c r="E2750" s="145">
        <v>30.03</v>
      </c>
    </row>
    <row r="2751" spans="1:5" x14ac:dyDescent="0.25">
      <c r="A2751" s="144" t="s">
        <v>1223</v>
      </c>
      <c r="B2751" s="144">
        <v>13168801001</v>
      </c>
      <c r="C2751" s="144"/>
      <c r="D2751" s="144" t="s">
        <v>3826</v>
      </c>
      <c r="E2751" s="145">
        <v>112.92</v>
      </c>
    </row>
    <row r="2752" spans="1:5" x14ac:dyDescent="0.25">
      <c r="A2752" s="144" t="s">
        <v>1223</v>
      </c>
      <c r="B2752" s="144">
        <v>13168811001</v>
      </c>
      <c r="C2752" s="144"/>
      <c r="D2752" s="144" t="s">
        <v>3827</v>
      </c>
      <c r="E2752" s="145">
        <v>111.72</v>
      </c>
    </row>
    <row r="2753" spans="1:5" x14ac:dyDescent="0.25">
      <c r="A2753" s="144" t="s">
        <v>3828</v>
      </c>
      <c r="B2753" s="144">
        <v>19936581001</v>
      </c>
      <c r="C2753" s="144"/>
      <c r="D2753" s="144" t="s">
        <v>3829</v>
      </c>
      <c r="E2753" s="145">
        <v>77</v>
      </c>
    </row>
    <row r="2754" spans="1:5" x14ac:dyDescent="0.25">
      <c r="A2754" s="144" t="s">
        <v>3828</v>
      </c>
      <c r="B2754" s="144">
        <v>19935991001</v>
      </c>
      <c r="C2754" s="144"/>
      <c r="D2754" s="144" t="s">
        <v>3830</v>
      </c>
      <c r="E2754" s="145">
        <v>151.80000000000001</v>
      </c>
    </row>
    <row r="2755" spans="1:5" x14ac:dyDescent="0.25">
      <c r="A2755" s="144" t="s">
        <v>3828</v>
      </c>
      <c r="B2755" s="144">
        <v>19936071001</v>
      </c>
      <c r="C2755" s="144"/>
      <c r="D2755" s="144" t="s">
        <v>3831</v>
      </c>
      <c r="E2755" s="145">
        <v>232.1</v>
      </c>
    </row>
    <row r="2756" spans="1:5" x14ac:dyDescent="0.25">
      <c r="A2756" s="144" t="s">
        <v>3828</v>
      </c>
      <c r="B2756" s="144">
        <v>19936591001</v>
      </c>
      <c r="C2756" s="144"/>
      <c r="D2756" s="144" t="s">
        <v>3832</v>
      </c>
      <c r="E2756" s="145">
        <v>35.200000000000003</v>
      </c>
    </row>
    <row r="2757" spans="1:5" x14ac:dyDescent="0.25">
      <c r="A2757" s="144" t="s">
        <v>3828</v>
      </c>
      <c r="B2757" s="144">
        <v>19936171001</v>
      </c>
      <c r="C2757" s="144"/>
      <c r="D2757" s="144" t="s">
        <v>3833</v>
      </c>
      <c r="E2757" s="145">
        <v>70.400000000000006</v>
      </c>
    </row>
    <row r="2758" spans="1:5" x14ac:dyDescent="0.25">
      <c r="A2758" s="144" t="s">
        <v>3828</v>
      </c>
      <c r="B2758" s="144">
        <v>19936181001</v>
      </c>
      <c r="C2758" s="144"/>
      <c r="D2758" s="144" t="s">
        <v>3834</v>
      </c>
      <c r="E2758" s="145">
        <v>105.6</v>
      </c>
    </row>
    <row r="2759" spans="1:5" x14ac:dyDescent="0.25">
      <c r="A2759" s="144" t="s">
        <v>3828</v>
      </c>
      <c r="B2759" s="144">
        <v>19936661001</v>
      </c>
      <c r="C2759" s="144"/>
      <c r="D2759" s="144" t="s">
        <v>3835</v>
      </c>
      <c r="E2759" s="145">
        <v>77</v>
      </c>
    </row>
    <row r="2760" spans="1:5" x14ac:dyDescent="0.25">
      <c r="A2760" s="144" t="s">
        <v>3828</v>
      </c>
      <c r="B2760" s="144">
        <v>19936081001</v>
      </c>
      <c r="C2760" s="144"/>
      <c r="D2760" s="144" t="s">
        <v>3836</v>
      </c>
      <c r="E2760" s="145">
        <v>151.80000000000001</v>
      </c>
    </row>
    <row r="2761" spans="1:5" x14ac:dyDescent="0.25">
      <c r="A2761" s="144" t="s">
        <v>3828</v>
      </c>
      <c r="B2761" s="144">
        <v>19936091001</v>
      </c>
      <c r="C2761" s="144"/>
      <c r="D2761" s="144" t="s">
        <v>3837</v>
      </c>
      <c r="E2761" s="145">
        <v>232.1</v>
      </c>
    </row>
    <row r="2762" spans="1:5" x14ac:dyDescent="0.25">
      <c r="A2762" s="144" t="s">
        <v>3828</v>
      </c>
      <c r="B2762" s="144">
        <v>19936381001</v>
      </c>
      <c r="C2762" s="144"/>
      <c r="D2762" s="144" t="s">
        <v>3838</v>
      </c>
      <c r="E2762" s="145">
        <v>145.19999999999999</v>
      </c>
    </row>
    <row r="2763" spans="1:5" x14ac:dyDescent="0.25">
      <c r="A2763" s="144" t="s">
        <v>3828</v>
      </c>
      <c r="B2763" s="144">
        <v>19936461001</v>
      </c>
      <c r="C2763" s="144"/>
      <c r="D2763" s="144" t="s">
        <v>3839</v>
      </c>
      <c r="E2763" s="145">
        <v>105.6</v>
      </c>
    </row>
    <row r="2764" spans="1:5" x14ac:dyDescent="0.25">
      <c r="A2764" s="144" t="s">
        <v>3828</v>
      </c>
      <c r="B2764" s="144">
        <v>19937581001</v>
      </c>
      <c r="C2764" s="144"/>
      <c r="D2764" s="144" t="s">
        <v>3840</v>
      </c>
      <c r="E2764" s="145">
        <v>63.8</v>
      </c>
    </row>
    <row r="2765" spans="1:5" x14ac:dyDescent="0.25">
      <c r="A2765" s="144" t="s">
        <v>3828</v>
      </c>
      <c r="B2765" s="144">
        <v>19937591001</v>
      </c>
      <c r="C2765" s="144"/>
      <c r="D2765" s="144" t="s">
        <v>3841</v>
      </c>
      <c r="E2765" s="145">
        <v>39.6</v>
      </c>
    </row>
    <row r="2766" spans="1:5" x14ac:dyDescent="0.25">
      <c r="A2766" s="144" t="s">
        <v>3828</v>
      </c>
      <c r="B2766" s="144">
        <v>19936671001</v>
      </c>
      <c r="C2766" s="144"/>
      <c r="D2766" s="144" t="s">
        <v>3842</v>
      </c>
      <c r="E2766" s="145">
        <v>35.200000000000003</v>
      </c>
    </row>
    <row r="2767" spans="1:5" x14ac:dyDescent="0.25">
      <c r="A2767" s="144" t="s">
        <v>3828</v>
      </c>
      <c r="B2767" s="144">
        <v>19936681001</v>
      </c>
      <c r="C2767" s="144"/>
      <c r="D2767" s="144" t="s">
        <v>3843</v>
      </c>
      <c r="E2767" s="145">
        <v>70.400000000000006</v>
      </c>
    </row>
    <row r="2768" spans="1:5" x14ac:dyDescent="0.25">
      <c r="A2768" s="144" t="s">
        <v>1101</v>
      </c>
      <c r="B2768" s="144">
        <v>10011281001</v>
      </c>
      <c r="C2768" s="144"/>
      <c r="D2768" s="144" t="s">
        <v>3844</v>
      </c>
      <c r="E2768" s="144">
        <v>852.39</v>
      </c>
    </row>
    <row r="2769" spans="1:5" x14ac:dyDescent="0.25">
      <c r="A2769" s="144" t="s">
        <v>1101</v>
      </c>
      <c r="B2769" s="144">
        <v>10011331001</v>
      </c>
      <c r="C2769" s="144"/>
      <c r="D2769" s="144" t="s">
        <v>3845</v>
      </c>
      <c r="E2769" s="144">
        <v>882.42</v>
      </c>
    </row>
    <row r="2770" spans="1:5" x14ac:dyDescent="0.25">
      <c r="A2770" s="144" t="s">
        <v>1101</v>
      </c>
      <c r="B2770" s="144">
        <v>13258201001</v>
      </c>
      <c r="C2770" s="144"/>
      <c r="D2770" s="144" t="s">
        <v>3846</v>
      </c>
      <c r="E2770" s="144">
        <v>623.70000000000005</v>
      </c>
    </row>
    <row r="2771" spans="1:5" x14ac:dyDescent="0.25">
      <c r="A2771" s="144" t="s">
        <v>1101</v>
      </c>
      <c r="B2771" s="144">
        <v>13258211001</v>
      </c>
      <c r="C2771" s="144"/>
      <c r="D2771" s="144" t="s">
        <v>3847</v>
      </c>
      <c r="E2771" s="144">
        <v>705.71</v>
      </c>
    </row>
    <row r="2772" spans="1:5" x14ac:dyDescent="0.25">
      <c r="A2772" s="144" t="s">
        <v>1101</v>
      </c>
      <c r="B2772" s="144">
        <v>13316921001</v>
      </c>
      <c r="C2772" s="144"/>
      <c r="D2772" s="144" t="s">
        <v>3848</v>
      </c>
      <c r="E2772" s="144">
        <v>69.069999999999993</v>
      </c>
    </row>
    <row r="2773" spans="1:5" x14ac:dyDescent="0.25">
      <c r="A2773" s="144" t="s">
        <v>1101</v>
      </c>
      <c r="B2773" s="144">
        <v>13317061001</v>
      </c>
      <c r="C2773" s="144"/>
      <c r="D2773" s="144" t="s">
        <v>3849</v>
      </c>
      <c r="E2773" s="144">
        <v>6.93</v>
      </c>
    </row>
    <row r="2774" spans="1:5" x14ac:dyDescent="0.25">
      <c r="E2774" t="e">
        <v>#N/A</v>
      </c>
    </row>
  </sheetData>
  <pageMargins left="0.7" right="0.7" top="0.75" bottom="0.75" header="0.3" footer="0.3"/>
  <customProperties>
    <customPr name="_pios_id" r:id="rId1"/>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
  <dimension ref="A1:K289"/>
  <sheetViews>
    <sheetView topLeftCell="A8" workbookViewId="0">
      <selection activeCell="J20" sqref="J20"/>
    </sheetView>
  </sheetViews>
  <sheetFormatPr baseColWidth="10" defaultColWidth="11.42578125" defaultRowHeight="15" x14ac:dyDescent="0.25"/>
  <cols>
    <col min="1" max="1" width="17" bestFit="1" customWidth="1"/>
    <col min="2" max="2" width="35.42578125" customWidth="1"/>
    <col min="3" max="3" width="12.7109375" bestFit="1" customWidth="1"/>
    <col min="4" max="4" width="12.7109375" style="159" customWidth="1"/>
    <col min="5" max="5" width="14.85546875" bestFit="1" customWidth="1"/>
    <col min="8" max="8" width="12.7109375" style="117" customWidth="1"/>
    <col min="9" max="9" width="5.85546875" style="118" customWidth="1"/>
    <col min="10" max="10" width="5.85546875" style="119" customWidth="1"/>
    <col min="11" max="11" width="8.7109375" style="120" customWidth="1"/>
  </cols>
  <sheetData>
    <row r="1" spans="1:11" s="135" customFormat="1" ht="30.75" thickBot="1" x14ac:dyDescent="0.3">
      <c r="A1" s="130" t="s">
        <v>85</v>
      </c>
      <c r="B1" s="130" t="s">
        <v>82</v>
      </c>
      <c r="C1" s="130" t="s">
        <v>113</v>
      </c>
      <c r="D1" s="163" t="s">
        <v>3903</v>
      </c>
      <c r="E1" s="130" t="s">
        <v>3900</v>
      </c>
      <c r="F1" s="136" t="s">
        <v>1096</v>
      </c>
      <c r="G1" s="137">
        <v>0.05</v>
      </c>
      <c r="H1" s="131"/>
      <c r="I1" s="132"/>
      <c r="J1" s="133"/>
      <c r="K1" s="134"/>
    </row>
    <row r="2" spans="1:11" x14ac:dyDescent="0.25">
      <c r="A2" s="27">
        <v>16861111001</v>
      </c>
      <c r="B2" s="29" t="s">
        <v>114</v>
      </c>
      <c r="C2" s="111" t="s">
        <v>115</v>
      </c>
      <c r="D2" s="164">
        <v>273.23</v>
      </c>
      <c r="E2" s="124">
        <v>255.11</v>
      </c>
      <c r="I2" s="121"/>
      <c r="J2" s="122"/>
    </row>
    <row r="3" spans="1:11" x14ac:dyDescent="0.25">
      <c r="A3" s="2">
        <v>16861111002</v>
      </c>
      <c r="B3" s="39" t="s">
        <v>114</v>
      </c>
      <c r="C3" s="39" t="s">
        <v>116</v>
      </c>
      <c r="D3" s="164">
        <v>289.27999999999997</v>
      </c>
      <c r="E3" s="125">
        <v>270.11</v>
      </c>
      <c r="I3" s="121"/>
      <c r="J3" s="122"/>
    </row>
    <row r="4" spans="1:11" x14ac:dyDescent="0.25">
      <c r="A4" s="27">
        <v>16861111003</v>
      </c>
      <c r="B4" s="29" t="s">
        <v>114</v>
      </c>
      <c r="C4" s="29" t="s">
        <v>117</v>
      </c>
      <c r="D4" s="164">
        <v>311.43</v>
      </c>
      <c r="E4" s="124">
        <v>290.77999999999997</v>
      </c>
      <c r="I4" s="121"/>
      <c r="J4" s="122"/>
    </row>
    <row r="5" spans="1:11" x14ac:dyDescent="0.25">
      <c r="A5" s="2">
        <v>16861111004</v>
      </c>
      <c r="B5" s="39" t="s">
        <v>114</v>
      </c>
      <c r="C5" s="39" t="s">
        <v>118</v>
      </c>
      <c r="D5" s="164">
        <v>340.49</v>
      </c>
      <c r="E5" s="125">
        <v>317.92</v>
      </c>
      <c r="I5" s="121"/>
      <c r="J5" s="122"/>
    </row>
    <row r="6" spans="1:11" x14ac:dyDescent="0.25">
      <c r="A6" s="27">
        <v>16861111005</v>
      </c>
      <c r="B6" s="29" t="s">
        <v>114</v>
      </c>
      <c r="C6" s="29" t="s">
        <v>119</v>
      </c>
      <c r="D6" s="164">
        <v>283.94</v>
      </c>
      <c r="E6" s="124">
        <v>265.12</v>
      </c>
      <c r="I6" s="121"/>
      <c r="J6" s="122"/>
    </row>
    <row r="7" spans="1:11" x14ac:dyDescent="0.25">
      <c r="A7" s="2">
        <v>16861111006</v>
      </c>
      <c r="B7" s="39" t="s">
        <v>114</v>
      </c>
      <c r="C7" s="39" t="s">
        <v>120</v>
      </c>
      <c r="D7" s="164">
        <v>298.7</v>
      </c>
      <c r="E7" s="125">
        <v>278.89999999999998</v>
      </c>
      <c r="I7" s="121"/>
      <c r="J7" s="122"/>
    </row>
    <row r="8" spans="1:11" x14ac:dyDescent="0.25">
      <c r="A8" s="27">
        <v>16861111007</v>
      </c>
      <c r="B8" s="29" t="s">
        <v>114</v>
      </c>
      <c r="C8" s="29" t="s">
        <v>121</v>
      </c>
      <c r="D8" s="164">
        <v>304.02999999999997</v>
      </c>
      <c r="E8" s="124">
        <v>283.88</v>
      </c>
      <c r="I8" s="121"/>
      <c r="J8" s="122"/>
    </row>
    <row r="9" spans="1:11" x14ac:dyDescent="0.25">
      <c r="A9" s="2">
        <v>16861111008</v>
      </c>
      <c r="B9" s="39" t="s">
        <v>114</v>
      </c>
      <c r="C9" s="39" t="s">
        <v>122</v>
      </c>
      <c r="D9" s="164">
        <v>318.07</v>
      </c>
      <c r="E9" s="125">
        <v>296.98</v>
      </c>
      <c r="I9" s="121"/>
      <c r="J9" s="122"/>
    </row>
    <row r="10" spans="1:11" x14ac:dyDescent="0.25">
      <c r="A10" s="27">
        <v>16861111009</v>
      </c>
      <c r="B10" s="29" t="s">
        <v>114</v>
      </c>
      <c r="C10" s="29" t="s">
        <v>123</v>
      </c>
      <c r="D10" s="164">
        <v>323.41000000000003</v>
      </c>
      <c r="E10" s="124">
        <v>301.97000000000003</v>
      </c>
      <c r="I10" s="121"/>
      <c r="J10" s="122"/>
    </row>
    <row r="11" spans="1:11" x14ac:dyDescent="0.25">
      <c r="A11" s="2">
        <v>16861111010</v>
      </c>
      <c r="B11" s="39" t="s">
        <v>114</v>
      </c>
      <c r="C11" s="39" t="s">
        <v>124</v>
      </c>
      <c r="D11" s="164">
        <v>330.8</v>
      </c>
      <c r="E11" s="125">
        <v>308.86</v>
      </c>
      <c r="I11" s="121"/>
      <c r="J11" s="122"/>
    </row>
    <row r="12" spans="1:11" x14ac:dyDescent="0.25">
      <c r="A12" s="27">
        <v>16861111011</v>
      </c>
      <c r="B12" s="29" t="s">
        <v>114</v>
      </c>
      <c r="C12" s="29" t="s">
        <v>125</v>
      </c>
      <c r="D12" s="164">
        <v>278.58</v>
      </c>
      <c r="E12" s="124">
        <v>260.11</v>
      </c>
      <c r="I12" s="121"/>
      <c r="J12" s="122"/>
    </row>
    <row r="13" spans="1:11" x14ac:dyDescent="0.25">
      <c r="A13" s="2">
        <v>16861111012</v>
      </c>
      <c r="B13" s="39" t="s">
        <v>114</v>
      </c>
      <c r="C13" s="39" t="s">
        <v>126</v>
      </c>
      <c r="D13" s="164">
        <v>285.97000000000003</v>
      </c>
      <c r="E13" s="125">
        <v>267.01</v>
      </c>
      <c r="I13" s="121"/>
      <c r="J13" s="122"/>
    </row>
    <row r="14" spans="1:11" x14ac:dyDescent="0.25">
      <c r="A14" s="27">
        <v>16861111013</v>
      </c>
      <c r="B14" s="29" t="s">
        <v>114</v>
      </c>
      <c r="C14" s="29" t="s">
        <v>127</v>
      </c>
      <c r="D14" s="164">
        <v>295.66000000000003</v>
      </c>
      <c r="E14" s="124">
        <v>276.06</v>
      </c>
      <c r="I14" s="121"/>
      <c r="J14" s="122"/>
    </row>
    <row r="15" spans="1:11" x14ac:dyDescent="0.25">
      <c r="A15" s="2">
        <v>16861111014</v>
      </c>
      <c r="B15" s="39" t="s">
        <v>114</v>
      </c>
      <c r="C15" s="39" t="s">
        <v>128</v>
      </c>
      <c r="D15" s="164">
        <v>296.67</v>
      </c>
      <c r="E15" s="125">
        <v>277</v>
      </c>
      <c r="I15" s="121"/>
      <c r="J15" s="122"/>
    </row>
    <row r="16" spans="1:11" x14ac:dyDescent="0.25">
      <c r="A16" s="27">
        <v>16861111015</v>
      </c>
      <c r="B16" s="29" t="s">
        <v>114</v>
      </c>
      <c r="C16" s="29" t="s">
        <v>129</v>
      </c>
      <c r="D16" s="164">
        <v>306.35000000000002</v>
      </c>
      <c r="E16" s="124">
        <v>286.04000000000002</v>
      </c>
      <c r="I16" s="121"/>
      <c r="J16" s="122"/>
    </row>
    <row r="17" spans="1:10" x14ac:dyDescent="0.25">
      <c r="A17" s="2">
        <v>16861111016</v>
      </c>
      <c r="B17" s="39" t="s">
        <v>114</v>
      </c>
      <c r="C17" s="39" t="s">
        <v>130</v>
      </c>
      <c r="D17" s="164">
        <v>321.10000000000002</v>
      </c>
      <c r="E17" s="125">
        <v>299.81</v>
      </c>
      <c r="I17" s="121"/>
      <c r="J17" s="122"/>
    </row>
    <row r="18" spans="1:10" x14ac:dyDescent="0.25">
      <c r="A18" s="27">
        <v>16861111017</v>
      </c>
      <c r="B18" s="29" t="s">
        <v>114</v>
      </c>
      <c r="C18" s="29" t="s">
        <v>131</v>
      </c>
      <c r="D18" s="164">
        <v>283.94</v>
      </c>
      <c r="E18" s="124">
        <v>265.12</v>
      </c>
      <c r="I18" s="121"/>
      <c r="J18" s="122"/>
    </row>
    <row r="19" spans="1:10" x14ac:dyDescent="0.25">
      <c r="A19" s="2">
        <v>16861111018</v>
      </c>
      <c r="B19" s="39" t="s">
        <v>114</v>
      </c>
      <c r="C19" s="39" t="s">
        <v>132</v>
      </c>
      <c r="D19" s="164">
        <v>298.7</v>
      </c>
      <c r="E19" s="125">
        <v>278.89999999999998</v>
      </c>
      <c r="I19" s="121"/>
      <c r="J19" s="122"/>
    </row>
    <row r="20" spans="1:10" x14ac:dyDescent="0.25">
      <c r="A20" s="27">
        <v>16861111019</v>
      </c>
      <c r="B20" s="29" t="s">
        <v>114</v>
      </c>
      <c r="C20" s="29" t="s">
        <v>133</v>
      </c>
      <c r="D20" s="164">
        <v>304.02999999999997</v>
      </c>
      <c r="E20" s="124">
        <v>283.88</v>
      </c>
      <c r="I20" s="121"/>
      <c r="J20" s="122"/>
    </row>
    <row r="21" spans="1:10" x14ac:dyDescent="0.25">
      <c r="A21" s="2">
        <v>16861111020</v>
      </c>
      <c r="B21" s="39" t="s">
        <v>114</v>
      </c>
      <c r="C21" s="39" t="s">
        <v>134</v>
      </c>
      <c r="D21" s="164">
        <v>318.07</v>
      </c>
      <c r="E21" s="125">
        <v>296.98</v>
      </c>
      <c r="H21" s="123"/>
      <c r="I21" s="121"/>
      <c r="J21" s="122"/>
    </row>
    <row r="22" spans="1:10" x14ac:dyDescent="0.25">
      <c r="A22" s="27">
        <v>16861111021</v>
      </c>
      <c r="B22" s="29" t="s">
        <v>114</v>
      </c>
      <c r="C22" s="29" t="s">
        <v>135</v>
      </c>
      <c r="D22" s="164">
        <v>323.41000000000003</v>
      </c>
      <c r="E22" s="124">
        <v>301.97000000000003</v>
      </c>
      <c r="I22" s="121"/>
      <c r="J22" s="122"/>
    </row>
    <row r="23" spans="1:10" x14ac:dyDescent="0.25">
      <c r="A23" s="2">
        <v>16861111022</v>
      </c>
      <c r="B23" s="39" t="s">
        <v>114</v>
      </c>
      <c r="C23" s="39" t="s">
        <v>136</v>
      </c>
      <c r="D23" s="164">
        <v>330.8</v>
      </c>
      <c r="E23" s="125">
        <v>308.86</v>
      </c>
      <c r="I23" s="121"/>
      <c r="J23" s="122"/>
    </row>
    <row r="24" spans="1:10" x14ac:dyDescent="0.25">
      <c r="A24" s="27">
        <v>16861111023</v>
      </c>
      <c r="B24" s="29" t="s">
        <v>114</v>
      </c>
      <c r="C24" s="29" t="s">
        <v>137</v>
      </c>
      <c r="D24" s="164">
        <v>278.58</v>
      </c>
      <c r="E24" s="124">
        <v>260.11</v>
      </c>
      <c r="I24" s="121"/>
      <c r="J24" s="122"/>
    </row>
    <row r="25" spans="1:10" x14ac:dyDescent="0.25">
      <c r="A25" s="2">
        <v>16861111024</v>
      </c>
      <c r="B25" s="39" t="s">
        <v>114</v>
      </c>
      <c r="C25" s="39" t="s">
        <v>138</v>
      </c>
      <c r="D25" s="164">
        <v>285.97000000000003</v>
      </c>
      <c r="E25" s="125">
        <v>267.01</v>
      </c>
      <c r="I25" s="121"/>
      <c r="J25" s="122"/>
    </row>
    <row r="26" spans="1:10" x14ac:dyDescent="0.25">
      <c r="A26" s="27">
        <v>16861111025</v>
      </c>
      <c r="B26" s="29" t="s">
        <v>114</v>
      </c>
      <c r="C26" s="29" t="s">
        <v>139</v>
      </c>
      <c r="D26" s="164">
        <v>291.31</v>
      </c>
      <c r="E26" s="124">
        <v>272</v>
      </c>
      <c r="I26" s="121"/>
      <c r="J26" s="122"/>
    </row>
    <row r="27" spans="1:10" x14ac:dyDescent="0.25">
      <c r="A27" s="2">
        <v>16861111026</v>
      </c>
      <c r="B27" s="39" t="s">
        <v>114</v>
      </c>
      <c r="C27" s="39" t="s">
        <v>140</v>
      </c>
      <c r="D27" s="164">
        <v>291.31</v>
      </c>
      <c r="E27" s="125">
        <v>272</v>
      </c>
      <c r="I27" s="121"/>
      <c r="J27" s="122"/>
    </row>
    <row r="28" spans="1:10" x14ac:dyDescent="0.25">
      <c r="A28" s="27">
        <v>16861111027</v>
      </c>
      <c r="B28" s="29" t="s">
        <v>114</v>
      </c>
      <c r="C28" s="29" t="s">
        <v>141</v>
      </c>
      <c r="D28" s="164">
        <v>296.67</v>
      </c>
      <c r="E28" s="124">
        <v>277</v>
      </c>
      <c r="I28" s="121"/>
      <c r="J28" s="122"/>
    </row>
    <row r="29" spans="1:10" x14ac:dyDescent="0.25">
      <c r="A29" s="2">
        <v>16861111028</v>
      </c>
      <c r="B29" s="39" t="s">
        <v>114</v>
      </c>
      <c r="C29" s="39" t="s">
        <v>142</v>
      </c>
      <c r="D29" s="164">
        <v>295.66000000000003</v>
      </c>
      <c r="E29" s="125">
        <v>276.06</v>
      </c>
      <c r="I29" s="121"/>
      <c r="J29" s="122"/>
    </row>
    <row r="30" spans="1:10" x14ac:dyDescent="0.25">
      <c r="A30" s="27">
        <v>16861111029</v>
      </c>
      <c r="B30" s="29" t="s">
        <v>114</v>
      </c>
      <c r="C30" s="29" t="s">
        <v>143</v>
      </c>
      <c r="D30" s="164">
        <v>300.99</v>
      </c>
      <c r="E30" s="124">
        <v>281.04000000000002</v>
      </c>
      <c r="I30" s="121"/>
      <c r="J30" s="122"/>
    </row>
    <row r="31" spans="1:10" x14ac:dyDescent="0.25">
      <c r="A31" s="2">
        <v>16861111030</v>
      </c>
      <c r="B31" s="39" t="s">
        <v>114</v>
      </c>
      <c r="C31" s="39" t="s">
        <v>144</v>
      </c>
      <c r="D31" s="164">
        <v>308.37</v>
      </c>
      <c r="E31" s="125">
        <v>287.93</v>
      </c>
      <c r="I31" s="121"/>
      <c r="J31" s="122"/>
    </row>
    <row r="32" spans="1:10" x14ac:dyDescent="0.25">
      <c r="A32" s="27">
        <v>16861111031</v>
      </c>
      <c r="B32" s="29" t="s">
        <v>114</v>
      </c>
      <c r="C32" s="29" t="s">
        <v>145</v>
      </c>
      <c r="D32" s="164">
        <v>300.99</v>
      </c>
      <c r="E32" s="124">
        <v>281.04000000000002</v>
      </c>
      <c r="I32" s="121"/>
      <c r="J32" s="122"/>
    </row>
    <row r="33" spans="1:10" x14ac:dyDescent="0.25">
      <c r="A33" s="2">
        <v>16861111032</v>
      </c>
      <c r="B33" s="39" t="s">
        <v>114</v>
      </c>
      <c r="C33" s="39" t="s">
        <v>146</v>
      </c>
      <c r="D33" s="164">
        <v>306.35000000000002</v>
      </c>
      <c r="E33" s="125">
        <v>286.04000000000002</v>
      </c>
      <c r="I33" s="121"/>
      <c r="J33" s="122"/>
    </row>
    <row r="34" spans="1:10" x14ac:dyDescent="0.25">
      <c r="A34" s="27">
        <v>16861111033</v>
      </c>
      <c r="B34" s="29" t="s">
        <v>114</v>
      </c>
      <c r="C34" s="29" t="s">
        <v>147</v>
      </c>
      <c r="D34" s="164">
        <v>313.73</v>
      </c>
      <c r="E34" s="124">
        <v>292.93</v>
      </c>
      <c r="I34" s="121"/>
      <c r="J34" s="122"/>
    </row>
    <row r="35" spans="1:10" x14ac:dyDescent="0.25">
      <c r="A35" s="2">
        <v>16861111034</v>
      </c>
      <c r="B35" s="39" t="s">
        <v>114</v>
      </c>
      <c r="C35" s="39" t="s">
        <v>148</v>
      </c>
      <c r="D35" s="164">
        <v>308.37</v>
      </c>
      <c r="E35" s="125">
        <v>287.93</v>
      </c>
      <c r="I35" s="121"/>
      <c r="J35" s="122"/>
    </row>
    <row r="36" spans="1:10" x14ac:dyDescent="0.25">
      <c r="A36" s="27">
        <v>16861111035</v>
      </c>
      <c r="B36" s="29" t="s">
        <v>114</v>
      </c>
      <c r="C36" s="29" t="s">
        <v>149</v>
      </c>
      <c r="D36" s="164">
        <v>313.73</v>
      </c>
      <c r="E36" s="124">
        <v>292.93</v>
      </c>
      <c r="I36" s="121"/>
      <c r="J36" s="122"/>
    </row>
    <row r="37" spans="1:10" x14ac:dyDescent="0.25">
      <c r="A37" s="2">
        <v>16861111036</v>
      </c>
      <c r="B37" s="39" t="s">
        <v>114</v>
      </c>
      <c r="C37" s="39" t="s">
        <v>150</v>
      </c>
      <c r="D37" s="164">
        <v>321.10000000000002</v>
      </c>
      <c r="E37" s="125">
        <v>299.81</v>
      </c>
      <c r="I37" s="121"/>
      <c r="J37" s="122"/>
    </row>
    <row r="38" spans="1:10" x14ac:dyDescent="0.25">
      <c r="A38" s="27">
        <v>16861111037</v>
      </c>
      <c r="B38" s="29" t="s">
        <v>114</v>
      </c>
      <c r="C38" s="29" t="s">
        <v>151</v>
      </c>
      <c r="D38" s="164">
        <v>291.31</v>
      </c>
      <c r="E38" s="124">
        <v>272</v>
      </c>
      <c r="I38" s="121"/>
      <c r="J38" s="122"/>
    </row>
    <row r="39" spans="1:10" x14ac:dyDescent="0.25">
      <c r="A39" s="2">
        <v>16861111038</v>
      </c>
      <c r="B39" s="39" t="s">
        <v>114</v>
      </c>
      <c r="C39" s="39" t="s">
        <v>152</v>
      </c>
      <c r="D39" s="164">
        <v>444.23</v>
      </c>
      <c r="E39" s="125">
        <v>414.78</v>
      </c>
      <c r="I39" s="121"/>
      <c r="J39" s="122"/>
    </row>
    <row r="40" spans="1:10" x14ac:dyDescent="0.25">
      <c r="A40" s="27">
        <v>16861111039</v>
      </c>
      <c r="B40" s="29" t="s">
        <v>114</v>
      </c>
      <c r="C40" s="29" t="s">
        <v>153</v>
      </c>
      <c r="D40" s="164">
        <v>308.37</v>
      </c>
      <c r="E40" s="124">
        <v>287.93</v>
      </c>
      <c r="I40" s="121"/>
      <c r="J40" s="122"/>
    </row>
    <row r="41" spans="1:10" x14ac:dyDescent="0.25">
      <c r="A41" s="2">
        <v>16861111040</v>
      </c>
      <c r="B41" s="39" t="s">
        <v>114</v>
      </c>
      <c r="C41" s="39" t="s">
        <v>154</v>
      </c>
      <c r="D41" s="164">
        <v>313.73</v>
      </c>
      <c r="E41" s="125">
        <v>292.93</v>
      </c>
      <c r="I41" s="121"/>
      <c r="J41" s="122"/>
    </row>
    <row r="42" spans="1:10" x14ac:dyDescent="0.25">
      <c r="A42" s="27">
        <v>16862221001</v>
      </c>
      <c r="B42" s="29" t="s">
        <v>114</v>
      </c>
      <c r="C42" s="29" t="s">
        <v>155</v>
      </c>
      <c r="D42" s="164">
        <v>591.4</v>
      </c>
      <c r="E42" s="124">
        <v>552.19000000000005</v>
      </c>
      <c r="I42" s="121"/>
      <c r="J42" s="122"/>
    </row>
    <row r="43" spans="1:10" x14ac:dyDescent="0.25">
      <c r="A43" s="2">
        <v>16862221002</v>
      </c>
      <c r="B43" s="39" t="s">
        <v>114</v>
      </c>
      <c r="C43" s="39" t="s">
        <v>156</v>
      </c>
      <c r="D43" s="164">
        <v>647.53</v>
      </c>
      <c r="E43" s="125">
        <v>604.6</v>
      </c>
      <c r="I43" s="121"/>
      <c r="J43" s="122"/>
    </row>
    <row r="44" spans="1:10" x14ac:dyDescent="0.25">
      <c r="A44" s="27">
        <v>16862221003</v>
      </c>
      <c r="B44" s="29" t="s">
        <v>114</v>
      </c>
      <c r="C44" s="29" t="s">
        <v>157</v>
      </c>
      <c r="D44" s="164">
        <v>615.33000000000004</v>
      </c>
      <c r="E44" s="124">
        <v>574.53</v>
      </c>
      <c r="I44" s="121"/>
      <c r="J44" s="122"/>
    </row>
    <row r="45" spans="1:10" x14ac:dyDescent="0.25">
      <c r="A45" s="2">
        <v>16862221004</v>
      </c>
      <c r="B45" s="39" t="s">
        <v>114</v>
      </c>
      <c r="C45" s="39" t="s">
        <v>158</v>
      </c>
      <c r="D45" s="164">
        <v>620.66999999999996</v>
      </c>
      <c r="E45" s="125">
        <v>579.52</v>
      </c>
      <c r="I45" s="121"/>
      <c r="J45" s="122"/>
    </row>
    <row r="46" spans="1:10" x14ac:dyDescent="0.25">
      <c r="A46" s="27">
        <v>16862221005</v>
      </c>
      <c r="B46" s="29" t="s">
        <v>114</v>
      </c>
      <c r="C46" s="29" t="s">
        <v>159</v>
      </c>
      <c r="D46" s="164">
        <v>628.04</v>
      </c>
      <c r="E46" s="124">
        <v>586.41</v>
      </c>
      <c r="I46" s="121"/>
      <c r="J46" s="122"/>
    </row>
    <row r="47" spans="1:10" x14ac:dyDescent="0.25">
      <c r="A47" s="2">
        <v>16862221006</v>
      </c>
      <c r="B47" s="39" t="s">
        <v>114</v>
      </c>
      <c r="C47" s="39" t="s">
        <v>160</v>
      </c>
      <c r="D47" s="164">
        <v>582.57000000000005</v>
      </c>
      <c r="E47" s="125">
        <v>543.95000000000005</v>
      </c>
      <c r="I47" s="121"/>
      <c r="J47" s="122"/>
    </row>
    <row r="48" spans="1:10" x14ac:dyDescent="0.25">
      <c r="A48" s="27">
        <v>16862221007</v>
      </c>
      <c r="B48" s="29" t="s">
        <v>114</v>
      </c>
      <c r="C48" s="29" t="s">
        <v>161</v>
      </c>
      <c r="D48" s="164">
        <v>652.74</v>
      </c>
      <c r="E48" s="124">
        <v>609.47</v>
      </c>
      <c r="I48" s="121"/>
      <c r="J48" s="122"/>
    </row>
    <row r="49" spans="1:10" x14ac:dyDescent="0.25">
      <c r="A49" s="2">
        <v>16862221008</v>
      </c>
      <c r="B49" s="39" t="s">
        <v>114</v>
      </c>
      <c r="C49" s="39" t="s">
        <v>162</v>
      </c>
      <c r="D49" s="164">
        <v>658.08</v>
      </c>
      <c r="E49" s="125">
        <v>614.46</v>
      </c>
      <c r="I49" s="121"/>
      <c r="J49" s="122"/>
    </row>
    <row r="50" spans="1:10" x14ac:dyDescent="0.25">
      <c r="A50" s="27">
        <v>16862221009</v>
      </c>
      <c r="B50" s="29" t="s">
        <v>114</v>
      </c>
      <c r="C50" s="29" t="s">
        <v>163</v>
      </c>
      <c r="D50" s="164">
        <v>665.48</v>
      </c>
      <c r="E50" s="124">
        <v>621.36</v>
      </c>
      <c r="I50" s="121"/>
      <c r="J50" s="122"/>
    </row>
    <row r="51" spans="1:10" x14ac:dyDescent="0.25">
      <c r="A51" s="2">
        <v>16862221010</v>
      </c>
      <c r="B51" s="39" t="s">
        <v>114</v>
      </c>
      <c r="C51" s="39" t="s">
        <v>164</v>
      </c>
      <c r="D51" s="164">
        <v>620</v>
      </c>
      <c r="E51" s="125">
        <v>578.9</v>
      </c>
      <c r="I51" s="121"/>
      <c r="J51" s="122"/>
    </row>
    <row r="52" spans="1:10" x14ac:dyDescent="0.25">
      <c r="A52" s="27">
        <v>16862221011</v>
      </c>
      <c r="B52" s="29" t="s">
        <v>114</v>
      </c>
      <c r="C52" s="29" t="s">
        <v>165</v>
      </c>
      <c r="D52" s="164">
        <v>628.83000000000004</v>
      </c>
      <c r="E52" s="124">
        <v>587.14</v>
      </c>
      <c r="I52" s="121"/>
      <c r="J52" s="122"/>
    </row>
    <row r="53" spans="1:10" x14ac:dyDescent="0.25">
      <c r="A53" s="2">
        <v>16862221012</v>
      </c>
      <c r="B53" s="39" t="s">
        <v>114</v>
      </c>
      <c r="C53" s="39" t="s">
        <v>166</v>
      </c>
      <c r="D53" s="164">
        <v>638.97</v>
      </c>
      <c r="E53" s="125">
        <v>596.61</v>
      </c>
      <c r="I53" s="121"/>
      <c r="J53" s="122"/>
    </row>
    <row r="54" spans="1:10" x14ac:dyDescent="0.25">
      <c r="A54" s="27">
        <v>16862221013</v>
      </c>
      <c r="B54" s="29" t="s">
        <v>114</v>
      </c>
      <c r="C54" s="29" t="s">
        <v>167</v>
      </c>
      <c r="D54" s="164">
        <v>657.68</v>
      </c>
      <c r="E54" s="124">
        <v>614.08000000000004</v>
      </c>
      <c r="I54" s="121"/>
      <c r="J54" s="122"/>
    </row>
    <row r="55" spans="1:10" x14ac:dyDescent="0.25">
      <c r="A55" s="2">
        <v>16862221014</v>
      </c>
      <c r="B55" s="39" t="s">
        <v>114</v>
      </c>
      <c r="C55" s="39" t="s">
        <v>168</v>
      </c>
      <c r="D55" s="164">
        <v>649.65</v>
      </c>
      <c r="E55" s="125">
        <v>606.59</v>
      </c>
      <c r="I55" s="121"/>
      <c r="J55" s="122"/>
    </row>
    <row r="56" spans="1:10" x14ac:dyDescent="0.25">
      <c r="A56" s="27">
        <v>16862221015</v>
      </c>
      <c r="B56" s="29" t="s">
        <v>114</v>
      </c>
      <c r="C56" s="29" t="s">
        <v>169</v>
      </c>
      <c r="D56" s="164">
        <v>668.39</v>
      </c>
      <c r="E56" s="124">
        <v>624.08000000000004</v>
      </c>
      <c r="I56" s="121"/>
      <c r="J56" s="122"/>
    </row>
    <row r="57" spans="1:10" x14ac:dyDescent="0.25">
      <c r="A57" s="2">
        <v>16862221016</v>
      </c>
      <c r="B57" s="39" t="s">
        <v>114</v>
      </c>
      <c r="C57" s="39" t="s">
        <v>170</v>
      </c>
      <c r="D57" s="164">
        <v>664.44</v>
      </c>
      <c r="E57" s="125">
        <v>620.39</v>
      </c>
      <c r="I57" s="121"/>
      <c r="J57" s="122"/>
    </row>
    <row r="58" spans="1:10" x14ac:dyDescent="0.25">
      <c r="A58" s="27">
        <v>16862221017</v>
      </c>
      <c r="B58" s="29" t="s">
        <v>114</v>
      </c>
      <c r="C58" s="29" t="s">
        <v>171</v>
      </c>
      <c r="D58" s="164">
        <v>683.13</v>
      </c>
      <c r="E58" s="124">
        <v>637.84</v>
      </c>
      <c r="I58" s="121"/>
      <c r="J58" s="122"/>
    </row>
    <row r="59" spans="1:10" x14ac:dyDescent="0.25">
      <c r="A59" s="2">
        <v>16862221018</v>
      </c>
      <c r="B59" s="39" t="s">
        <v>114</v>
      </c>
      <c r="C59" s="39" t="s">
        <v>172</v>
      </c>
      <c r="D59" s="164">
        <v>573.74</v>
      </c>
      <c r="E59" s="125">
        <v>535.70000000000005</v>
      </c>
      <c r="I59" s="121"/>
      <c r="J59" s="122"/>
    </row>
    <row r="60" spans="1:10" x14ac:dyDescent="0.25">
      <c r="A60" s="27">
        <v>16862221019</v>
      </c>
      <c r="B60" s="29" t="s">
        <v>114</v>
      </c>
      <c r="C60" s="29" t="s">
        <v>173</v>
      </c>
      <c r="D60" s="164">
        <v>592.46</v>
      </c>
      <c r="E60" s="124">
        <v>553.17999999999995</v>
      </c>
      <c r="I60" s="121"/>
      <c r="J60" s="122"/>
    </row>
    <row r="61" spans="1:10" x14ac:dyDescent="0.25">
      <c r="A61" s="2">
        <v>16862221020</v>
      </c>
      <c r="B61" s="39" t="s">
        <v>114</v>
      </c>
      <c r="C61" s="39" t="s">
        <v>174</v>
      </c>
      <c r="D61" s="164">
        <v>610.11</v>
      </c>
      <c r="E61" s="125">
        <v>569.66999999999996</v>
      </c>
      <c r="I61" s="121"/>
      <c r="J61" s="122"/>
    </row>
    <row r="62" spans="1:10" x14ac:dyDescent="0.25">
      <c r="A62" s="27">
        <v>16862221021</v>
      </c>
      <c r="B62" s="29" t="s">
        <v>114</v>
      </c>
      <c r="C62" s="29" t="s">
        <v>175</v>
      </c>
      <c r="D62" s="164">
        <v>615.33000000000004</v>
      </c>
      <c r="E62" s="124">
        <v>574.53</v>
      </c>
      <c r="I62" s="121"/>
      <c r="J62" s="122"/>
    </row>
    <row r="63" spans="1:10" x14ac:dyDescent="0.25">
      <c r="A63" s="2">
        <v>16862221022</v>
      </c>
      <c r="B63" s="39" t="s">
        <v>114</v>
      </c>
      <c r="C63" s="39" t="s">
        <v>176</v>
      </c>
      <c r="D63" s="164">
        <v>620.66999999999996</v>
      </c>
      <c r="E63" s="125">
        <v>579.52</v>
      </c>
      <c r="I63" s="121"/>
      <c r="J63" s="122"/>
    </row>
    <row r="64" spans="1:10" x14ac:dyDescent="0.25">
      <c r="A64" s="27">
        <v>16862221023</v>
      </c>
      <c r="B64" s="29" t="s">
        <v>114</v>
      </c>
      <c r="C64" s="29" t="s">
        <v>177</v>
      </c>
      <c r="D64" s="164">
        <v>628.04</v>
      </c>
      <c r="E64" s="124">
        <v>586.41</v>
      </c>
      <c r="I64" s="121"/>
      <c r="J64" s="122"/>
    </row>
    <row r="65" spans="1:10" x14ac:dyDescent="0.25">
      <c r="A65" s="2">
        <v>16862221024</v>
      </c>
      <c r="B65" s="39" t="s">
        <v>114</v>
      </c>
      <c r="C65" s="39" t="s">
        <v>178</v>
      </c>
      <c r="D65" s="164">
        <v>582.57000000000005</v>
      </c>
      <c r="E65" s="125">
        <v>543.95000000000005</v>
      </c>
      <c r="I65" s="121"/>
      <c r="J65" s="122"/>
    </row>
    <row r="66" spans="1:10" x14ac:dyDescent="0.25">
      <c r="A66" s="27">
        <v>16862221025</v>
      </c>
      <c r="B66" s="29" t="s">
        <v>114</v>
      </c>
      <c r="C66" s="29" t="s">
        <v>179</v>
      </c>
      <c r="D66" s="164">
        <v>652.74</v>
      </c>
      <c r="E66" s="124">
        <v>609.47</v>
      </c>
      <c r="I66" s="121"/>
      <c r="J66" s="122"/>
    </row>
    <row r="67" spans="1:10" x14ac:dyDescent="0.25">
      <c r="A67" s="2">
        <v>16862221026</v>
      </c>
      <c r="B67" s="39" t="s">
        <v>114</v>
      </c>
      <c r="C67" s="39" t="s">
        <v>180</v>
      </c>
      <c r="D67" s="164">
        <v>658.08</v>
      </c>
      <c r="E67" s="125">
        <v>614.46</v>
      </c>
      <c r="I67" s="121"/>
      <c r="J67" s="122"/>
    </row>
    <row r="68" spans="1:10" x14ac:dyDescent="0.25">
      <c r="A68" s="27">
        <v>16862221027</v>
      </c>
      <c r="B68" s="29" t="s">
        <v>114</v>
      </c>
      <c r="C68" s="29" t="s">
        <v>181</v>
      </c>
      <c r="D68" s="164">
        <v>665.48</v>
      </c>
      <c r="E68" s="124">
        <v>621.36</v>
      </c>
      <c r="I68" s="121"/>
      <c r="J68" s="122"/>
    </row>
    <row r="69" spans="1:10" x14ac:dyDescent="0.25">
      <c r="A69" s="2">
        <v>16862221028</v>
      </c>
      <c r="B69" s="39" t="s">
        <v>114</v>
      </c>
      <c r="C69" s="39" t="s">
        <v>182</v>
      </c>
      <c r="D69" s="164">
        <v>620</v>
      </c>
      <c r="E69" s="125">
        <v>578.9</v>
      </c>
      <c r="I69" s="121"/>
      <c r="J69" s="122"/>
    </row>
    <row r="70" spans="1:10" x14ac:dyDescent="0.25">
      <c r="A70" s="27">
        <v>16862221029</v>
      </c>
      <c r="B70" s="29" t="s">
        <v>114</v>
      </c>
      <c r="C70" s="29" t="s">
        <v>183</v>
      </c>
      <c r="D70" s="164">
        <v>628.83000000000004</v>
      </c>
      <c r="E70" s="124">
        <v>587.14</v>
      </c>
      <c r="I70" s="121"/>
      <c r="J70" s="122"/>
    </row>
    <row r="71" spans="1:10" x14ac:dyDescent="0.25">
      <c r="A71" s="2">
        <v>16862221030</v>
      </c>
      <c r="B71" s="39" t="s">
        <v>114</v>
      </c>
      <c r="C71" s="39" t="s">
        <v>184</v>
      </c>
      <c r="D71" s="164">
        <v>638.97</v>
      </c>
      <c r="E71" s="125">
        <v>596.61</v>
      </c>
      <c r="I71" s="121"/>
      <c r="J71" s="122"/>
    </row>
    <row r="72" spans="1:10" x14ac:dyDescent="0.25">
      <c r="A72" s="27">
        <v>16862221031</v>
      </c>
      <c r="B72" s="29" t="s">
        <v>114</v>
      </c>
      <c r="C72" s="29" t="s">
        <v>185</v>
      </c>
      <c r="D72" s="164">
        <v>644.30999999999995</v>
      </c>
      <c r="E72" s="124">
        <v>601.6</v>
      </c>
      <c r="I72" s="121"/>
      <c r="J72" s="122"/>
    </row>
    <row r="73" spans="1:10" x14ac:dyDescent="0.25">
      <c r="A73" s="2">
        <v>16862221032</v>
      </c>
      <c r="B73" s="39" t="s">
        <v>114</v>
      </c>
      <c r="C73" s="39" t="s">
        <v>186</v>
      </c>
      <c r="D73" s="164">
        <v>651.70000000000005</v>
      </c>
      <c r="E73" s="125">
        <v>608.49</v>
      </c>
      <c r="I73" s="121"/>
      <c r="J73" s="122"/>
    </row>
    <row r="74" spans="1:10" x14ac:dyDescent="0.25">
      <c r="A74" s="27">
        <v>16862221033</v>
      </c>
      <c r="B74" s="29" t="s">
        <v>114</v>
      </c>
      <c r="C74" s="29" t="s">
        <v>187</v>
      </c>
      <c r="D74" s="164">
        <v>606.5</v>
      </c>
      <c r="E74" s="124">
        <v>566.29</v>
      </c>
      <c r="I74" s="121"/>
      <c r="J74" s="122"/>
    </row>
    <row r="75" spans="1:10" x14ac:dyDescent="0.25">
      <c r="A75" s="2">
        <v>16862221034</v>
      </c>
      <c r="B75" s="39" t="s">
        <v>114</v>
      </c>
      <c r="C75" s="39" t="s">
        <v>188</v>
      </c>
      <c r="D75" s="164">
        <v>644.30999999999995</v>
      </c>
      <c r="E75" s="125">
        <v>601.6</v>
      </c>
      <c r="I75" s="121"/>
      <c r="J75" s="122"/>
    </row>
    <row r="76" spans="1:10" x14ac:dyDescent="0.25">
      <c r="A76" s="27">
        <v>16862221035</v>
      </c>
      <c r="B76" s="29" t="s">
        <v>114</v>
      </c>
      <c r="C76" s="29" t="s">
        <v>189</v>
      </c>
      <c r="D76" s="164">
        <v>649.65</v>
      </c>
      <c r="E76" s="124">
        <v>606.59</v>
      </c>
      <c r="I76" s="121"/>
      <c r="J76" s="122"/>
    </row>
    <row r="77" spans="1:10" x14ac:dyDescent="0.25">
      <c r="A77" s="2">
        <v>16862221036</v>
      </c>
      <c r="B77" s="39" t="s">
        <v>114</v>
      </c>
      <c r="C77" s="39" t="s">
        <v>190</v>
      </c>
      <c r="D77" s="164">
        <v>657.03</v>
      </c>
      <c r="E77" s="125">
        <v>613.48</v>
      </c>
      <c r="I77" s="121"/>
      <c r="J77" s="122"/>
    </row>
    <row r="78" spans="1:10" x14ac:dyDescent="0.25">
      <c r="A78" s="27">
        <v>16862221037</v>
      </c>
      <c r="B78" s="29" t="s">
        <v>114</v>
      </c>
      <c r="C78" s="29" t="s">
        <v>191</v>
      </c>
      <c r="D78" s="164">
        <v>611.86</v>
      </c>
      <c r="E78" s="124">
        <v>571.29999999999995</v>
      </c>
      <c r="I78" s="121"/>
      <c r="J78" s="122"/>
    </row>
    <row r="79" spans="1:10" x14ac:dyDescent="0.25">
      <c r="A79" s="2">
        <v>16862221038</v>
      </c>
      <c r="B79" s="39" t="s">
        <v>114</v>
      </c>
      <c r="C79" s="39" t="s">
        <v>192</v>
      </c>
      <c r="D79" s="164">
        <v>651.70000000000005</v>
      </c>
      <c r="E79" s="125">
        <v>608.49</v>
      </c>
      <c r="I79" s="121"/>
      <c r="J79" s="122"/>
    </row>
    <row r="80" spans="1:10" x14ac:dyDescent="0.25">
      <c r="A80" s="27">
        <v>16862221039</v>
      </c>
      <c r="B80" s="29" t="s">
        <v>114</v>
      </c>
      <c r="C80" s="29" t="s">
        <v>193</v>
      </c>
      <c r="D80" s="164">
        <v>657.03</v>
      </c>
      <c r="E80" s="124">
        <v>613.48</v>
      </c>
      <c r="I80" s="121"/>
      <c r="J80" s="122"/>
    </row>
    <row r="81" spans="1:10" x14ac:dyDescent="0.25">
      <c r="A81" s="2">
        <v>16862221040</v>
      </c>
      <c r="B81" s="39" t="s">
        <v>114</v>
      </c>
      <c r="C81" s="39" t="s">
        <v>194</v>
      </c>
      <c r="D81" s="164">
        <v>664.44</v>
      </c>
      <c r="E81" s="125">
        <v>620.39</v>
      </c>
      <c r="I81" s="121"/>
      <c r="J81" s="122"/>
    </row>
    <row r="82" spans="1:10" x14ac:dyDescent="0.25">
      <c r="A82" s="27">
        <v>16862221041</v>
      </c>
      <c r="B82" s="29" t="s">
        <v>114</v>
      </c>
      <c r="C82" s="29" t="s">
        <v>195</v>
      </c>
      <c r="D82" s="164">
        <v>619.23</v>
      </c>
      <c r="E82" s="124">
        <v>578.17999999999995</v>
      </c>
      <c r="I82" s="121"/>
      <c r="J82" s="122"/>
    </row>
    <row r="83" spans="1:10" x14ac:dyDescent="0.25">
      <c r="A83" s="2">
        <v>16862221042</v>
      </c>
      <c r="B83" s="39" t="s">
        <v>114</v>
      </c>
      <c r="C83" s="39" t="s">
        <v>196</v>
      </c>
      <c r="D83" s="164">
        <v>606.5</v>
      </c>
      <c r="E83" s="125">
        <v>566.29</v>
      </c>
      <c r="I83" s="121"/>
      <c r="J83" s="122"/>
    </row>
    <row r="84" spans="1:10" x14ac:dyDescent="0.25">
      <c r="A84" s="27">
        <v>16862221043</v>
      </c>
      <c r="B84" s="29" t="s">
        <v>114</v>
      </c>
      <c r="C84" s="29" t="s">
        <v>197</v>
      </c>
      <c r="D84" s="164">
        <v>611.86</v>
      </c>
      <c r="E84" s="124">
        <v>571.29999999999995</v>
      </c>
      <c r="I84" s="121"/>
      <c r="J84" s="122"/>
    </row>
    <row r="85" spans="1:10" x14ac:dyDescent="0.25">
      <c r="A85" s="2">
        <v>16862221044</v>
      </c>
      <c r="B85" s="39" t="s">
        <v>114</v>
      </c>
      <c r="C85" s="39" t="s">
        <v>198</v>
      </c>
      <c r="D85" s="164">
        <v>619.23</v>
      </c>
      <c r="E85" s="125">
        <v>578.17999999999995</v>
      </c>
      <c r="I85" s="121"/>
      <c r="J85" s="122"/>
    </row>
    <row r="86" spans="1:10" x14ac:dyDescent="0.25">
      <c r="A86" s="27">
        <v>16862221045</v>
      </c>
      <c r="B86" s="29" t="s">
        <v>114</v>
      </c>
      <c r="C86" s="29" t="s">
        <v>199</v>
      </c>
      <c r="D86" s="164">
        <v>573.74</v>
      </c>
      <c r="E86" s="124">
        <v>535.70000000000005</v>
      </c>
      <c r="I86" s="121"/>
      <c r="J86" s="122"/>
    </row>
    <row r="87" spans="1:10" x14ac:dyDescent="0.25">
      <c r="A87" s="2">
        <v>16862221046</v>
      </c>
      <c r="B87" s="39" t="s">
        <v>114</v>
      </c>
      <c r="C87" s="39" t="s">
        <v>200</v>
      </c>
      <c r="D87" s="164">
        <v>657.68</v>
      </c>
      <c r="E87" s="125">
        <v>614.08000000000004</v>
      </c>
      <c r="I87" s="121"/>
      <c r="J87" s="122"/>
    </row>
    <row r="88" spans="1:10" x14ac:dyDescent="0.25">
      <c r="A88" s="27">
        <v>16862221047</v>
      </c>
      <c r="B88" s="29" t="s">
        <v>114</v>
      </c>
      <c r="C88" s="29" t="s">
        <v>201</v>
      </c>
      <c r="D88" s="164">
        <v>663.01</v>
      </c>
      <c r="E88" s="124">
        <v>619.05999999999995</v>
      </c>
      <c r="H88" s="123"/>
      <c r="I88" s="121"/>
      <c r="J88" s="122"/>
    </row>
    <row r="89" spans="1:10" x14ac:dyDescent="0.25">
      <c r="A89" s="2">
        <v>16862221048</v>
      </c>
      <c r="B89" s="39" t="s">
        <v>114</v>
      </c>
      <c r="C89" s="39" t="s">
        <v>202</v>
      </c>
      <c r="D89" s="164">
        <v>670.42</v>
      </c>
      <c r="E89" s="125">
        <v>625.97</v>
      </c>
      <c r="H89" s="123"/>
      <c r="I89" s="121"/>
      <c r="J89" s="122"/>
    </row>
    <row r="90" spans="1:10" x14ac:dyDescent="0.25">
      <c r="A90" s="27">
        <v>16862221049</v>
      </c>
      <c r="B90" s="29" t="s">
        <v>114</v>
      </c>
      <c r="C90" s="29" t="s">
        <v>203</v>
      </c>
      <c r="D90" s="164">
        <v>625.22</v>
      </c>
      <c r="E90" s="124">
        <v>583.77</v>
      </c>
      <c r="H90" s="123"/>
      <c r="I90" s="121"/>
      <c r="J90" s="122"/>
    </row>
    <row r="91" spans="1:10" x14ac:dyDescent="0.25">
      <c r="A91" s="2">
        <v>16862221050</v>
      </c>
      <c r="B91" s="39" t="s">
        <v>114</v>
      </c>
      <c r="C91" s="39" t="s">
        <v>204</v>
      </c>
      <c r="D91" s="164">
        <v>634.03</v>
      </c>
      <c r="E91" s="125">
        <v>592</v>
      </c>
      <c r="I91" s="121"/>
      <c r="J91" s="122"/>
    </row>
    <row r="92" spans="1:10" x14ac:dyDescent="0.25">
      <c r="A92" s="27">
        <v>16862221051</v>
      </c>
      <c r="B92" s="29" t="s">
        <v>114</v>
      </c>
      <c r="C92" s="29" t="s">
        <v>205</v>
      </c>
      <c r="D92" s="164">
        <v>663.01</v>
      </c>
      <c r="E92" s="124">
        <v>619.05999999999995</v>
      </c>
      <c r="I92" s="121"/>
      <c r="J92" s="122"/>
    </row>
    <row r="93" spans="1:10" x14ac:dyDescent="0.25">
      <c r="A93" s="2">
        <v>16862221052</v>
      </c>
      <c r="B93" s="39" t="s">
        <v>114</v>
      </c>
      <c r="C93" s="39" t="s">
        <v>206</v>
      </c>
      <c r="D93" s="164">
        <v>668.39</v>
      </c>
      <c r="E93" s="125">
        <v>624.08000000000004</v>
      </c>
      <c r="I93" s="121"/>
      <c r="J93" s="122"/>
    </row>
    <row r="94" spans="1:10" x14ac:dyDescent="0.25">
      <c r="A94" s="27">
        <v>16862221053</v>
      </c>
      <c r="B94" s="29" t="s">
        <v>114</v>
      </c>
      <c r="C94" s="29" t="s">
        <v>207</v>
      </c>
      <c r="D94" s="164">
        <v>675.75</v>
      </c>
      <c r="E94" s="124">
        <v>630.95000000000005</v>
      </c>
      <c r="H94" s="123"/>
      <c r="I94" s="121"/>
      <c r="J94" s="122"/>
    </row>
    <row r="95" spans="1:10" x14ac:dyDescent="0.25">
      <c r="A95" s="2">
        <v>16862221054</v>
      </c>
      <c r="B95" s="39" t="s">
        <v>114</v>
      </c>
      <c r="C95" s="39" t="s">
        <v>208</v>
      </c>
      <c r="D95" s="164">
        <v>630.54999999999995</v>
      </c>
      <c r="E95" s="125">
        <v>588.76</v>
      </c>
      <c r="I95" s="121"/>
      <c r="J95" s="122"/>
    </row>
    <row r="96" spans="1:10" x14ac:dyDescent="0.25">
      <c r="A96" s="27">
        <v>16862221055</v>
      </c>
      <c r="B96" s="29" t="s">
        <v>114</v>
      </c>
      <c r="C96" s="29" t="s">
        <v>209</v>
      </c>
      <c r="D96" s="164">
        <v>639.38</v>
      </c>
      <c r="E96" s="124">
        <v>596.99</v>
      </c>
      <c r="I96" s="121"/>
      <c r="J96" s="122"/>
    </row>
    <row r="97" spans="1:10" x14ac:dyDescent="0.25">
      <c r="A97" s="2">
        <v>16862221056</v>
      </c>
      <c r="B97" s="39" t="s">
        <v>114</v>
      </c>
      <c r="C97" s="39" t="s">
        <v>210</v>
      </c>
      <c r="D97" s="164">
        <v>670.42</v>
      </c>
      <c r="E97" s="125">
        <v>625.97</v>
      </c>
      <c r="I97" s="121"/>
      <c r="J97" s="122"/>
    </row>
    <row r="98" spans="1:10" x14ac:dyDescent="0.25">
      <c r="A98" s="27">
        <v>16862221057</v>
      </c>
      <c r="B98" s="29" t="s">
        <v>114</v>
      </c>
      <c r="C98" s="29" t="s">
        <v>211</v>
      </c>
      <c r="D98" s="164">
        <v>675.75</v>
      </c>
      <c r="E98" s="124">
        <v>630.95000000000005</v>
      </c>
      <c r="I98" s="121"/>
      <c r="J98" s="122"/>
    </row>
    <row r="99" spans="1:10" x14ac:dyDescent="0.25">
      <c r="A99" s="2">
        <v>16862221058</v>
      </c>
      <c r="B99" s="39" t="s">
        <v>114</v>
      </c>
      <c r="C99" s="39" t="s">
        <v>212</v>
      </c>
      <c r="D99" s="164">
        <v>683.13</v>
      </c>
      <c r="E99" s="125">
        <v>637.84</v>
      </c>
      <c r="I99" s="121"/>
      <c r="J99" s="122"/>
    </row>
    <row r="100" spans="1:10" x14ac:dyDescent="0.25">
      <c r="A100" s="27">
        <v>16862221059</v>
      </c>
      <c r="B100" s="29" t="s">
        <v>114</v>
      </c>
      <c r="C100" s="29" t="s">
        <v>213</v>
      </c>
      <c r="D100" s="164">
        <v>637.95000000000005</v>
      </c>
      <c r="E100" s="124">
        <v>595.66</v>
      </c>
      <c r="I100" s="121"/>
      <c r="J100" s="122"/>
    </row>
    <row r="101" spans="1:10" x14ac:dyDescent="0.25">
      <c r="A101" s="2">
        <v>16862221060</v>
      </c>
      <c r="B101" s="39" t="s">
        <v>114</v>
      </c>
      <c r="C101" s="39" t="s">
        <v>214</v>
      </c>
      <c r="D101" s="164">
        <v>646.74</v>
      </c>
      <c r="E101" s="125">
        <v>603.87</v>
      </c>
      <c r="I101" s="121"/>
      <c r="J101" s="122"/>
    </row>
    <row r="102" spans="1:10" x14ac:dyDescent="0.25">
      <c r="A102" s="27">
        <v>16862221061</v>
      </c>
      <c r="B102" s="29" t="s">
        <v>114</v>
      </c>
      <c r="C102" s="29" t="s">
        <v>215</v>
      </c>
      <c r="D102" s="164">
        <v>625.22</v>
      </c>
      <c r="E102" s="124">
        <v>583.77</v>
      </c>
      <c r="I102" s="121"/>
      <c r="J102" s="122"/>
    </row>
    <row r="103" spans="1:10" x14ac:dyDescent="0.25">
      <c r="A103" s="2">
        <v>16862221062</v>
      </c>
      <c r="B103" s="39" t="s">
        <v>114</v>
      </c>
      <c r="C103" s="39" t="s">
        <v>216</v>
      </c>
      <c r="D103" s="164">
        <v>630.54999999999995</v>
      </c>
      <c r="E103" s="125">
        <v>588.76</v>
      </c>
      <c r="I103" s="121"/>
      <c r="J103" s="122"/>
    </row>
    <row r="104" spans="1:10" x14ac:dyDescent="0.25">
      <c r="A104" s="27">
        <v>16862221063</v>
      </c>
      <c r="B104" s="29" t="s">
        <v>114</v>
      </c>
      <c r="C104" s="29" t="s">
        <v>217</v>
      </c>
      <c r="D104" s="164">
        <v>637.95000000000005</v>
      </c>
      <c r="E104" s="124">
        <v>595.66</v>
      </c>
      <c r="I104" s="121"/>
      <c r="J104" s="122"/>
    </row>
    <row r="105" spans="1:10" x14ac:dyDescent="0.25">
      <c r="A105" s="2">
        <v>16862221064</v>
      </c>
      <c r="B105" s="39" t="s">
        <v>114</v>
      </c>
      <c r="C105" s="39" t="s">
        <v>218</v>
      </c>
      <c r="D105" s="164">
        <v>592.46</v>
      </c>
      <c r="E105" s="125">
        <v>553.17999999999995</v>
      </c>
      <c r="I105" s="121"/>
      <c r="J105" s="122"/>
    </row>
    <row r="106" spans="1:10" x14ac:dyDescent="0.25">
      <c r="A106" s="27">
        <v>16862221065</v>
      </c>
      <c r="B106" s="29" t="s">
        <v>114</v>
      </c>
      <c r="C106" s="29" t="s">
        <v>219</v>
      </c>
      <c r="D106" s="164">
        <v>601.28</v>
      </c>
      <c r="E106" s="124">
        <v>561.41999999999996</v>
      </c>
      <c r="I106" s="121"/>
      <c r="J106" s="122"/>
    </row>
    <row r="107" spans="1:10" x14ac:dyDescent="0.25">
      <c r="A107" s="2">
        <v>16862221066</v>
      </c>
      <c r="B107" s="39" t="s">
        <v>114</v>
      </c>
      <c r="C107" s="39" t="s">
        <v>220</v>
      </c>
      <c r="D107" s="164">
        <v>634.03</v>
      </c>
      <c r="E107" s="125">
        <v>592</v>
      </c>
      <c r="I107" s="121"/>
      <c r="J107" s="122"/>
    </row>
    <row r="108" spans="1:10" x14ac:dyDescent="0.25">
      <c r="A108" s="27">
        <v>16862221067</v>
      </c>
      <c r="B108" s="29" t="s">
        <v>114</v>
      </c>
      <c r="C108" s="29" t="s">
        <v>221</v>
      </c>
      <c r="D108" s="164">
        <v>639.38</v>
      </c>
      <c r="E108" s="124">
        <v>596.99</v>
      </c>
      <c r="I108" s="121"/>
      <c r="J108" s="122"/>
    </row>
    <row r="109" spans="1:10" x14ac:dyDescent="0.25">
      <c r="A109" s="2">
        <v>16862221068</v>
      </c>
      <c r="B109" s="39" t="s">
        <v>114</v>
      </c>
      <c r="C109" s="39" t="s">
        <v>222</v>
      </c>
      <c r="D109" s="164">
        <v>646.74</v>
      </c>
      <c r="E109" s="125">
        <v>603.87</v>
      </c>
      <c r="I109" s="121"/>
      <c r="J109" s="122"/>
    </row>
    <row r="110" spans="1:10" x14ac:dyDescent="0.25">
      <c r="A110" s="27">
        <v>16862221069</v>
      </c>
      <c r="B110" s="29" t="s">
        <v>114</v>
      </c>
      <c r="C110" s="29" t="s">
        <v>223</v>
      </c>
      <c r="D110" s="164">
        <v>601.28</v>
      </c>
      <c r="E110" s="124">
        <v>561.41999999999996</v>
      </c>
      <c r="H110" s="123"/>
      <c r="I110" s="121"/>
      <c r="J110" s="122"/>
    </row>
    <row r="111" spans="1:10" x14ac:dyDescent="0.25">
      <c r="A111" s="2">
        <v>16862221070</v>
      </c>
      <c r="B111" s="39" t="s">
        <v>114</v>
      </c>
      <c r="C111" s="39" t="s">
        <v>224</v>
      </c>
      <c r="D111" s="164">
        <v>610.11</v>
      </c>
      <c r="E111" s="125">
        <v>569.66999999999996</v>
      </c>
      <c r="I111" s="121"/>
      <c r="J111" s="122"/>
    </row>
    <row r="112" spans="1:10" x14ac:dyDescent="0.25">
      <c r="A112" s="27">
        <v>16862221071</v>
      </c>
      <c r="B112" s="29" t="s">
        <v>114</v>
      </c>
      <c r="C112" s="29" t="s">
        <v>225</v>
      </c>
      <c r="D112" s="164">
        <v>644.30999999999995</v>
      </c>
      <c r="E112" s="124">
        <v>601.6</v>
      </c>
      <c r="I112" s="121"/>
      <c r="J112" s="122"/>
    </row>
    <row r="113" spans="1:10" x14ac:dyDescent="0.25">
      <c r="A113" s="2">
        <v>16862221072</v>
      </c>
      <c r="B113" s="39" t="s">
        <v>114</v>
      </c>
      <c r="C113" s="39" t="s">
        <v>226</v>
      </c>
      <c r="D113" s="164">
        <v>663.01</v>
      </c>
      <c r="E113" s="125">
        <v>619.05999999999995</v>
      </c>
      <c r="I113" s="121"/>
      <c r="J113" s="122"/>
    </row>
    <row r="114" spans="1:10" x14ac:dyDescent="0.25">
      <c r="A114" s="27">
        <v>16862221073</v>
      </c>
      <c r="B114" s="29" t="s">
        <v>114</v>
      </c>
      <c r="C114" s="29" t="s">
        <v>227</v>
      </c>
      <c r="D114" s="164">
        <v>651.70000000000005</v>
      </c>
      <c r="E114" s="124">
        <v>608.49</v>
      </c>
      <c r="I114" s="121"/>
      <c r="J114" s="122"/>
    </row>
    <row r="115" spans="1:10" x14ac:dyDescent="0.25">
      <c r="A115" s="2">
        <v>16862221074</v>
      </c>
      <c r="B115" s="39" t="s">
        <v>114</v>
      </c>
      <c r="C115" s="39" t="s">
        <v>228</v>
      </c>
      <c r="D115" s="164">
        <v>657.03</v>
      </c>
      <c r="E115" s="125">
        <v>613.48</v>
      </c>
      <c r="I115" s="121"/>
      <c r="J115" s="122"/>
    </row>
    <row r="116" spans="1:10" x14ac:dyDescent="0.25">
      <c r="A116" s="27">
        <v>16862221075</v>
      </c>
      <c r="B116" s="29" t="s">
        <v>114</v>
      </c>
      <c r="C116" s="29" t="s">
        <v>229</v>
      </c>
      <c r="D116" s="164">
        <v>670.42</v>
      </c>
      <c r="E116" s="124">
        <v>625.97</v>
      </c>
      <c r="I116" s="121"/>
      <c r="J116" s="122"/>
    </row>
    <row r="117" spans="1:10" x14ac:dyDescent="0.25">
      <c r="A117" s="2">
        <v>16862221076</v>
      </c>
      <c r="B117" s="39" t="s">
        <v>114</v>
      </c>
      <c r="C117" s="39" t="s">
        <v>230</v>
      </c>
      <c r="D117" s="164">
        <v>675.75</v>
      </c>
      <c r="E117" s="125">
        <v>630.95000000000005</v>
      </c>
      <c r="I117" s="121"/>
      <c r="J117" s="122"/>
    </row>
    <row r="118" spans="1:10" x14ac:dyDescent="0.25">
      <c r="A118" s="27">
        <v>16862221077</v>
      </c>
      <c r="B118" s="29" t="s">
        <v>114</v>
      </c>
      <c r="C118" s="29" t="s">
        <v>231</v>
      </c>
      <c r="D118" s="164">
        <v>606.5</v>
      </c>
      <c r="E118" s="124">
        <v>566.29</v>
      </c>
      <c r="I118" s="121"/>
      <c r="J118" s="122"/>
    </row>
    <row r="119" spans="1:10" x14ac:dyDescent="0.25">
      <c r="A119" s="2">
        <v>16862221078</v>
      </c>
      <c r="B119" s="39" t="s">
        <v>114</v>
      </c>
      <c r="C119" s="39" t="s">
        <v>232</v>
      </c>
      <c r="D119" s="164">
        <v>611.86</v>
      </c>
      <c r="E119" s="125">
        <v>571.29999999999995</v>
      </c>
      <c r="I119" s="121"/>
      <c r="J119" s="122"/>
    </row>
    <row r="120" spans="1:10" x14ac:dyDescent="0.25">
      <c r="A120" s="27">
        <v>16862221079</v>
      </c>
      <c r="B120" s="29" t="s">
        <v>114</v>
      </c>
      <c r="C120" s="29" t="s">
        <v>233</v>
      </c>
      <c r="D120" s="164">
        <v>619.23</v>
      </c>
      <c r="E120" s="124">
        <v>578.17999999999995</v>
      </c>
      <c r="I120" s="121"/>
      <c r="J120" s="122"/>
    </row>
    <row r="121" spans="1:10" x14ac:dyDescent="0.25">
      <c r="A121" s="2">
        <v>16862221080</v>
      </c>
      <c r="B121" s="39" t="s">
        <v>114</v>
      </c>
      <c r="C121" s="39" t="s">
        <v>234</v>
      </c>
      <c r="D121" s="164">
        <v>625.22</v>
      </c>
      <c r="E121" s="125">
        <v>583.77</v>
      </c>
      <c r="I121" s="121"/>
      <c r="J121" s="122"/>
    </row>
    <row r="122" spans="1:10" x14ac:dyDescent="0.25">
      <c r="A122" s="27">
        <v>16862221081</v>
      </c>
      <c r="B122" s="29" t="s">
        <v>114</v>
      </c>
      <c r="C122" s="29" t="s">
        <v>235</v>
      </c>
      <c r="D122" s="164">
        <v>630.54999999999995</v>
      </c>
      <c r="E122" s="124">
        <v>588.76</v>
      </c>
      <c r="I122" s="121"/>
      <c r="J122" s="122"/>
    </row>
    <row r="123" spans="1:10" x14ac:dyDescent="0.25">
      <c r="A123" s="2">
        <v>16862221082</v>
      </c>
      <c r="B123" s="39" t="s">
        <v>114</v>
      </c>
      <c r="C123" s="39" t="s">
        <v>236</v>
      </c>
      <c r="D123" s="164">
        <v>637.95000000000005</v>
      </c>
      <c r="E123" s="125">
        <v>595.66</v>
      </c>
      <c r="I123" s="121"/>
      <c r="J123" s="122"/>
    </row>
    <row r="124" spans="1:10" x14ac:dyDescent="0.25">
      <c r="A124" s="27">
        <v>16862221083</v>
      </c>
      <c r="B124" s="29" t="s">
        <v>114</v>
      </c>
      <c r="C124" s="29" t="s">
        <v>237</v>
      </c>
      <c r="D124" s="164">
        <v>634.03</v>
      </c>
      <c r="E124" s="124">
        <v>592</v>
      </c>
      <c r="I124" s="121"/>
      <c r="J124" s="122"/>
    </row>
    <row r="125" spans="1:10" x14ac:dyDescent="0.25">
      <c r="A125" s="2">
        <v>16862221084</v>
      </c>
      <c r="B125" s="39" t="s">
        <v>114</v>
      </c>
      <c r="C125" s="39" t="s">
        <v>238</v>
      </c>
      <c r="D125" s="164">
        <v>639.38</v>
      </c>
      <c r="E125" s="125">
        <v>596.99</v>
      </c>
      <c r="I125" s="121"/>
      <c r="J125" s="122"/>
    </row>
    <row r="126" spans="1:10" x14ac:dyDescent="0.25">
      <c r="A126" s="27">
        <v>16862221085</v>
      </c>
      <c r="B126" s="29" t="s">
        <v>114</v>
      </c>
      <c r="C126" s="29" t="s">
        <v>239</v>
      </c>
      <c r="D126" s="164">
        <v>646.74</v>
      </c>
      <c r="E126" s="124">
        <v>603.87</v>
      </c>
      <c r="I126" s="121"/>
      <c r="J126" s="122"/>
    </row>
    <row r="127" spans="1:10" x14ac:dyDescent="0.25">
      <c r="A127" s="2">
        <v>16862221086</v>
      </c>
      <c r="B127" s="39" t="s">
        <v>114</v>
      </c>
      <c r="C127" s="39" t="s">
        <v>240</v>
      </c>
      <c r="D127" s="164">
        <v>601.28</v>
      </c>
      <c r="E127" s="125">
        <v>561.41999999999996</v>
      </c>
      <c r="I127" s="121"/>
      <c r="J127" s="122"/>
    </row>
    <row r="128" spans="1:10" x14ac:dyDescent="0.25">
      <c r="A128" s="27">
        <v>16863331001</v>
      </c>
      <c r="B128" s="29" t="s">
        <v>114</v>
      </c>
      <c r="C128" s="29" t="s">
        <v>241</v>
      </c>
      <c r="D128" s="164">
        <v>977.56</v>
      </c>
      <c r="E128" s="124">
        <v>912.76</v>
      </c>
      <c r="I128" s="121"/>
      <c r="J128" s="122"/>
    </row>
    <row r="129" spans="1:10" x14ac:dyDescent="0.25">
      <c r="A129" s="2">
        <v>16863331002</v>
      </c>
      <c r="B129" s="39" t="s">
        <v>114</v>
      </c>
      <c r="C129" s="39" t="s">
        <v>242</v>
      </c>
      <c r="D129" s="164">
        <v>1094.01</v>
      </c>
      <c r="E129" s="125">
        <v>1021.49</v>
      </c>
      <c r="I129" s="121"/>
      <c r="J129" s="122"/>
    </row>
    <row r="130" spans="1:10" x14ac:dyDescent="0.25">
      <c r="A130" s="27">
        <v>16863331003</v>
      </c>
      <c r="B130" s="29" t="s">
        <v>114</v>
      </c>
      <c r="C130" s="29" t="s">
        <v>243</v>
      </c>
      <c r="D130" s="164">
        <v>1003.59</v>
      </c>
      <c r="E130" s="124">
        <v>937.06</v>
      </c>
      <c r="I130" s="121"/>
      <c r="J130" s="122"/>
    </row>
    <row r="131" spans="1:10" x14ac:dyDescent="0.25">
      <c r="A131" s="2">
        <v>16863331004</v>
      </c>
      <c r="B131" s="39" t="s">
        <v>114</v>
      </c>
      <c r="C131" s="39" t="s">
        <v>244</v>
      </c>
      <c r="D131" s="164">
        <v>1008.93</v>
      </c>
      <c r="E131" s="125">
        <v>942.04</v>
      </c>
      <c r="I131" s="121"/>
      <c r="J131" s="122"/>
    </row>
    <row r="132" spans="1:10" x14ac:dyDescent="0.25">
      <c r="A132" s="27">
        <v>16863331005</v>
      </c>
      <c r="B132" s="29" t="s">
        <v>114</v>
      </c>
      <c r="C132" s="29" t="s">
        <v>245</v>
      </c>
      <c r="D132" s="164">
        <v>1016.31</v>
      </c>
      <c r="E132" s="124">
        <v>948.93</v>
      </c>
      <c r="I132" s="121"/>
      <c r="J132" s="122"/>
    </row>
    <row r="133" spans="1:10" x14ac:dyDescent="0.25">
      <c r="A133" s="2">
        <v>16863331006</v>
      </c>
      <c r="B133" s="39" t="s">
        <v>114</v>
      </c>
      <c r="C133" s="39" t="s">
        <v>246</v>
      </c>
      <c r="D133" s="164">
        <v>1026</v>
      </c>
      <c r="E133" s="125">
        <v>957.99</v>
      </c>
      <c r="I133" s="121"/>
      <c r="J133" s="122"/>
    </row>
    <row r="134" spans="1:10" x14ac:dyDescent="0.25">
      <c r="A134" s="27">
        <v>16863331007</v>
      </c>
      <c r="B134" s="29" t="s">
        <v>114</v>
      </c>
      <c r="C134" s="29" t="s">
        <v>247</v>
      </c>
      <c r="D134" s="164">
        <v>1042.93</v>
      </c>
      <c r="E134" s="124">
        <v>973.79</v>
      </c>
      <c r="I134" s="121"/>
      <c r="J134" s="122"/>
    </row>
    <row r="135" spans="1:10" x14ac:dyDescent="0.25">
      <c r="A135" s="2">
        <v>16863331008</v>
      </c>
      <c r="B135" s="39" t="s">
        <v>114</v>
      </c>
      <c r="C135" s="39" t="s">
        <v>248</v>
      </c>
      <c r="D135" s="164">
        <v>1061.6300000000001</v>
      </c>
      <c r="E135" s="125">
        <v>991.25</v>
      </c>
      <c r="I135" s="121"/>
      <c r="J135" s="122"/>
    </row>
    <row r="136" spans="1:10" x14ac:dyDescent="0.25">
      <c r="A136" s="27">
        <v>16863331009</v>
      </c>
      <c r="B136" s="29" t="s">
        <v>114</v>
      </c>
      <c r="C136" s="29" t="s">
        <v>249</v>
      </c>
      <c r="D136" s="164">
        <v>1081.21</v>
      </c>
      <c r="E136" s="124">
        <v>1009.53</v>
      </c>
      <c r="I136" s="121"/>
      <c r="J136" s="122"/>
    </row>
    <row r="137" spans="1:10" x14ac:dyDescent="0.25">
      <c r="A137" s="2">
        <v>16863331010</v>
      </c>
      <c r="B137" s="39" t="s">
        <v>114</v>
      </c>
      <c r="C137" s="39" t="s">
        <v>250</v>
      </c>
      <c r="D137" s="164">
        <v>1086.56</v>
      </c>
      <c r="E137" s="125">
        <v>1014.53</v>
      </c>
      <c r="I137" s="121"/>
      <c r="J137" s="122"/>
    </row>
    <row r="138" spans="1:10" x14ac:dyDescent="0.25">
      <c r="A138" s="27">
        <v>16863331011</v>
      </c>
      <c r="B138" s="29" t="s">
        <v>114</v>
      </c>
      <c r="C138" s="29" t="s">
        <v>251</v>
      </c>
      <c r="D138" s="164">
        <v>1093.93</v>
      </c>
      <c r="E138" s="124">
        <v>1021.41</v>
      </c>
      <c r="I138" s="121"/>
      <c r="J138" s="122"/>
    </row>
    <row r="139" spans="1:10" x14ac:dyDescent="0.25">
      <c r="A139" s="2">
        <v>16863331012</v>
      </c>
      <c r="B139" s="39" t="s">
        <v>114</v>
      </c>
      <c r="C139" s="39" t="s">
        <v>252</v>
      </c>
      <c r="D139" s="164">
        <v>1093.8</v>
      </c>
      <c r="E139" s="125">
        <v>1021.29</v>
      </c>
      <c r="I139" s="121"/>
      <c r="J139" s="122"/>
    </row>
    <row r="140" spans="1:10" x14ac:dyDescent="0.25">
      <c r="A140" s="27">
        <v>16863331013</v>
      </c>
      <c r="B140" s="29" t="s">
        <v>114</v>
      </c>
      <c r="C140" s="29" t="s">
        <v>253</v>
      </c>
      <c r="D140" s="164">
        <v>1120.55</v>
      </c>
      <c r="E140" s="124">
        <v>1046.26</v>
      </c>
      <c r="I140" s="121"/>
      <c r="J140" s="122"/>
    </row>
    <row r="141" spans="1:10" x14ac:dyDescent="0.25">
      <c r="A141" s="2">
        <v>16863331014</v>
      </c>
      <c r="B141" s="39" t="s">
        <v>114</v>
      </c>
      <c r="C141" s="39" t="s">
        <v>254</v>
      </c>
      <c r="D141" s="164">
        <v>1018.34</v>
      </c>
      <c r="E141" s="125">
        <v>950.83</v>
      </c>
      <c r="I141" s="121"/>
      <c r="J141" s="122"/>
    </row>
    <row r="142" spans="1:10" x14ac:dyDescent="0.25">
      <c r="A142" s="27">
        <v>16863331015</v>
      </c>
      <c r="B142" s="29" t="s">
        <v>114</v>
      </c>
      <c r="C142" s="29" t="s">
        <v>255</v>
      </c>
      <c r="D142" s="164">
        <v>1055.19</v>
      </c>
      <c r="E142" s="124">
        <v>985.24</v>
      </c>
      <c r="I142" s="121"/>
      <c r="J142" s="122"/>
    </row>
    <row r="143" spans="1:10" x14ac:dyDescent="0.25">
      <c r="A143" s="2">
        <v>16863331016</v>
      </c>
      <c r="B143" s="39" t="s">
        <v>114</v>
      </c>
      <c r="C143" s="39" t="s">
        <v>256</v>
      </c>
      <c r="D143" s="164">
        <v>1029.25</v>
      </c>
      <c r="E143" s="125">
        <v>961.02</v>
      </c>
      <c r="I143" s="121"/>
      <c r="J143" s="122"/>
    </row>
    <row r="144" spans="1:10" x14ac:dyDescent="0.25">
      <c r="A144" s="27">
        <v>16863331017</v>
      </c>
      <c r="B144" s="29" t="s">
        <v>114</v>
      </c>
      <c r="C144" s="29" t="s">
        <v>257</v>
      </c>
      <c r="D144" s="164">
        <v>1068.06</v>
      </c>
      <c r="E144" s="124">
        <v>997.26</v>
      </c>
      <c r="I144" s="121"/>
      <c r="J144" s="122"/>
    </row>
    <row r="145" spans="1:10" x14ac:dyDescent="0.25">
      <c r="A145" s="2">
        <v>16863331018</v>
      </c>
      <c r="B145" s="39" t="s">
        <v>114</v>
      </c>
      <c r="C145" s="39" t="s">
        <v>258</v>
      </c>
      <c r="D145" s="164">
        <v>1039.95</v>
      </c>
      <c r="E145" s="125">
        <v>971.01</v>
      </c>
      <c r="I145" s="121"/>
      <c r="J145" s="122"/>
    </row>
    <row r="146" spans="1:10" x14ac:dyDescent="0.25">
      <c r="A146" s="27">
        <v>16863331019</v>
      </c>
      <c r="B146" s="29" t="s">
        <v>114</v>
      </c>
      <c r="C146" s="29" t="s">
        <v>259</v>
      </c>
      <c r="D146" s="164">
        <v>1078.74</v>
      </c>
      <c r="E146" s="124">
        <v>1007.23</v>
      </c>
      <c r="I146" s="121"/>
      <c r="J146" s="122"/>
    </row>
    <row r="147" spans="1:10" x14ac:dyDescent="0.25">
      <c r="A147" s="2">
        <v>16863331020</v>
      </c>
      <c r="B147" s="39" t="s">
        <v>114</v>
      </c>
      <c r="C147" s="39" t="s">
        <v>260</v>
      </c>
      <c r="D147" s="164">
        <v>1054.71</v>
      </c>
      <c r="E147" s="125">
        <v>984.79</v>
      </c>
      <c r="I147" s="121"/>
      <c r="J147" s="122"/>
    </row>
    <row r="148" spans="1:10" x14ac:dyDescent="0.25">
      <c r="A148" s="27">
        <v>16863331021</v>
      </c>
      <c r="B148" s="29" t="s">
        <v>114</v>
      </c>
      <c r="C148" s="29" t="s">
        <v>261</v>
      </c>
      <c r="D148" s="164">
        <v>1093.51</v>
      </c>
      <c r="E148" s="124">
        <v>1021.02</v>
      </c>
      <c r="I148" s="121"/>
      <c r="J148" s="122"/>
    </row>
    <row r="149" spans="1:10" x14ac:dyDescent="0.25">
      <c r="A149" s="2">
        <v>16863331022</v>
      </c>
      <c r="B149" s="39" t="s">
        <v>114</v>
      </c>
      <c r="C149" s="39" t="s">
        <v>262</v>
      </c>
      <c r="D149" s="164">
        <v>1074.07</v>
      </c>
      <c r="E149" s="125">
        <v>1002.87</v>
      </c>
      <c r="I149" s="121"/>
      <c r="J149" s="122"/>
    </row>
    <row r="150" spans="1:10" x14ac:dyDescent="0.25">
      <c r="A150" s="27">
        <v>16863331023</v>
      </c>
      <c r="B150" s="29" t="s">
        <v>114</v>
      </c>
      <c r="C150" s="29" t="s">
        <v>263</v>
      </c>
      <c r="D150" s="164">
        <v>1112.9100000000001</v>
      </c>
      <c r="E150" s="124">
        <v>1039.1300000000001</v>
      </c>
      <c r="I150" s="121"/>
      <c r="J150" s="122"/>
    </row>
    <row r="151" spans="1:10" x14ac:dyDescent="0.25">
      <c r="A151" s="2">
        <v>16863331024</v>
      </c>
      <c r="B151" s="39" t="s">
        <v>114</v>
      </c>
      <c r="C151" s="39" t="s">
        <v>264</v>
      </c>
      <c r="D151" s="164">
        <v>1107.92</v>
      </c>
      <c r="E151" s="125">
        <v>1034.48</v>
      </c>
      <c r="I151" s="121"/>
      <c r="J151" s="122"/>
    </row>
    <row r="152" spans="1:10" x14ac:dyDescent="0.25">
      <c r="A152" s="27">
        <v>16863331025</v>
      </c>
      <c r="B152" s="29" t="s">
        <v>114</v>
      </c>
      <c r="C152" s="29" t="s">
        <v>265</v>
      </c>
      <c r="D152" s="164">
        <v>1146.74</v>
      </c>
      <c r="E152" s="124">
        <v>1070.72</v>
      </c>
      <c r="I152" s="121"/>
      <c r="J152" s="122"/>
    </row>
    <row r="153" spans="1:10" x14ac:dyDescent="0.25">
      <c r="A153" s="2">
        <v>16863331026</v>
      </c>
      <c r="B153" s="39" t="s">
        <v>114</v>
      </c>
      <c r="C153" s="39" t="s">
        <v>266</v>
      </c>
      <c r="D153" s="164">
        <v>1145.3399999999999</v>
      </c>
      <c r="E153" s="125">
        <v>1069.4100000000001</v>
      </c>
      <c r="I153" s="121"/>
      <c r="J153" s="122"/>
    </row>
    <row r="154" spans="1:10" x14ac:dyDescent="0.25">
      <c r="A154" s="27">
        <v>16863331027</v>
      </c>
      <c r="B154" s="29" t="s">
        <v>114</v>
      </c>
      <c r="C154" s="29" t="s">
        <v>267</v>
      </c>
      <c r="D154" s="164">
        <v>1184.17</v>
      </c>
      <c r="E154" s="124">
        <v>1105.6600000000001</v>
      </c>
      <c r="I154" s="121"/>
      <c r="J154" s="122"/>
    </row>
    <row r="155" spans="1:10" x14ac:dyDescent="0.25">
      <c r="A155" s="2">
        <v>16863331028</v>
      </c>
      <c r="B155" s="39" t="s">
        <v>114</v>
      </c>
      <c r="C155" s="39" t="s">
        <v>268</v>
      </c>
      <c r="D155" s="164">
        <v>1016.38</v>
      </c>
      <c r="E155" s="125">
        <v>949</v>
      </c>
      <c r="I155" s="121"/>
      <c r="J155" s="122"/>
    </row>
    <row r="156" spans="1:10" x14ac:dyDescent="0.25">
      <c r="A156" s="27">
        <v>16863331029</v>
      </c>
      <c r="B156" s="29" t="s">
        <v>114</v>
      </c>
      <c r="C156" s="29" t="s">
        <v>269</v>
      </c>
      <c r="D156" s="164">
        <v>1003.59</v>
      </c>
      <c r="E156" s="124">
        <v>937.06</v>
      </c>
      <c r="I156" s="121"/>
      <c r="J156" s="122"/>
    </row>
    <row r="157" spans="1:10" x14ac:dyDescent="0.25">
      <c r="A157" s="2">
        <v>16863331030</v>
      </c>
      <c r="B157" s="39" t="s">
        <v>114</v>
      </c>
      <c r="C157" s="39" t="s">
        <v>270</v>
      </c>
      <c r="D157" s="164">
        <v>1008.93</v>
      </c>
      <c r="E157" s="125">
        <v>942.04</v>
      </c>
      <c r="I157" s="121"/>
      <c r="J157" s="122"/>
    </row>
    <row r="158" spans="1:10" x14ac:dyDescent="0.25">
      <c r="A158" s="27">
        <v>16863331031</v>
      </c>
      <c r="B158" s="29" t="s">
        <v>114</v>
      </c>
      <c r="C158" s="29" t="s">
        <v>271</v>
      </c>
      <c r="D158" s="164">
        <v>1016.31</v>
      </c>
      <c r="E158" s="124">
        <v>948.93</v>
      </c>
      <c r="I158" s="121"/>
      <c r="J158" s="122"/>
    </row>
    <row r="159" spans="1:10" x14ac:dyDescent="0.25">
      <c r="A159" s="2">
        <v>16863331032</v>
      </c>
      <c r="B159" s="39" t="s">
        <v>114</v>
      </c>
      <c r="C159" s="39" t="s">
        <v>272</v>
      </c>
      <c r="D159" s="164">
        <v>1026</v>
      </c>
      <c r="E159" s="125">
        <v>957.99</v>
      </c>
      <c r="I159" s="121"/>
      <c r="J159" s="122"/>
    </row>
    <row r="160" spans="1:10" x14ac:dyDescent="0.25">
      <c r="A160" s="27">
        <v>16863331033</v>
      </c>
      <c r="B160" s="29" t="s">
        <v>114</v>
      </c>
      <c r="C160" s="29" t="s">
        <v>273</v>
      </c>
      <c r="D160" s="164">
        <v>1042.93</v>
      </c>
      <c r="E160" s="124">
        <v>973.79</v>
      </c>
      <c r="I160" s="121"/>
      <c r="J160" s="122"/>
    </row>
    <row r="161" spans="1:10" x14ac:dyDescent="0.25">
      <c r="A161" s="2">
        <v>16863331034</v>
      </c>
      <c r="B161" s="39" t="s">
        <v>114</v>
      </c>
      <c r="C161" s="39" t="s">
        <v>274</v>
      </c>
      <c r="D161" s="164">
        <v>1061.6300000000001</v>
      </c>
      <c r="E161" s="125">
        <v>991.25</v>
      </c>
      <c r="I161" s="121"/>
      <c r="J161" s="122"/>
    </row>
    <row r="162" spans="1:10" x14ac:dyDescent="0.25">
      <c r="A162" s="27">
        <v>16863331035</v>
      </c>
      <c r="B162" s="29" t="s">
        <v>114</v>
      </c>
      <c r="C162" s="29" t="s">
        <v>275</v>
      </c>
      <c r="D162" s="164">
        <v>1081.21</v>
      </c>
      <c r="E162" s="124">
        <v>1009.53</v>
      </c>
      <c r="I162" s="121"/>
      <c r="J162" s="122"/>
    </row>
    <row r="163" spans="1:10" x14ac:dyDescent="0.25">
      <c r="A163" s="2">
        <v>16863331036</v>
      </c>
      <c r="B163" s="39" t="s">
        <v>114</v>
      </c>
      <c r="C163" s="39" t="s">
        <v>276</v>
      </c>
      <c r="D163" s="164">
        <v>1086.56</v>
      </c>
      <c r="E163" s="125">
        <v>1014.53</v>
      </c>
      <c r="I163" s="121"/>
      <c r="J163" s="122"/>
    </row>
    <row r="164" spans="1:10" x14ac:dyDescent="0.25">
      <c r="A164" s="27">
        <v>16863331037</v>
      </c>
      <c r="B164" s="29" t="s">
        <v>114</v>
      </c>
      <c r="C164" s="29" t="s">
        <v>277</v>
      </c>
      <c r="D164" s="164">
        <v>1093.93</v>
      </c>
      <c r="E164" s="124">
        <v>1021.41</v>
      </c>
      <c r="I164" s="121"/>
      <c r="J164" s="122"/>
    </row>
    <row r="165" spans="1:10" x14ac:dyDescent="0.25">
      <c r="A165" s="2">
        <v>16863331038</v>
      </c>
      <c r="B165" s="39" t="s">
        <v>114</v>
      </c>
      <c r="C165" s="39" t="s">
        <v>278</v>
      </c>
      <c r="D165" s="164">
        <v>1103.6300000000001</v>
      </c>
      <c r="E165" s="125">
        <v>1030.47</v>
      </c>
      <c r="I165" s="121"/>
      <c r="J165" s="122"/>
    </row>
    <row r="166" spans="1:10" x14ac:dyDescent="0.25">
      <c r="A166" s="27">
        <v>16863331039</v>
      </c>
      <c r="B166" s="29" t="s">
        <v>114</v>
      </c>
      <c r="C166" s="29" t="s">
        <v>279</v>
      </c>
      <c r="D166" s="164">
        <v>1120.55</v>
      </c>
      <c r="E166" s="124">
        <v>1046.26</v>
      </c>
      <c r="I166" s="121"/>
      <c r="J166" s="122"/>
    </row>
    <row r="167" spans="1:10" x14ac:dyDescent="0.25">
      <c r="A167" s="2">
        <v>16863331040</v>
      </c>
      <c r="B167" s="39" t="s">
        <v>114</v>
      </c>
      <c r="C167" s="39" t="s">
        <v>280</v>
      </c>
      <c r="D167" s="164">
        <v>1139.27</v>
      </c>
      <c r="E167" s="125">
        <v>1063.74</v>
      </c>
      <c r="I167" s="121"/>
      <c r="J167" s="122"/>
    </row>
    <row r="168" spans="1:10" x14ac:dyDescent="0.25">
      <c r="A168" s="27">
        <v>16863331041</v>
      </c>
      <c r="B168" s="29" t="s">
        <v>114</v>
      </c>
      <c r="C168" s="29" t="s">
        <v>281</v>
      </c>
      <c r="D168" s="164">
        <v>1055.19</v>
      </c>
      <c r="E168" s="124">
        <v>985.24</v>
      </c>
      <c r="I168" s="121"/>
      <c r="J168" s="122"/>
    </row>
    <row r="169" spans="1:10" x14ac:dyDescent="0.25">
      <c r="A169" s="2">
        <v>16863331042</v>
      </c>
      <c r="B169" s="39" t="s">
        <v>114</v>
      </c>
      <c r="C169" s="39" t="s">
        <v>282</v>
      </c>
      <c r="D169" s="164">
        <v>1029.25</v>
      </c>
      <c r="E169" s="125">
        <v>961.02</v>
      </c>
      <c r="I169" s="121"/>
      <c r="J169" s="122"/>
    </row>
    <row r="170" spans="1:10" x14ac:dyDescent="0.25">
      <c r="A170" s="27">
        <v>16863331043</v>
      </c>
      <c r="B170" s="29" t="s">
        <v>114</v>
      </c>
      <c r="C170" s="29" t="s">
        <v>283</v>
      </c>
      <c r="D170" s="164">
        <v>1034.5999999999999</v>
      </c>
      <c r="E170" s="124">
        <v>966.01</v>
      </c>
      <c r="I170" s="121"/>
      <c r="J170" s="122"/>
    </row>
    <row r="171" spans="1:10" x14ac:dyDescent="0.25">
      <c r="A171" s="2">
        <v>16863331044</v>
      </c>
      <c r="B171" s="39" t="s">
        <v>114</v>
      </c>
      <c r="C171" s="39" t="s">
        <v>284</v>
      </c>
      <c r="D171" s="164">
        <v>1041.97</v>
      </c>
      <c r="E171" s="125">
        <v>972.9</v>
      </c>
      <c r="I171" s="121"/>
      <c r="J171" s="122"/>
    </row>
    <row r="172" spans="1:10" x14ac:dyDescent="0.25">
      <c r="A172" s="27">
        <v>16863331045</v>
      </c>
      <c r="B172" s="29" t="s">
        <v>114</v>
      </c>
      <c r="C172" s="29" t="s">
        <v>285</v>
      </c>
      <c r="D172" s="164">
        <v>1051.67</v>
      </c>
      <c r="E172" s="124">
        <v>981.95</v>
      </c>
      <c r="I172" s="121"/>
      <c r="J172" s="122"/>
    </row>
    <row r="173" spans="1:10" x14ac:dyDescent="0.25">
      <c r="A173" s="2">
        <v>16863331046</v>
      </c>
      <c r="B173" s="39" t="s">
        <v>114</v>
      </c>
      <c r="C173" s="39" t="s">
        <v>286</v>
      </c>
      <c r="D173" s="164">
        <v>1068.57</v>
      </c>
      <c r="E173" s="125">
        <v>997.74</v>
      </c>
      <c r="I173" s="121"/>
      <c r="J173" s="122"/>
    </row>
    <row r="174" spans="1:10" x14ac:dyDescent="0.25">
      <c r="A174" s="27">
        <v>16863331047</v>
      </c>
      <c r="B174" s="29" t="s">
        <v>114</v>
      </c>
      <c r="C174" s="29" t="s">
        <v>287</v>
      </c>
      <c r="D174" s="164">
        <v>1087.3</v>
      </c>
      <c r="E174" s="124">
        <v>1015.22</v>
      </c>
      <c r="I174" s="121"/>
      <c r="J174" s="122"/>
    </row>
    <row r="175" spans="1:10" x14ac:dyDescent="0.25">
      <c r="A175" s="2">
        <v>16863331048</v>
      </c>
      <c r="B175" s="39" t="s">
        <v>114</v>
      </c>
      <c r="C175" s="39" t="s">
        <v>288</v>
      </c>
      <c r="D175" s="164">
        <v>1034.5999999999999</v>
      </c>
      <c r="E175" s="125">
        <v>966.01</v>
      </c>
      <c r="I175" s="121"/>
      <c r="J175" s="122"/>
    </row>
    <row r="176" spans="1:10" x14ac:dyDescent="0.25">
      <c r="A176" s="27">
        <v>16863331049</v>
      </c>
      <c r="B176" s="29" t="s">
        <v>114</v>
      </c>
      <c r="C176" s="29" t="s">
        <v>289</v>
      </c>
      <c r="D176" s="164">
        <v>1039.95</v>
      </c>
      <c r="E176" s="124">
        <v>971.01</v>
      </c>
      <c r="I176" s="121"/>
      <c r="J176" s="122"/>
    </row>
    <row r="177" spans="1:10" x14ac:dyDescent="0.25">
      <c r="A177" s="2">
        <v>16863331050</v>
      </c>
      <c r="B177" s="39" t="s">
        <v>114</v>
      </c>
      <c r="C177" s="39" t="s">
        <v>290</v>
      </c>
      <c r="D177" s="164">
        <v>1047.33</v>
      </c>
      <c r="E177" s="125">
        <v>977.89</v>
      </c>
      <c r="I177" s="121"/>
      <c r="J177" s="122"/>
    </row>
    <row r="178" spans="1:10" x14ac:dyDescent="0.25">
      <c r="A178" s="27">
        <v>16863331051</v>
      </c>
      <c r="B178" s="29" t="s">
        <v>114</v>
      </c>
      <c r="C178" s="29" t="s">
        <v>291</v>
      </c>
      <c r="D178" s="164">
        <v>1057.01</v>
      </c>
      <c r="E178" s="124">
        <v>986.93</v>
      </c>
      <c r="I178" s="121"/>
      <c r="J178" s="122"/>
    </row>
    <row r="179" spans="1:10" x14ac:dyDescent="0.25">
      <c r="A179" s="2">
        <v>16863331052</v>
      </c>
      <c r="B179" s="39" t="s">
        <v>114</v>
      </c>
      <c r="C179" s="39" t="s">
        <v>292</v>
      </c>
      <c r="D179" s="164">
        <v>1073.94</v>
      </c>
      <c r="E179" s="125">
        <v>1002.74</v>
      </c>
      <c r="I179" s="121"/>
      <c r="J179" s="122"/>
    </row>
    <row r="180" spans="1:10" x14ac:dyDescent="0.25">
      <c r="A180" s="27">
        <v>16863331053</v>
      </c>
      <c r="B180" s="29" t="s">
        <v>114</v>
      </c>
      <c r="C180" s="29" t="s">
        <v>293</v>
      </c>
      <c r="D180" s="164">
        <v>1092.6500000000001</v>
      </c>
      <c r="E180" s="124">
        <v>1020.22</v>
      </c>
      <c r="I180" s="121"/>
      <c r="J180" s="122"/>
    </row>
    <row r="181" spans="1:10" x14ac:dyDescent="0.25">
      <c r="A181" s="2">
        <v>16863331054</v>
      </c>
      <c r="B181" s="39" t="s">
        <v>114</v>
      </c>
      <c r="C181" s="39" t="s">
        <v>294</v>
      </c>
      <c r="D181" s="164">
        <v>1041.97</v>
      </c>
      <c r="E181" s="125">
        <v>972.9</v>
      </c>
      <c r="I181" s="121"/>
      <c r="J181" s="122"/>
    </row>
    <row r="182" spans="1:10" x14ac:dyDescent="0.25">
      <c r="A182" s="27">
        <v>16863331055</v>
      </c>
      <c r="B182" s="29" t="s">
        <v>114</v>
      </c>
      <c r="C182" s="29" t="s">
        <v>295</v>
      </c>
      <c r="D182" s="164">
        <v>1047.33</v>
      </c>
      <c r="E182" s="124">
        <v>977.89</v>
      </c>
      <c r="I182" s="121"/>
      <c r="J182" s="122"/>
    </row>
    <row r="183" spans="1:10" x14ac:dyDescent="0.25">
      <c r="A183" s="2">
        <v>16863331056</v>
      </c>
      <c r="B183" s="39" t="s">
        <v>114</v>
      </c>
      <c r="C183" s="39" t="s">
        <v>296</v>
      </c>
      <c r="D183" s="164">
        <v>1054.71</v>
      </c>
      <c r="E183" s="125">
        <v>984.79</v>
      </c>
      <c r="I183" s="121"/>
      <c r="J183" s="122"/>
    </row>
    <row r="184" spans="1:10" x14ac:dyDescent="0.25">
      <c r="A184" s="27">
        <v>16863331057</v>
      </c>
      <c r="B184" s="29" t="s">
        <v>114</v>
      </c>
      <c r="C184" s="29" t="s">
        <v>297</v>
      </c>
      <c r="D184" s="164">
        <v>1064.3900000000001</v>
      </c>
      <c r="E184" s="124">
        <v>993.82</v>
      </c>
      <c r="I184" s="121"/>
      <c r="J184" s="122"/>
    </row>
    <row r="185" spans="1:10" x14ac:dyDescent="0.25">
      <c r="A185" s="2">
        <v>16863331058</v>
      </c>
      <c r="B185" s="39" t="s">
        <v>114</v>
      </c>
      <c r="C185" s="39" t="s">
        <v>298</v>
      </c>
      <c r="D185" s="164">
        <v>1081.32</v>
      </c>
      <c r="E185" s="125">
        <v>1009.64</v>
      </c>
      <c r="I185" s="121"/>
      <c r="J185" s="122"/>
    </row>
    <row r="186" spans="1:10" x14ac:dyDescent="0.25">
      <c r="A186" s="27">
        <v>16863331059</v>
      </c>
      <c r="B186" s="29" t="s">
        <v>114</v>
      </c>
      <c r="C186" s="29" t="s">
        <v>299</v>
      </c>
      <c r="D186" s="164">
        <v>1100.03</v>
      </c>
      <c r="E186" s="124">
        <v>1027.1099999999999</v>
      </c>
      <c r="I186" s="121"/>
      <c r="J186" s="122"/>
    </row>
    <row r="187" spans="1:10" x14ac:dyDescent="0.25">
      <c r="A187" s="2">
        <v>16863331060</v>
      </c>
      <c r="B187" s="39" t="s">
        <v>114</v>
      </c>
      <c r="C187" s="39" t="s">
        <v>300</v>
      </c>
      <c r="D187" s="164">
        <v>1051.67</v>
      </c>
      <c r="E187" s="125">
        <v>981.95</v>
      </c>
      <c r="I187" s="121"/>
      <c r="J187" s="122"/>
    </row>
    <row r="188" spans="1:10" x14ac:dyDescent="0.25">
      <c r="A188" s="27">
        <v>16863331061</v>
      </c>
      <c r="B188" s="29" t="s">
        <v>114</v>
      </c>
      <c r="C188" s="29" t="s">
        <v>301</v>
      </c>
      <c r="D188" s="164">
        <v>1057.01</v>
      </c>
      <c r="E188" s="124">
        <v>986.93</v>
      </c>
      <c r="I188" s="121"/>
      <c r="J188" s="122"/>
    </row>
    <row r="189" spans="1:10" x14ac:dyDescent="0.25">
      <c r="A189" s="2">
        <v>16863331062</v>
      </c>
      <c r="B189" s="39" t="s">
        <v>114</v>
      </c>
      <c r="C189" s="39" t="s">
        <v>302</v>
      </c>
      <c r="D189" s="164">
        <v>1064.3900000000001</v>
      </c>
      <c r="E189" s="125">
        <v>993.82</v>
      </c>
      <c r="I189" s="121"/>
      <c r="J189" s="122"/>
    </row>
    <row r="190" spans="1:10" x14ac:dyDescent="0.25">
      <c r="A190" s="27">
        <v>16863331063</v>
      </c>
      <c r="B190" s="29" t="s">
        <v>114</v>
      </c>
      <c r="C190" s="29" t="s">
        <v>303</v>
      </c>
      <c r="D190" s="164">
        <v>1074.07</v>
      </c>
      <c r="E190" s="124">
        <v>1002.87</v>
      </c>
      <c r="I190" s="121"/>
      <c r="J190" s="122"/>
    </row>
    <row r="191" spans="1:10" x14ac:dyDescent="0.25">
      <c r="A191" s="2">
        <v>16863331064</v>
      </c>
      <c r="B191" s="39" t="s">
        <v>114</v>
      </c>
      <c r="C191" s="39" t="s">
        <v>304</v>
      </c>
      <c r="D191" s="164">
        <v>1091.01</v>
      </c>
      <c r="E191" s="125">
        <v>1018.68</v>
      </c>
      <c r="I191" s="121"/>
      <c r="J191" s="122"/>
    </row>
    <row r="192" spans="1:10" x14ac:dyDescent="0.25">
      <c r="A192" s="27">
        <v>16863331065</v>
      </c>
      <c r="B192" s="29" t="s">
        <v>114</v>
      </c>
      <c r="C192" s="29" t="s">
        <v>305</v>
      </c>
      <c r="D192" s="164">
        <v>1109.71</v>
      </c>
      <c r="E192" s="124">
        <v>1036.1400000000001</v>
      </c>
      <c r="I192" s="121"/>
      <c r="J192" s="122"/>
    </row>
    <row r="193" spans="1:10" x14ac:dyDescent="0.25">
      <c r="A193" s="2">
        <v>16863331066</v>
      </c>
      <c r="B193" s="39" t="s">
        <v>114</v>
      </c>
      <c r="C193" s="39" t="s">
        <v>306</v>
      </c>
      <c r="D193" s="164">
        <v>1068.57</v>
      </c>
      <c r="E193" s="125">
        <v>997.74</v>
      </c>
      <c r="I193" s="121"/>
      <c r="J193" s="122"/>
    </row>
    <row r="194" spans="1:10" x14ac:dyDescent="0.25">
      <c r="A194" s="27">
        <v>16863331067</v>
      </c>
      <c r="B194" s="29" t="s">
        <v>114</v>
      </c>
      <c r="C194" s="29" t="s">
        <v>307</v>
      </c>
      <c r="D194" s="164">
        <v>1073.94</v>
      </c>
      <c r="E194" s="124">
        <v>1002.74</v>
      </c>
      <c r="I194" s="121"/>
      <c r="J194" s="122"/>
    </row>
    <row r="195" spans="1:10" x14ac:dyDescent="0.25">
      <c r="A195" s="2">
        <v>16863331068</v>
      </c>
      <c r="B195" s="39" t="s">
        <v>114</v>
      </c>
      <c r="C195" s="39" t="s">
        <v>308</v>
      </c>
      <c r="D195" s="164">
        <v>1081.32</v>
      </c>
      <c r="E195" s="125">
        <v>1009.64</v>
      </c>
      <c r="I195" s="121"/>
      <c r="J195" s="122"/>
    </row>
    <row r="196" spans="1:10" x14ac:dyDescent="0.25">
      <c r="A196" s="27">
        <v>16863331069</v>
      </c>
      <c r="B196" s="29" t="s">
        <v>114</v>
      </c>
      <c r="C196" s="29" t="s">
        <v>309</v>
      </c>
      <c r="D196" s="164">
        <v>1091.01</v>
      </c>
      <c r="E196" s="124">
        <v>1018.68</v>
      </c>
      <c r="I196" s="121"/>
      <c r="J196" s="122"/>
    </row>
    <row r="197" spans="1:10" x14ac:dyDescent="0.25">
      <c r="A197" s="2">
        <v>16863331070</v>
      </c>
      <c r="B197" s="39" t="s">
        <v>114</v>
      </c>
      <c r="C197" s="39" t="s">
        <v>310</v>
      </c>
      <c r="D197" s="164">
        <v>1107.92</v>
      </c>
      <c r="E197" s="125">
        <v>1034.48</v>
      </c>
      <c r="I197" s="121"/>
      <c r="J197" s="122"/>
    </row>
    <row r="198" spans="1:10" x14ac:dyDescent="0.25">
      <c r="A198" s="27">
        <v>16863331071</v>
      </c>
      <c r="B198" s="29" t="s">
        <v>114</v>
      </c>
      <c r="C198" s="29" t="s">
        <v>311</v>
      </c>
      <c r="D198" s="164">
        <v>1126.6400000000001</v>
      </c>
      <c r="E198" s="124">
        <v>1051.95</v>
      </c>
      <c r="I198" s="121"/>
      <c r="J198" s="122"/>
    </row>
    <row r="199" spans="1:10" x14ac:dyDescent="0.25">
      <c r="A199" s="2">
        <v>16863331072</v>
      </c>
      <c r="B199" s="39" t="s">
        <v>114</v>
      </c>
      <c r="C199" s="39" t="s">
        <v>312</v>
      </c>
      <c r="D199" s="164">
        <v>1087.3</v>
      </c>
      <c r="E199" s="125">
        <v>1015.22</v>
      </c>
      <c r="I199" s="121"/>
      <c r="J199" s="122"/>
    </row>
    <row r="200" spans="1:10" x14ac:dyDescent="0.25">
      <c r="A200" s="27">
        <v>16863331073</v>
      </c>
      <c r="B200" s="29" t="s">
        <v>114</v>
      </c>
      <c r="C200" s="29" t="s">
        <v>313</v>
      </c>
      <c r="D200" s="164">
        <v>1092.6500000000001</v>
      </c>
      <c r="E200" s="124">
        <v>1020.22</v>
      </c>
      <c r="I200" s="121"/>
      <c r="J200" s="122"/>
    </row>
    <row r="201" spans="1:10" x14ac:dyDescent="0.25">
      <c r="A201" s="2">
        <v>16863331074</v>
      </c>
      <c r="B201" s="39" t="s">
        <v>114</v>
      </c>
      <c r="C201" s="39" t="s">
        <v>314</v>
      </c>
      <c r="D201" s="164">
        <v>1100.03</v>
      </c>
      <c r="E201" s="125">
        <v>1027.1099999999999</v>
      </c>
      <c r="I201" s="121"/>
      <c r="J201" s="122"/>
    </row>
    <row r="202" spans="1:10" x14ac:dyDescent="0.25">
      <c r="A202" s="27">
        <v>16863331075</v>
      </c>
      <c r="B202" s="29" t="s">
        <v>114</v>
      </c>
      <c r="C202" s="29" t="s">
        <v>315</v>
      </c>
      <c r="D202" s="164">
        <v>1109.71</v>
      </c>
      <c r="E202" s="124">
        <v>1036.1400000000001</v>
      </c>
      <c r="I202" s="121"/>
      <c r="J202" s="122"/>
    </row>
    <row r="203" spans="1:10" x14ac:dyDescent="0.25">
      <c r="A203" s="2">
        <v>16863331076</v>
      </c>
      <c r="B203" s="39" t="s">
        <v>114</v>
      </c>
      <c r="C203" s="39" t="s">
        <v>316</v>
      </c>
      <c r="D203" s="164">
        <v>1126.6400000000001</v>
      </c>
      <c r="E203" s="125">
        <v>1051.95</v>
      </c>
      <c r="I203" s="121"/>
      <c r="J203" s="122"/>
    </row>
    <row r="204" spans="1:10" x14ac:dyDescent="0.25">
      <c r="A204" s="27">
        <v>16863331077</v>
      </c>
      <c r="B204" s="29" t="s">
        <v>114</v>
      </c>
      <c r="C204" s="29" t="s">
        <v>317</v>
      </c>
      <c r="D204" s="164">
        <v>1145.3399999999999</v>
      </c>
      <c r="E204" s="124">
        <v>1069.4100000000001</v>
      </c>
      <c r="I204" s="121"/>
      <c r="J204" s="122"/>
    </row>
    <row r="205" spans="1:10" x14ac:dyDescent="0.25">
      <c r="A205" s="2">
        <v>16863331078</v>
      </c>
      <c r="B205" s="39" t="s">
        <v>114</v>
      </c>
      <c r="C205" s="39" t="s">
        <v>318</v>
      </c>
      <c r="D205" s="164">
        <v>1068.06</v>
      </c>
      <c r="E205" s="125">
        <v>997.26</v>
      </c>
      <c r="I205" s="121"/>
      <c r="J205" s="122"/>
    </row>
    <row r="206" spans="1:10" x14ac:dyDescent="0.25">
      <c r="A206" s="27">
        <v>16863331079</v>
      </c>
      <c r="B206" s="29" t="s">
        <v>114</v>
      </c>
      <c r="C206" s="29" t="s">
        <v>319</v>
      </c>
      <c r="D206" s="164">
        <v>1073.4100000000001</v>
      </c>
      <c r="E206" s="124">
        <v>1002.25</v>
      </c>
      <c r="I206" s="121"/>
      <c r="J206" s="122"/>
    </row>
    <row r="207" spans="1:10" x14ac:dyDescent="0.25">
      <c r="A207" s="2">
        <v>16863331080</v>
      </c>
      <c r="B207" s="39" t="s">
        <v>114</v>
      </c>
      <c r="C207" s="39" t="s">
        <v>320</v>
      </c>
      <c r="D207" s="164">
        <v>1080.79</v>
      </c>
      <c r="E207" s="125">
        <v>1009.14</v>
      </c>
      <c r="I207" s="121"/>
      <c r="J207" s="122"/>
    </row>
    <row r="208" spans="1:10" x14ac:dyDescent="0.25">
      <c r="A208" s="27">
        <v>16863331081</v>
      </c>
      <c r="B208" s="29" t="s">
        <v>114</v>
      </c>
      <c r="C208" s="29" t="s">
        <v>321</v>
      </c>
      <c r="D208" s="164">
        <v>1090.46</v>
      </c>
      <c r="E208" s="124">
        <v>1018.17</v>
      </c>
      <c r="I208" s="121"/>
      <c r="J208" s="122"/>
    </row>
    <row r="209" spans="1:10" x14ac:dyDescent="0.25">
      <c r="A209" s="2">
        <v>16863331082</v>
      </c>
      <c r="B209" s="39" t="s">
        <v>114</v>
      </c>
      <c r="C209" s="39" t="s">
        <v>322</v>
      </c>
      <c r="D209" s="164">
        <v>1107.4000000000001</v>
      </c>
      <c r="E209" s="125">
        <v>1033.99</v>
      </c>
      <c r="I209" s="121"/>
      <c r="J209" s="122"/>
    </row>
    <row r="210" spans="1:10" x14ac:dyDescent="0.25">
      <c r="A210" s="27">
        <v>16863331083</v>
      </c>
      <c r="B210" s="29" t="s">
        <v>114</v>
      </c>
      <c r="C210" s="29" t="s">
        <v>323</v>
      </c>
      <c r="D210" s="164">
        <v>1126.1199999999999</v>
      </c>
      <c r="E210" s="124">
        <v>1051.47</v>
      </c>
      <c r="I210" s="121"/>
      <c r="J210" s="122"/>
    </row>
    <row r="211" spans="1:10" x14ac:dyDescent="0.25">
      <c r="A211" s="2">
        <v>16863331084</v>
      </c>
      <c r="B211" s="39" t="s">
        <v>114</v>
      </c>
      <c r="C211" s="39" t="s">
        <v>324</v>
      </c>
      <c r="D211" s="164">
        <v>1042.3900000000001</v>
      </c>
      <c r="E211" s="125">
        <v>973.28</v>
      </c>
      <c r="I211" s="121"/>
      <c r="J211" s="122"/>
    </row>
    <row r="212" spans="1:10" x14ac:dyDescent="0.25">
      <c r="A212" s="27">
        <v>16863331085</v>
      </c>
      <c r="B212" s="29" t="s">
        <v>114</v>
      </c>
      <c r="C212" s="29" t="s">
        <v>325</v>
      </c>
      <c r="D212" s="164">
        <v>1073.4100000000001</v>
      </c>
      <c r="E212" s="124">
        <v>1002.25</v>
      </c>
      <c r="I212" s="121"/>
      <c r="J212" s="122"/>
    </row>
    <row r="213" spans="1:10" x14ac:dyDescent="0.25">
      <c r="A213" s="2">
        <v>16863331086</v>
      </c>
      <c r="B213" s="39" t="s">
        <v>114</v>
      </c>
      <c r="C213" s="39" t="s">
        <v>326</v>
      </c>
      <c r="D213" s="164">
        <v>1078.74</v>
      </c>
      <c r="E213" s="125">
        <v>1007.23</v>
      </c>
      <c r="I213" s="121"/>
      <c r="J213" s="122"/>
    </row>
    <row r="214" spans="1:10" x14ac:dyDescent="0.25">
      <c r="A214" s="27">
        <v>16863331087</v>
      </c>
      <c r="B214" s="29" t="s">
        <v>114</v>
      </c>
      <c r="C214" s="29" t="s">
        <v>327</v>
      </c>
      <c r="D214" s="164">
        <v>1086.1500000000001</v>
      </c>
      <c r="E214" s="124">
        <v>1014.14</v>
      </c>
      <c r="I214" s="121"/>
      <c r="J214" s="122"/>
    </row>
    <row r="215" spans="1:10" x14ac:dyDescent="0.25">
      <c r="A215" s="2">
        <v>16863331088</v>
      </c>
      <c r="B215" s="39" t="s">
        <v>114</v>
      </c>
      <c r="C215" s="39" t="s">
        <v>328</v>
      </c>
      <c r="D215" s="164">
        <v>1095.8399999999999</v>
      </c>
      <c r="E215" s="125">
        <v>1023.19</v>
      </c>
      <c r="I215" s="121"/>
      <c r="J215" s="122"/>
    </row>
    <row r="216" spans="1:10" x14ac:dyDescent="0.25">
      <c r="A216" s="27">
        <v>16863331089</v>
      </c>
      <c r="B216" s="29" t="s">
        <v>114</v>
      </c>
      <c r="C216" s="29" t="s">
        <v>329</v>
      </c>
      <c r="D216" s="164">
        <v>1112.75</v>
      </c>
      <c r="E216" s="124">
        <v>1038.98</v>
      </c>
      <c r="I216" s="121"/>
      <c r="J216" s="122"/>
    </row>
    <row r="217" spans="1:10" x14ac:dyDescent="0.25">
      <c r="A217" s="2">
        <v>16863331090</v>
      </c>
      <c r="B217" s="39" t="s">
        <v>114</v>
      </c>
      <c r="C217" s="39" t="s">
        <v>330</v>
      </c>
      <c r="D217" s="164">
        <v>1131.47</v>
      </c>
      <c r="E217" s="125">
        <v>1056.46</v>
      </c>
      <c r="I217" s="121"/>
      <c r="J217" s="122"/>
    </row>
    <row r="218" spans="1:10" x14ac:dyDescent="0.25">
      <c r="A218" s="27">
        <v>16863331091</v>
      </c>
      <c r="B218" s="29" t="s">
        <v>114</v>
      </c>
      <c r="C218" s="29" t="s">
        <v>331</v>
      </c>
      <c r="D218" s="164">
        <v>1047.75</v>
      </c>
      <c r="E218" s="124">
        <v>978.3</v>
      </c>
      <c r="H218" s="123"/>
      <c r="I218" s="121"/>
      <c r="J218" s="122"/>
    </row>
    <row r="219" spans="1:10" x14ac:dyDescent="0.25">
      <c r="A219" s="2">
        <v>16863331092</v>
      </c>
      <c r="B219" s="39" t="s">
        <v>114</v>
      </c>
      <c r="C219" s="39" t="s">
        <v>332</v>
      </c>
      <c r="D219" s="164">
        <v>1080.79</v>
      </c>
      <c r="E219" s="125">
        <v>1009.14</v>
      </c>
      <c r="I219" s="121"/>
      <c r="J219" s="122"/>
    </row>
    <row r="220" spans="1:10" x14ac:dyDescent="0.25">
      <c r="A220" s="27">
        <v>16863331093</v>
      </c>
      <c r="B220" s="29" t="s">
        <v>114</v>
      </c>
      <c r="C220" s="29" t="s">
        <v>333</v>
      </c>
      <c r="D220" s="164">
        <v>1086.1500000000001</v>
      </c>
      <c r="E220" s="124">
        <v>1014.14</v>
      </c>
      <c r="I220" s="121"/>
      <c r="J220" s="122"/>
    </row>
    <row r="221" spans="1:10" x14ac:dyDescent="0.25">
      <c r="A221" s="2">
        <v>16863331094</v>
      </c>
      <c r="B221" s="39" t="s">
        <v>114</v>
      </c>
      <c r="C221" s="39" t="s">
        <v>334</v>
      </c>
      <c r="D221" s="164">
        <v>1093.51</v>
      </c>
      <c r="E221" s="125">
        <v>1021.02</v>
      </c>
      <c r="I221" s="121"/>
      <c r="J221" s="122"/>
    </row>
    <row r="222" spans="1:10" x14ac:dyDescent="0.25">
      <c r="A222" s="27">
        <v>16863331095</v>
      </c>
      <c r="B222" s="29" t="s">
        <v>114</v>
      </c>
      <c r="C222" s="29" t="s">
        <v>335</v>
      </c>
      <c r="D222" s="164">
        <v>1103.2</v>
      </c>
      <c r="E222" s="124">
        <v>1030.07</v>
      </c>
      <c r="I222" s="121"/>
      <c r="J222" s="122"/>
    </row>
    <row r="223" spans="1:10" x14ac:dyDescent="0.25">
      <c r="A223" s="2">
        <v>16863331096</v>
      </c>
      <c r="B223" s="39" t="s">
        <v>114</v>
      </c>
      <c r="C223" s="39" t="s">
        <v>336</v>
      </c>
      <c r="D223" s="164">
        <v>1120.1300000000001</v>
      </c>
      <c r="E223" s="125">
        <v>1045.8800000000001</v>
      </c>
      <c r="I223" s="121"/>
      <c r="J223" s="122"/>
    </row>
    <row r="224" spans="1:10" x14ac:dyDescent="0.25">
      <c r="A224" s="27">
        <v>16863331097</v>
      </c>
      <c r="B224" s="29" t="s">
        <v>114</v>
      </c>
      <c r="C224" s="29" t="s">
        <v>337</v>
      </c>
      <c r="D224" s="164">
        <v>1138.8399999999999</v>
      </c>
      <c r="E224" s="124">
        <v>1063.3399999999999</v>
      </c>
      <c r="I224" s="121"/>
      <c r="J224" s="122"/>
    </row>
    <row r="225" spans="1:10" x14ac:dyDescent="0.25">
      <c r="A225" s="2">
        <v>16863331098</v>
      </c>
      <c r="B225" s="39" t="s">
        <v>114</v>
      </c>
      <c r="C225" s="39" t="s">
        <v>338</v>
      </c>
      <c r="D225" s="164">
        <v>1055.1199999999999</v>
      </c>
      <c r="E225" s="125">
        <v>985.17</v>
      </c>
      <c r="I225" s="121"/>
      <c r="J225" s="122"/>
    </row>
    <row r="226" spans="1:10" x14ac:dyDescent="0.25">
      <c r="A226" s="27">
        <v>16863331099</v>
      </c>
      <c r="B226" s="29" t="s">
        <v>114</v>
      </c>
      <c r="C226" s="29" t="s">
        <v>339</v>
      </c>
      <c r="D226" s="164">
        <v>1090.46</v>
      </c>
      <c r="E226" s="124">
        <v>1018.17</v>
      </c>
      <c r="I226" s="121"/>
      <c r="J226" s="122"/>
    </row>
    <row r="227" spans="1:10" x14ac:dyDescent="0.25">
      <c r="A227" s="2">
        <v>16863331100</v>
      </c>
      <c r="B227" s="39" t="s">
        <v>114</v>
      </c>
      <c r="C227" s="39" t="s">
        <v>340</v>
      </c>
      <c r="D227" s="164">
        <v>1095.8399999999999</v>
      </c>
      <c r="E227" s="125">
        <v>1023.19</v>
      </c>
      <c r="I227" s="121"/>
      <c r="J227" s="122"/>
    </row>
    <row r="228" spans="1:10" x14ac:dyDescent="0.25">
      <c r="A228" s="27">
        <v>16863331101</v>
      </c>
      <c r="B228" s="29" t="s">
        <v>114</v>
      </c>
      <c r="C228" s="29" t="s">
        <v>341</v>
      </c>
      <c r="D228" s="164">
        <v>1103.2</v>
      </c>
      <c r="E228" s="124">
        <v>1030.07</v>
      </c>
      <c r="I228" s="121"/>
      <c r="J228" s="122"/>
    </row>
    <row r="229" spans="1:10" x14ac:dyDescent="0.25">
      <c r="A229" s="2">
        <v>16863331102</v>
      </c>
      <c r="B229" s="39" t="s">
        <v>114</v>
      </c>
      <c r="C229" s="39" t="s">
        <v>342</v>
      </c>
      <c r="D229" s="164">
        <v>1112.9100000000001</v>
      </c>
      <c r="E229" s="125">
        <v>1039.1300000000001</v>
      </c>
      <c r="I229" s="121"/>
      <c r="J229" s="122"/>
    </row>
    <row r="230" spans="1:10" x14ac:dyDescent="0.25">
      <c r="A230" s="27">
        <v>16863331103</v>
      </c>
      <c r="B230" s="29" t="s">
        <v>114</v>
      </c>
      <c r="C230" s="29" t="s">
        <v>343</v>
      </c>
      <c r="D230" s="164">
        <v>1129.81</v>
      </c>
      <c r="E230" s="124">
        <v>1054.9100000000001</v>
      </c>
      <c r="I230" s="121"/>
      <c r="J230" s="122"/>
    </row>
    <row r="231" spans="1:10" x14ac:dyDescent="0.25">
      <c r="A231" s="2">
        <v>16863331104</v>
      </c>
      <c r="B231" s="39" t="s">
        <v>114</v>
      </c>
      <c r="C231" s="39" t="s">
        <v>344</v>
      </c>
      <c r="D231" s="164">
        <v>1148.53</v>
      </c>
      <c r="E231" s="125">
        <v>1072.3900000000001</v>
      </c>
      <c r="I231" s="121"/>
      <c r="J231" s="122"/>
    </row>
    <row r="232" spans="1:10" x14ac:dyDescent="0.25">
      <c r="A232" s="27">
        <v>16863331105</v>
      </c>
      <c r="B232" s="29" t="s">
        <v>114</v>
      </c>
      <c r="C232" s="29" t="s">
        <v>345</v>
      </c>
      <c r="D232" s="164">
        <v>1064.82</v>
      </c>
      <c r="E232" s="124">
        <v>994.23</v>
      </c>
      <c r="I232" s="121"/>
      <c r="J232" s="122"/>
    </row>
    <row r="233" spans="1:10" x14ac:dyDescent="0.25">
      <c r="A233" s="2">
        <v>16863331106</v>
      </c>
      <c r="B233" s="39" t="s">
        <v>114</v>
      </c>
      <c r="C233" s="39" t="s">
        <v>346</v>
      </c>
      <c r="D233" s="164">
        <v>1107.4000000000001</v>
      </c>
      <c r="E233" s="125">
        <v>1033.99</v>
      </c>
      <c r="I233" s="121"/>
      <c r="J233" s="122"/>
    </row>
    <row r="234" spans="1:10" x14ac:dyDescent="0.25">
      <c r="A234" s="27">
        <v>16863331107</v>
      </c>
      <c r="B234" s="29" t="s">
        <v>114</v>
      </c>
      <c r="C234" s="29" t="s">
        <v>347</v>
      </c>
      <c r="D234" s="164">
        <v>1112.75</v>
      </c>
      <c r="E234" s="124">
        <v>1038.98</v>
      </c>
      <c r="I234" s="121"/>
      <c r="J234" s="122"/>
    </row>
    <row r="235" spans="1:10" x14ac:dyDescent="0.25">
      <c r="A235" s="2">
        <v>16863331108</v>
      </c>
      <c r="B235" s="39" t="s">
        <v>114</v>
      </c>
      <c r="C235" s="39" t="s">
        <v>348</v>
      </c>
      <c r="D235" s="164">
        <v>1120.1300000000001</v>
      </c>
      <c r="E235" s="125">
        <v>1045.8800000000001</v>
      </c>
      <c r="I235" s="121"/>
      <c r="J235" s="122"/>
    </row>
    <row r="236" spans="1:10" x14ac:dyDescent="0.25">
      <c r="A236" s="27">
        <v>16863331109</v>
      </c>
      <c r="B236" s="29" t="s">
        <v>114</v>
      </c>
      <c r="C236" s="29" t="s">
        <v>349</v>
      </c>
      <c r="D236" s="164">
        <v>1129.81</v>
      </c>
      <c r="E236" s="124">
        <v>1054.9100000000001</v>
      </c>
      <c r="I236" s="121"/>
      <c r="J236" s="122"/>
    </row>
    <row r="237" spans="1:10" x14ac:dyDescent="0.25">
      <c r="A237" s="2">
        <v>16863331110</v>
      </c>
      <c r="B237" s="39" t="s">
        <v>114</v>
      </c>
      <c r="C237" s="39" t="s">
        <v>350</v>
      </c>
      <c r="D237" s="164">
        <v>1146.74</v>
      </c>
      <c r="E237" s="125">
        <v>1070.72</v>
      </c>
      <c r="I237" s="121"/>
      <c r="J237" s="122"/>
    </row>
    <row r="238" spans="1:10" x14ac:dyDescent="0.25">
      <c r="A238" s="27">
        <v>16863331111</v>
      </c>
      <c r="B238" s="29" t="s">
        <v>114</v>
      </c>
      <c r="C238" s="29" t="s">
        <v>351</v>
      </c>
      <c r="D238" s="164">
        <v>1165.44</v>
      </c>
      <c r="E238" s="124">
        <v>1088.19</v>
      </c>
      <c r="I238" s="121"/>
      <c r="J238" s="122"/>
    </row>
    <row r="239" spans="1:10" x14ac:dyDescent="0.25">
      <c r="A239" s="2">
        <v>16863331112</v>
      </c>
      <c r="B239" s="39" t="s">
        <v>114</v>
      </c>
      <c r="C239" s="39" t="s">
        <v>352</v>
      </c>
      <c r="D239" s="164">
        <v>1081.73</v>
      </c>
      <c r="E239" s="125">
        <v>1010.02</v>
      </c>
      <c r="I239" s="121"/>
      <c r="J239" s="122"/>
    </row>
    <row r="240" spans="1:10" x14ac:dyDescent="0.25">
      <c r="A240" s="27">
        <v>16863331113</v>
      </c>
      <c r="B240" s="29" t="s">
        <v>114</v>
      </c>
      <c r="C240" s="29" t="s">
        <v>353</v>
      </c>
      <c r="D240" s="164">
        <v>1126.1199999999999</v>
      </c>
      <c r="E240" s="124">
        <v>1051.47</v>
      </c>
      <c r="I240" s="121"/>
      <c r="J240" s="122"/>
    </row>
    <row r="241" spans="1:10" x14ac:dyDescent="0.25">
      <c r="A241" s="2">
        <v>16863331114</v>
      </c>
      <c r="B241" s="39" t="s">
        <v>114</v>
      </c>
      <c r="C241" s="39" t="s">
        <v>354</v>
      </c>
      <c r="D241" s="164">
        <v>1131.47</v>
      </c>
      <c r="E241" s="125">
        <v>1056.46</v>
      </c>
      <c r="I241" s="121"/>
      <c r="J241" s="122"/>
    </row>
    <row r="242" spans="1:10" x14ac:dyDescent="0.25">
      <c r="A242" s="27">
        <v>16863331115</v>
      </c>
      <c r="B242" s="29" t="s">
        <v>114</v>
      </c>
      <c r="C242" s="29" t="s">
        <v>355</v>
      </c>
      <c r="D242" s="164">
        <v>1138.8399999999999</v>
      </c>
      <c r="E242" s="124">
        <v>1063.3399999999999</v>
      </c>
      <c r="I242" s="121"/>
      <c r="J242" s="122"/>
    </row>
    <row r="243" spans="1:10" x14ac:dyDescent="0.25">
      <c r="A243" s="2">
        <v>16863331116</v>
      </c>
      <c r="B243" s="39" t="s">
        <v>114</v>
      </c>
      <c r="C243" s="39" t="s">
        <v>356</v>
      </c>
      <c r="D243" s="164">
        <v>1148.53</v>
      </c>
      <c r="E243" s="125">
        <v>1072.3900000000001</v>
      </c>
      <c r="I243" s="121"/>
      <c r="J243" s="122"/>
    </row>
    <row r="244" spans="1:10" x14ac:dyDescent="0.25">
      <c r="A244" s="27">
        <v>16863331117</v>
      </c>
      <c r="B244" s="29" t="s">
        <v>114</v>
      </c>
      <c r="C244" s="29" t="s">
        <v>357</v>
      </c>
      <c r="D244" s="164">
        <v>1165.44</v>
      </c>
      <c r="E244" s="124">
        <v>1088.19</v>
      </c>
      <c r="I244" s="121"/>
      <c r="J244" s="122"/>
    </row>
    <row r="245" spans="1:10" x14ac:dyDescent="0.25">
      <c r="A245" s="2">
        <v>16863331118</v>
      </c>
      <c r="B245" s="39" t="s">
        <v>114</v>
      </c>
      <c r="C245" s="39" t="s">
        <v>358</v>
      </c>
      <c r="D245" s="164">
        <v>1184.17</v>
      </c>
      <c r="E245" s="125">
        <v>1105.6600000000001</v>
      </c>
      <c r="I245" s="121"/>
      <c r="J245" s="122"/>
    </row>
    <row r="246" spans="1:10" x14ac:dyDescent="0.25">
      <c r="A246" s="27">
        <v>16863331119</v>
      </c>
      <c r="B246" s="29" t="s">
        <v>114</v>
      </c>
      <c r="C246" s="29" t="s">
        <v>359</v>
      </c>
      <c r="D246" s="164">
        <v>1100.44</v>
      </c>
      <c r="E246" s="124">
        <v>1027.49</v>
      </c>
      <c r="I246" s="121"/>
      <c r="J246" s="122"/>
    </row>
    <row r="247" spans="1:10" x14ac:dyDescent="0.25">
      <c r="A247" s="2">
        <v>16863331120</v>
      </c>
      <c r="B247" s="39" t="s">
        <v>114</v>
      </c>
      <c r="C247" s="39" t="s">
        <v>360</v>
      </c>
      <c r="D247" s="164">
        <v>1042.3900000000001</v>
      </c>
      <c r="E247" s="125">
        <v>973.28</v>
      </c>
      <c r="I247" s="121"/>
      <c r="J247" s="122"/>
    </row>
    <row r="248" spans="1:10" x14ac:dyDescent="0.25">
      <c r="A248" s="27">
        <v>16863331121</v>
      </c>
      <c r="B248" s="29" t="s">
        <v>114</v>
      </c>
      <c r="C248" s="29" t="s">
        <v>361</v>
      </c>
      <c r="D248" s="164">
        <v>1047.75</v>
      </c>
      <c r="E248" s="124">
        <v>978.3</v>
      </c>
      <c r="I248" s="121"/>
      <c r="J248" s="122"/>
    </row>
    <row r="249" spans="1:10" x14ac:dyDescent="0.25">
      <c r="A249" s="2">
        <v>16863331122</v>
      </c>
      <c r="B249" s="39" t="s">
        <v>114</v>
      </c>
      <c r="C249" s="39" t="s">
        <v>362</v>
      </c>
      <c r="D249" s="164">
        <v>1055.1199999999999</v>
      </c>
      <c r="E249" s="125">
        <v>985.17</v>
      </c>
      <c r="I249" s="121"/>
      <c r="J249" s="122"/>
    </row>
    <row r="250" spans="1:10" x14ac:dyDescent="0.25">
      <c r="A250" s="27">
        <v>16863331123</v>
      </c>
      <c r="B250" s="29" t="s">
        <v>114</v>
      </c>
      <c r="C250" s="29" t="s">
        <v>363</v>
      </c>
      <c r="D250" s="164">
        <v>1064.82</v>
      </c>
      <c r="E250" s="124">
        <v>994.23</v>
      </c>
      <c r="I250" s="121"/>
      <c r="J250" s="122"/>
    </row>
    <row r="251" spans="1:10" x14ac:dyDescent="0.25">
      <c r="A251" s="2">
        <v>16863331124</v>
      </c>
      <c r="B251" s="39" t="s">
        <v>114</v>
      </c>
      <c r="C251" s="39" t="s">
        <v>364</v>
      </c>
      <c r="D251" s="164">
        <v>1081.73</v>
      </c>
      <c r="E251" s="125">
        <v>1010.02</v>
      </c>
      <c r="I251" s="121"/>
      <c r="J251" s="122"/>
    </row>
    <row r="252" spans="1:10" x14ac:dyDescent="0.25">
      <c r="A252" s="27">
        <v>16863331125</v>
      </c>
      <c r="B252" s="29" t="s">
        <v>114</v>
      </c>
      <c r="C252" s="29" t="s">
        <v>365</v>
      </c>
      <c r="D252" s="164">
        <v>1100.44</v>
      </c>
      <c r="E252" s="124">
        <v>1027.49</v>
      </c>
      <c r="I252" s="121"/>
      <c r="J252" s="122"/>
    </row>
    <row r="253" spans="1:10" x14ac:dyDescent="0.25">
      <c r="A253" s="2">
        <v>16863331126</v>
      </c>
      <c r="B253" s="39" t="s">
        <v>114</v>
      </c>
      <c r="C253" s="39" t="s">
        <v>366</v>
      </c>
      <c r="D253" s="164">
        <v>1016.38</v>
      </c>
      <c r="E253" s="125">
        <v>949</v>
      </c>
      <c r="I253" s="121"/>
      <c r="J253" s="122"/>
    </row>
    <row r="254" spans="1:10" x14ac:dyDescent="0.25">
      <c r="A254" s="27">
        <v>16863331127</v>
      </c>
      <c r="B254" s="29" t="s">
        <v>114</v>
      </c>
      <c r="C254" s="29" t="s">
        <v>367</v>
      </c>
      <c r="D254" s="164">
        <v>1034.5999999999999</v>
      </c>
      <c r="E254" s="124">
        <v>966.01</v>
      </c>
      <c r="I254" s="121"/>
      <c r="J254" s="122"/>
    </row>
    <row r="255" spans="1:10" x14ac:dyDescent="0.25">
      <c r="A255" s="2">
        <v>16863331128</v>
      </c>
      <c r="B255" s="39" t="s">
        <v>114</v>
      </c>
      <c r="C255" s="39" t="s">
        <v>368</v>
      </c>
      <c r="D255" s="164">
        <v>1073.4100000000001</v>
      </c>
      <c r="E255" s="125">
        <v>1002.25</v>
      </c>
      <c r="I255" s="121"/>
      <c r="J255" s="122"/>
    </row>
    <row r="256" spans="1:10" x14ac:dyDescent="0.25">
      <c r="A256" s="27">
        <v>16863331129</v>
      </c>
      <c r="B256" s="29" t="s">
        <v>114</v>
      </c>
      <c r="C256" s="29" t="s">
        <v>369</v>
      </c>
      <c r="D256" s="164">
        <v>1041.97</v>
      </c>
      <c r="E256" s="124">
        <v>972.9</v>
      </c>
      <c r="I256" s="121"/>
      <c r="J256" s="122"/>
    </row>
    <row r="257" spans="1:10" x14ac:dyDescent="0.25">
      <c r="A257" s="2">
        <v>16863331130</v>
      </c>
      <c r="B257" s="39" t="s">
        <v>114</v>
      </c>
      <c r="C257" s="39" t="s">
        <v>370</v>
      </c>
      <c r="D257" s="164">
        <v>1047.33</v>
      </c>
      <c r="E257" s="125">
        <v>977.89</v>
      </c>
      <c r="I257" s="121"/>
      <c r="J257" s="122"/>
    </row>
    <row r="258" spans="1:10" x14ac:dyDescent="0.25">
      <c r="A258" s="27">
        <v>16863331131</v>
      </c>
      <c r="B258" s="29" t="s">
        <v>114</v>
      </c>
      <c r="C258" s="29" t="s">
        <v>371</v>
      </c>
      <c r="D258" s="164">
        <v>1080.79</v>
      </c>
      <c r="E258" s="124">
        <v>1009.14</v>
      </c>
      <c r="I258" s="121"/>
      <c r="J258" s="122"/>
    </row>
    <row r="259" spans="1:10" x14ac:dyDescent="0.25">
      <c r="A259" s="2">
        <v>16863331132</v>
      </c>
      <c r="B259" s="39" t="s">
        <v>114</v>
      </c>
      <c r="C259" s="39" t="s">
        <v>372</v>
      </c>
      <c r="D259" s="164">
        <v>1086.1500000000001</v>
      </c>
      <c r="E259" s="125">
        <v>1014.14</v>
      </c>
      <c r="I259" s="121"/>
      <c r="J259" s="122"/>
    </row>
    <row r="260" spans="1:10" x14ac:dyDescent="0.25">
      <c r="A260" s="27">
        <v>16863331133</v>
      </c>
      <c r="B260" s="29" t="s">
        <v>114</v>
      </c>
      <c r="C260" s="29" t="s">
        <v>373</v>
      </c>
      <c r="D260" s="164">
        <v>1051.67</v>
      </c>
      <c r="E260" s="124">
        <v>981.95</v>
      </c>
      <c r="I260" s="121"/>
      <c r="J260" s="122"/>
    </row>
    <row r="261" spans="1:10" x14ac:dyDescent="0.25">
      <c r="A261" s="2">
        <v>16863331134</v>
      </c>
      <c r="B261" s="39" t="s">
        <v>114</v>
      </c>
      <c r="C261" s="39" t="s">
        <v>374</v>
      </c>
      <c r="D261" s="164">
        <v>1057.01</v>
      </c>
      <c r="E261" s="125">
        <v>986.93</v>
      </c>
      <c r="I261" s="121"/>
      <c r="J261" s="122"/>
    </row>
    <row r="262" spans="1:10" x14ac:dyDescent="0.25">
      <c r="A262" s="27">
        <v>16863331135</v>
      </c>
      <c r="B262" s="29" t="s">
        <v>114</v>
      </c>
      <c r="C262" s="29" t="s">
        <v>375</v>
      </c>
      <c r="D262" s="164">
        <v>1064.3900000000001</v>
      </c>
      <c r="E262" s="124">
        <v>993.82</v>
      </c>
      <c r="I262" s="121"/>
      <c r="J262" s="122"/>
    </row>
    <row r="263" spans="1:10" x14ac:dyDescent="0.25">
      <c r="A263" s="2">
        <v>16863331136</v>
      </c>
      <c r="B263" s="39" t="s">
        <v>114</v>
      </c>
      <c r="C263" s="39" t="s">
        <v>376</v>
      </c>
      <c r="D263" s="164">
        <v>1090.46</v>
      </c>
      <c r="E263" s="125">
        <v>1018.17</v>
      </c>
      <c r="I263" s="121"/>
      <c r="J263" s="122"/>
    </row>
    <row r="264" spans="1:10" x14ac:dyDescent="0.25">
      <c r="A264" s="27">
        <v>16863331137</v>
      </c>
      <c r="B264" s="29" t="s">
        <v>114</v>
      </c>
      <c r="C264" s="29" t="s">
        <v>377</v>
      </c>
      <c r="D264" s="164">
        <v>1095.8399999999999</v>
      </c>
      <c r="E264" s="124">
        <v>1023.19</v>
      </c>
      <c r="I264" s="121"/>
      <c r="J264" s="122"/>
    </row>
    <row r="265" spans="1:10" x14ac:dyDescent="0.25">
      <c r="A265" s="2">
        <v>16863331138</v>
      </c>
      <c r="B265" s="39" t="s">
        <v>114</v>
      </c>
      <c r="C265" s="39" t="s">
        <v>378</v>
      </c>
      <c r="D265" s="164">
        <v>1103.2</v>
      </c>
      <c r="E265" s="125">
        <v>1030.07</v>
      </c>
      <c r="I265" s="121"/>
      <c r="J265" s="122"/>
    </row>
    <row r="266" spans="1:10" x14ac:dyDescent="0.25">
      <c r="A266" s="27">
        <v>16863331139</v>
      </c>
      <c r="B266" s="29" t="s">
        <v>114</v>
      </c>
      <c r="C266" s="29" t="s">
        <v>379</v>
      </c>
      <c r="D266" s="164">
        <v>1068.57</v>
      </c>
      <c r="E266" s="124">
        <v>997.74</v>
      </c>
      <c r="I266" s="121"/>
      <c r="J266" s="122"/>
    </row>
    <row r="267" spans="1:10" x14ac:dyDescent="0.25">
      <c r="A267" s="2">
        <v>16863331140</v>
      </c>
      <c r="B267" s="39" t="s">
        <v>114</v>
      </c>
      <c r="C267" s="39" t="s">
        <v>380</v>
      </c>
      <c r="D267" s="164">
        <v>1073.94</v>
      </c>
      <c r="E267" s="125">
        <v>1002.74</v>
      </c>
      <c r="I267" s="121"/>
      <c r="J267" s="122"/>
    </row>
    <row r="268" spans="1:10" x14ac:dyDescent="0.25">
      <c r="A268" s="27">
        <v>16863331141</v>
      </c>
      <c r="B268" s="29" t="s">
        <v>114</v>
      </c>
      <c r="C268" s="29" t="s">
        <v>381</v>
      </c>
      <c r="D268" s="164">
        <v>1081.32</v>
      </c>
      <c r="E268" s="124">
        <v>1009.64</v>
      </c>
      <c r="I268" s="121"/>
      <c r="J268" s="122"/>
    </row>
    <row r="269" spans="1:10" x14ac:dyDescent="0.25">
      <c r="A269" s="2">
        <v>16863331142</v>
      </c>
      <c r="B269" s="39" t="s">
        <v>114</v>
      </c>
      <c r="C269" s="39" t="s">
        <v>382</v>
      </c>
      <c r="D269" s="164">
        <v>1091.01</v>
      </c>
      <c r="E269" s="125">
        <v>1018.68</v>
      </c>
      <c r="I269" s="121"/>
      <c r="J269" s="122"/>
    </row>
    <row r="270" spans="1:10" x14ac:dyDescent="0.25">
      <c r="A270" s="27">
        <v>16863331143</v>
      </c>
      <c r="B270" s="29" t="s">
        <v>114</v>
      </c>
      <c r="C270" s="29" t="s">
        <v>383</v>
      </c>
      <c r="D270" s="164">
        <v>1411.62</v>
      </c>
      <c r="E270" s="124">
        <v>1318.04</v>
      </c>
      <c r="I270" s="121"/>
      <c r="J270" s="122"/>
    </row>
    <row r="271" spans="1:10" x14ac:dyDescent="0.25">
      <c r="A271" s="2">
        <v>16863331144</v>
      </c>
      <c r="B271" s="39" t="s">
        <v>114</v>
      </c>
      <c r="C271" s="39" t="s">
        <v>384</v>
      </c>
      <c r="D271" s="164">
        <v>1416.97</v>
      </c>
      <c r="E271" s="125">
        <v>1323.04</v>
      </c>
      <c r="I271" s="121"/>
      <c r="J271" s="122"/>
    </row>
    <row r="272" spans="1:10" x14ac:dyDescent="0.25">
      <c r="A272" s="27">
        <v>16863331145</v>
      </c>
      <c r="B272" s="29" t="s">
        <v>114</v>
      </c>
      <c r="C272" s="29" t="s">
        <v>385</v>
      </c>
      <c r="D272" s="164">
        <v>1424.36</v>
      </c>
      <c r="E272" s="124">
        <v>1329.93</v>
      </c>
      <c r="I272" s="121"/>
      <c r="J272" s="122"/>
    </row>
    <row r="273" spans="1:10" x14ac:dyDescent="0.25">
      <c r="A273" s="2">
        <v>16863331146</v>
      </c>
      <c r="B273" s="39" t="s">
        <v>114</v>
      </c>
      <c r="C273" s="39" t="s">
        <v>386</v>
      </c>
      <c r="D273" s="164">
        <v>1434.05</v>
      </c>
      <c r="E273" s="125">
        <v>1338.98</v>
      </c>
      <c r="I273" s="121"/>
      <c r="J273" s="122"/>
    </row>
    <row r="274" spans="1:10" x14ac:dyDescent="0.25">
      <c r="A274" s="27">
        <v>16863331147</v>
      </c>
      <c r="B274" s="29" t="s">
        <v>114</v>
      </c>
      <c r="C274" s="29" t="s">
        <v>387</v>
      </c>
      <c r="D274" s="164">
        <v>1087.3</v>
      </c>
      <c r="E274" s="124">
        <v>1015.22</v>
      </c>
      <c r="I274" s="121"/>
      <c r="J274" s="122"/>
    </row>
    <row r="275" spans="1:10" x14ac:dyDescent="0.25">
      <c r="A275" s="2">
        <v>16863331148</v>
      </c>
      <c r="B275" s="39" t="s">
        <v>114</v>
      </c>
      <c r="C275" s="39" t="s">
        <v>388</v>
      </c>
      <c r="D275" s="164">
        <v>1092.6500000000001</v>
      </c>
      <c r="E275" s="125">
        <v>1020.22</v>
      </c>
      <c r="I275" s="121"/>
      <c r="J275" s="122"/>
    </row>
    <row r="276" spans="1:10" x14ac:dyDescent="0.25">
      <c r="A276" s="27">
        <v>16863331149</v>
      </c>
      <c r="B276" s="29" t="s">
        <v>114</v>
      </c>
      <c r="C276" s="29" t="s">
        <v>389</v>
      </c>
      <c r="D276" s="164">
        <v>1100.03</v>
      </c>
      <c r="E276" s="124">
        <v>1027.1099999999999</v>
      </c>
      <c r="I276" s="121"/>
      <c r="J276" s="122"/>
    </row>
    <row r="277" spans="1:10" x14ac:dyDescent="0.25">
      <c r="A277" s="2">
        <v>16863331150</v>
      </c>
      <c r="B277" s="39" t="s">
        <v>114</v>
      </c>
      <c r="C277" s="39" t="s">
        <v>390</v>
      </c>
      <c r="D277" s="164">
        <v>1109.71</v>
      </c>
      <c r="E277" s="125">
        <v>1036.1400000000001</v>
      </c>
      <c r="I277" s="121"/>
      <c r="J277" s="122"/>
    </row>
    <row r="278" spans="1:10" x14ac:dyDescent="0.25">
      <c r="A278" s="27">
        <v>16863331151</v>
      </c>
      <c r="B278" s="29" t="s">
        <v>114</v>
      </c>
      <c r="C278" s="29" t="s">
        <v>391</v>
      </c>
      <c r="D278" s="164">
        <v>1126.6400000000001</v>
      </c>
      <c r="E278" s="124">
        <v>1051.95</v>
      </c>
      <c r="I278" s="121"/>
      <c r="J278" s="122"/>
    </row>
    <row r="279" spans="1:10" x14ac:dyDescent="0.25">
      <c r="A279" s="2">
        <v>16863331152</v>
      </c>
      <c r="B279" s="39" t="s">
        <v>114</v>
      </c>
      <c r="C279" s="39" t="s">
        <v>392</v>
      </c>
      <c r="D279" s="164">
        <v>1126.1199999999999</v>
      </c>
      <c r="E279" s="125">
        <v>1051.47</v>
      </c>
      <c r="I279" s="121"/>
      <c r="J279" s="122"/>
    </row>
    <row r="280" spans="1:10" x14ac:dyDescent="0.25">
      <c r="A280" s="27">
        <v>16863331153</v>
      </c>
      <c r="B280" s="29" t="s">
        <v>114</v>
      </c>
      <c r="C280" s="29" t="s">
        <v>393</v>
      </c>
      <c r="D280" s="164">
        <v>1131.47</v>
      </c>
      <c r="E280" s="124">
        <v>1056.46</v>
      </c>
      <c r="I280" s="121"/>
      <c r="J280" s="122"/>
    </row>
    <row r="281" spans="1:10" x14ac:dyDescent="0.25">
      <c r="A281" s="2">
        <v>16863331154</v>
      </c>
      <c r="B281" s="39" t="s">
        <v>114</v>
      </c>
      <c r="C281" s="39" t="s">
        <v>394</v>
      </c>
      <c r="D281" s="164">
        <v>1138.8399999999999</v>
      </c>
      <c r="E281" s="125">
        <v>1063.3399999999999</v>
      </c>
      <c r="I281" s="121"/>
      <c r="J281" s="122"/>
    </row>
    <row r="282" spans="1:10" x14ac:dyDescent="0.25">
      <c r="A282" s="27">
        <v>16863331155</v>
      </c>
      <c r="B282" s="29" t="s">
        <v>114</v>
      </c>
      <c r="C282" s="29" t="s">
        <v>395</v>
      </c>
      <c r="D282" s="164">
        <v>1148.53</v>
      </c>
      <c r="E282" s="124">
        <v>1072.3900000000001</v>
      </c>
      <c r="I282" s="121"/>
      <c r="J282" s="122"/>
    </row>
    <row r="283" spans="1:10" x14ac:dyDescent="0.25">
      <c r="A283" s="2">
        <v>16863331156</v>
      </c>
      <c r="B283" s="39" t="s">
        <v>114</v>
      </c>
      <c r="C283" s="39" t="s">
        <v>396</v>
      </c>
      <c r="D283" s="164">
        <v>1165.44</v>
      </c>
      <c r="E283" s="125">
        <v>1088.19</v>
      </c>
      <c r="I283" s="121"/>
      <c r="J283" s="122"/>
    </row>
    <row r="284" spans="1:10" x14ac:dyDescent="0.25">
      <c r="A284" s="27">
        <v>16863331157</v>
      </c>
      <c r="B284" s="29" t="s">
        <v>114</v>
      </c>
      <c r="C284" s="29" t="s">
        <v>397</v>
      </c>
      <c r="D284" s="164">
        <v>1042.3900000000001</v>
      </c>
      <c r="E284" s="124">
        <v>973.28</v>
      </c>
      <c r="I284" s="121"/>
      <c r="J284" s="122"/>
    </row>
    <row r="285" spans="1:10" x14ac:dyDescent="0.25">
      <c r="A285" s="2">
        <v>16863331158</v>
      </c>
      <c r="B285" s="39" t="s">
        <v>114</v>
      </c>
      <c r="C285" s="39" t="s">
        <v>398</v>
      </c>
      <c r="D285" s="164">
        <v>1047.75</v>
      </c>
      <c r="E285" s="125">
        <v>978.3</v>
      </c>
      <c r="I285" s="121"/>
      <c r="J285" s="122"/>
    </row>
    <row r="286" spans="1:10" x14ac:dyDescent="0.25">
      <c r="A286" s="27">
        <v>16863331159</v>
      </c>
      <c r="B286" s="29" t="s">
        <v>114</v>
      </c>
      <c r="C286" s="29" t="s">
        <v>399</v>
      </c>
      <c r="D286" s="164">
        <v>1055.1199999999999</v>
      </c>
      <c r="E286" s="124">
        <v>985.17</v>
      </c>
      <c r="I286" s="121"/>
      <c r="J286" s="122"/>
    </row>
    <row r="287" spans="1:10" x14ac:dyDescent="0.25">
      <c r="A287" s="2">
        <v>16863331160</v>
      </c>
      <c r="B287" s="39" t="s">
        <v>114</v>
      </c>
      <c r="C287" s="39" t="s">
        <v>400</v>
      </c>
      <c r="D287" s="164">
        <v>1064.82</v>
      </c>
      <c r="E287" s="125">
        <v>994.23</v>
      </c>
      <c r="I287" s="121"/>
      <c r="J287" s="122"/>
    </row>
    <row r="288" spans="1:10" x14ac:dyDescent="0.25">
      <c r="A288" s="27">
        <v>16863331161</v>
      </c>
      <c r="B288" s="29" t="s">
        <v>114</v>
      </c>
      <c r="C288" s="29" t="s">
        <v>401</v>
      </c>
      <c r="D288" s="164">
        <v>1081.73</v>
      </c>
      <c r="E288" s="124">
        <v>1010.02</v>
      </c>
      <c r="I288" s="121"/>
      <c r="J288" s="122"/>
    </row>
    <row r="289" spans="1:10" x14ac:dyDescent="0.25">
      <c r="A289" s="2">
        <v>16863331162</v>
      </c>
      <c r="B289" s="39" t="s">
        <v>114</v>
      </c>
      <c r="C289" s="39" t="s">
        <v>402</v>
      </c>
      <c r="D289" s="164">
        <v>1100.44</v>
      </c>
      <c r="E289" s="125">
        <v>1027.49</v>
      </c>
      <c r="I289" s="121"/>
      <c r="J289" s="122"/>
    </row>
  </sheetData>
  <conditionalFormatting sqref="H1:H289">
    <cfRule type="duplicateValues" dxfId="1" priority="3" stopIfTrue="1"/>
  </conditionalFormatting>
  <conditionalFormatting sqref="H253 H2:H243">
    <cfRule type="duplicateValues" dxfId="0" priority="2" stopIfTrue="1"/>
  </conditionalFormatting>
  <pageMargins left="0.7" right="0.7" top="0.78740157499999996" bottom="0.78740157499999996" header="0.3" footer="0.3"/>
  <customProperties>
    <customPr name="_pios_id" r:id="rId1"/>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C344"/>
  <sheetViews>
    <sheetView workbookViewId="0"/>
  </sheetViews>
  <sheetFormatPr baseColWidth="10" defaultColWidth="11.42578125" defaultRowHeight="15" x14ac:dyDescent="0.25"/>
  <cols>
    <col min="1" max="1" width="12" bestFit="1" customWidth="1"/>
    <col min="2" max="2" width="14" bestFit="1" customWidth="1"/>
    <col min="3" max="3" width="44" bestFit="1" customWidth="1"/>
  </cols>
  <sheetData>
    <row r="1" spans="1:3" x14ac:dyDescent="0.25">
      <c r="A1" s="115">
        <v>11690451001</v>
      </c>
      <c r="B1" t="s">
        <v>404</v>
      </c>
      <c r="C1" t="s">
        <v>405</v>
      </c>
    </row>
    <row r="2" spans="1:3" x14ac:dyDescent="0.25">
      <c r="A2" s="115">
        <v>11690471001</v>
      </c>
      <c r="B2" t="s">
        <v>406</v>
      </c>
      <c r="C2" t="s">
        <v>407</v>
      </c>
    </row>
    <row r="3" spans="1:3" x14ac:dyDescent="0.25">
      <c r="A3" s="115">
        <v>11690481001</v>
      </c>
      <c r="B3" t="s">
        <v>408</v>
      </c>
      <c r="C3" t="s">
        <v>409</v>
      </c>
    </row>
    <row r="4" spans="1:3" x14ac:dyDescent="0.25">
      <c r="A4" s="115">
        <v>11690491001</v>
      </c>
      <c r="B4" t="s">
        <v>410</v>
      </c>
      <c r="C4" t="s">
        <v>411</v>
      </c>
    </row>
    <row r="5" spans="1:3" x14ac:dyDescent="0.25">
      <c r="A5" s="115">
        <v>11690531001</v>
      </c>
      <c r="B5" t="s">
        <v>412</v>
      </c>
      <c r="C5" t="s">
        <v>413</v>
      </c>
    </row>
    <row r="6" spans="1:3" x14ac:dyDescent="0.25">
      <c r="A6" s="115">
        <v>11690551001</v>
      </c>
      <c r="B6" t="s">
        <v>414</v>
      </c>
      <c r="C6" t="s">
        <v>415</v>
      </c>
    </row>
    <row r="7" spans="1:3" x14ac:dyDescent="0.25">
      <c r="A7" s="115">
        <v>11690561001</v>
      </c>
      <c r="B7" t="s">
        <v>416</v>
      </c>
      <c r="C7" t="s">
        <v>417</v>
      </c>
    </row>
    <row r="8" spans="1:3" x14ac:dyDescent="0.25">
      <c r="A8" s="115">
        <v>11690571001</v>
      </c>
      <c r="B8" t="s">
        <v>418</v>
      </c>
      <c r="C8" t="s">
        <v>419</v>
      </c>
    </row>
    <row r="9" spans="1:3" x14ac:dyDescent="0.25">
      <c r="A9" s="115">
        <v>11690581001</v>
      </c>
      <c r="B9" t="s">
        <v>420</v>
      </c>
      <c r="C9" t="s">
        <v>421</v>
      </c>
    </row>
    <row r="10" spans="1:3" x14ac:dyDescent="0.25">
      <c r="A10" s="115">
        <v>11690591001</v>
      </c>
      <c r="B10" t="s">
        <v>422</v>
      </c>
      <c r="C10" t="s">
        <v>423</v>
      </c>
    </row>
    <row r="11" spans="1:3" x14ac:dyDescent="0.25">
      <c r="A11" s="115">
        <v>11690601001</v>
      </c>
      <c r="B11" t="s">
        <v>424</v>
      </c>
      <c r="C11" t="s">
        <v>425</v>
      </c>
    </row>
    <row r="12" spans="1:3" x14ac:dyDescent="0.25">
      <c r="A12" s="115">
        <v>11690611001</v>
      </c>
      <c r="B12" t="s">
        <v>426</v>
      </c>
      <c r="C12" t="s">
        <v>427</v>
      </c>
    </row>
    <row r="13" spans="1:3" x14ac:dyDescent="0.25">
      <c r="A13" s="115">
        <v>11690621001</v>
      </c>
      <c r="B13" t="s">
        <v>428</v>
      </c>
      <c r="C13" t="s">
        <v>429</v>
      </c>
    </row>
    <row r="14" spans="1:3" x14ac:dyDescent="0.25">
      <c r="A14" s="115">
        <v>11690631001</v>
      </c>
      <c r="B14" t="s">
        <v>430</v>
      </c>
      <c r="C14" t="s">
        <v>431</v>
      </c>
    </row>
    <row r="15" spans="1:3" x14ac:dyDescent="0.25">
      <c r="A15" s="115">
        <v>11690641001</v>
      </c>
      <c r="B15" t="s">
        <v>432</v>
      </c>
      <c r="C15" t="s">
        <v>433</v>
      </c>
    </row>
    <row r="16" spans="1:3" x14ac:dyDescent="0.25">
      <c r="A16" s="115">
        <v>11690651001</v>
      </c>
      <c r="B16" t="s">
        <v>434</v>
      </c>
      <c r="C16" t="s">
        <v>435</v>
      </c>
    </row>
    <row r="17" spans="1:3" x14ac:dyDescent="0.25">
      <c r="A17" s="115">
        <v>11690671001</v>
      </c>
      <c r="B17" t="s">
        <v>436</v>
      </c>
      <c r="C17" t="s">
        <v>437</v>
      </c>
    </row>
    <row r="18" spans="1:3" x14ac:dyDescent="0.25">
      <c r="A18" s="115">
        <v>11690681001</v>
      </c>
      <c r="B18" t="s">
        <v>438</v>
      </c>
      <c r="C18" t="s">
        <v>439</v>
      </c>
    </row>
    <row r="19" spans="1:3" x14ac:dyDescent="0.25">
      <c r="A19" s="115">
        <v>11690691001</v>
      </c>
      <c r="B19" t="s">
        <v>440</v>
      </c>
      <c r="C19" t="s">
        <v>441</v>
      </c>
    </row>
    <row r="20" spans="1:3" x14ac:dyDescent="0.25">
      <c r="A20" s="115">
        <v>11690701001</v>
      </c>
      <c r="B20" t="s">
        <v>442</v>
      </c>
      <c r="C20" t="s">
        <v>443</v>
      </c>
    </row>
    <row r="21" spans="1:3" x14ac:dyDescent="0.25">
      <c r="A21" s="115">
        <v>11690711001</v>
      </c>
      <c r="B21" t="s">
        <v>444</v>
      </c>
      <c r="C21" t="s">
        <v>445</v>
      </c>
    </row>
    <row r="22" spans="1:3" x14ac:dyDescent="0.25">
      <c r="A22" s="115">
        <v>11690721001</v>
      </c>
      <c r="B22" t="s">
        <v>446</v>
      </c>
      <c r="C22" t="s">
        <v>447</v>
      </c>
    </row>
    <row r="23" spans="1:3" x14ac:dyDescent="0.25">
      <c r="A23" s="115">
        <v>11690771001</v>
      </c>
      <c r="B23" t="s">
        <v>448</v>
      </c>
      <c r="C23" t="s">
        <v>449</v>
      </c>
    </row>
    <row r="24" spans="1:3" x14ac:dyDescent="0.25">
      <c r="A24" s="115">
        <v>11691511001</v>
      </c>
      <c r="B24" t="s">
        <v>450</v>
      </c>
      <c r="C24" t="s">
        <v>451</v>
      </c>
    </row>
    <row r="25" spans="1:3" x14ac:dyDescent="0.25">
      <c r="A25" s="115">
        <v>11691521001</v>
      </c>
      <c r="B25" t="s">
        <v>452</v>
      </c>
      <c r="C25" t="s">
        <v>453</v>
      </c>
    </row>
    <row r="26" spans="1:3" x14ac:dyDescent="0.25">
      <c r="A26" s="115">
        <v>11691531001</v>
      </c>
      <c r="B26" t="s">
        <v>454</v>
      </c>
      <c r="C26" t="s">
        <v>455</v>
      </c>
    </row>
    <row r="27" spans="1:3" x14ac:dyDescent="0.25">
      <c r="A27" s="115">
        <v>11691541001</v>
      </c>
      <c r="B27" t="s">
        <v>456</v>
      </c>
      <c r="C27" t="s">
        <v>457</v>
      </c>
    </row>
    <row r="28" spans="1:3" x14ac:dyDescent="0.25">
      <c r="A28" s="115">
        <v>11691551001</v>
      </c>
      <c r="B28" t="s">
        <v>458</v>
      </c>
      <c r="C28" t="s">
        <v>459</v>
      </c>
    </row>
    <row r="29" spans="1:3" x14ac:dyDescent="0.25">
      <c r="A29" s="115">
        <v>11691561001</v>
      </c>
      <c r="B29" t="s">
        <v>460</v>
      </c>
      <c r="C29" t="s">
        <v>461</v>
      </c>
    </row>
    <row r="30" spans="1:3" x14ac:dyDescent="0.25">
      <c r="A30" s="115">
        <v>11691591001</v>
      </c>
      <c r="B30" t="s">
        <v>462</v>
      </c>
      <c r="C30" t="s">
        <v>463</v>
      </c>
    </row>
    <row r="31" spans="1:3" x14ac:dyDescent="0.25">
      <c r="A31" s="115">
        <v>11691601001</v>
      </c>
      <c r="B31" t="s">
        <v>464</v>
      </c>
      <c r="C31" t="s">
        <v>465</v>
      </c>
    </row>
    <row r="32" spans="1:3" x14ac:dyDescent="0.25">
      <c r="A32" s="115">
        <v>11691611001</v>
      </c>
      <c r="B32" t="s">
        <v>466</v>
      </c>
      <c r="C32" t="s">
        <v>467</v>
      </c>
    </row>
    <row r="33" spans="1:3" x14ac:dyDescent="0.25">
      <c r="A33" s="115">
        <v>11691621001</v>
      </c>
      <c r="B33" t="s">
        <v>468</v>
      </c>
      <c r="C33" t="s">
        <v>469</v>
      </c>
    </row>
    <row r="34" spans="1:3" x14ac:dyDescent="0.25">
      <c r="A34" s="115">
        <v>11691631001</v>
      </c>
      <c r="B34" t="s">
        <v>470</v>
      </c>
      <c r="C34" t="s">
        <v>471</v>
      </c>
    </row>
    <row r="35" spans="1:3" x14ac:dyDescent="0.25">
      <c r="A35" s="115">
        <v>11691641001</v>
      </c>
      <c r="B35" t="s">
        <v>472</v>
      </c>
      <c r="C35" t="s">
        <v>473</v>
      </c>
    </row>
    <row r="36" spans="1:3" x14ac:dyDescent="0.25">
      <c r="A36" s="115">
        <v>11691651001</v>
      </c>
      <c r="B36" t="s">
        <v>474</v>
      </c>
      <c r="C36" t="s">
        <v>475</v>
      </c>
    </row>
    <row r="37" spans="1:3" x14ac:dyDescent="0.25">
      <c r="A37" s="115">
        <v>11691661001</v>
      </c>
      <c r="B37" t="s">
        <v>476</v>
      </c>
      <c r="C37" t="s">
        <v>477</v>
      </c>
    </row>
    <row r="38" spans="1:3" x14ac:dyDescent="0.25">
      <c r="A38" s="115">
        <v>11691671001</v>
      </c>
      <c r="B38" t="s">
        <v>478</v>
      </c>
      <c r="C38" t="s">
        <v>479</v>
      </c>
    </row>
    <row r="39" spans="1:3" x14ac:dyDescent="0.25">
      <c r="A39" s="115">
        <v>12219341001</v>
      </c>
      <c r="B39" t="s">
        <v>480</v>
      </c>
      <c r="C39" t="s">
        <v>481</v>
      </c>
    </row>
    <row r="40" spans="1:3" x14ac:dyDescent="0.25">
      <c r="A40" s="115">
        <v>12219351001</v>
      </c>
      <c r="B40" t="s">
        <v>482</v>
      </c>
      <c r="C40" t="s">
        <v>483</v>
      </c>
    </row>
    <row r="41" spans="1:3" x14ac:dyDescent="0.25">
      <c r="A41" s="115">
        <v>12219361001</v>
      </c>
      <c r="B41" t="s">
        <v>484</v>
      </c>
      <c r="C41" t="s">
        <v>485</v>
      </c>
    </row>
    <row r="42" spans="1:3" x14ac:dyDescent="0.25">
      <c r="A42" s="115">
        <v>12219381001</v>
      </c>
      <c r="B42" t="s">
        <v>486</v>
      </c>
      <c r="C42" t="s">
        <v>487</v>
      </c>
    </row>
    <row r="43" spans="1:3" x14ac:dyDescent="0.25">
      <c r="A43" s="115">
        <v>12219431001</v>
      </c>
      <c r="B43" t="s">
        <v>488</v>
      </c>
      <c r="C43" t="s">
        <v>489</v>
      </c>
    </row>
    <row r="44" spans="1:3" x14ac:dyDescent="0.25">
      <c r="A44" s="115">
        <v>12219441001</v>
      </c>
      <c r="B44" t="s">
        <v>490</v>
      </c>
      <c r="C44" t="s">
        <v>491</v>
      </c>
    </row>
    <row r="45" spans="1:3" x14ac:dyDescent="0.25">
      <c r="A45" s="115">
        <v>12219451001</v>
      </c>
      <c r="B45" t="s">
        <v>492</v>
      </c>
      <c r="C45" t="s">
        <v>493</v>
      </c>
    </row>
    <row r="46" spans="1:3" x14ac:dyDescent="0.25">
      <c r="A46" s="115">
        <v>12219461001</v>
      </c>
      <c r="B46" t="s">
        <v>494</v>
      </c>
      <c r="C46" t="s">
        <v>495</v>
      </c>
    </row>
    <row r="47" spans="1:3" x14ac:dyDescent="0.25">
      <c r="A47" s="115">
        <v>12219481001</v>
      </c>
      <c r="B47" t="s">
        <v>496</v>
      </c>
      <c r="C47" t="s">
        <v>497</v>
      </c>
    </row>
    <row r="48" spans="1:3" x14ac:dyDescent="0.25">
      <c r="A48" s="115">
        <v>12219501001</v>
      </c>
      <c r="B48" t="s">
        <v>498</v>
      </c>
      <c r="C48" t="s">
        <v>499</v>
      </c>
    </row>
    <row r="49" spans="1:3" x14ac:dyDescent="0.25">
      <c r="A49" s="115">
        <v>12219531001</v>
      </c>
      <c r="B49" t="s">
        <v>500</v>
      </c>
      <c r="C49" t="s">
        <v>501</v>
      </c>
    </row>
    <row r="50" spans="1:3" x14ac:dyDescent="0.25">
      <c r="A50" s="115">
        <v>12313261001</v>
      </c>
      <c r="B50" t="s">
        <v>502</v>
      </c>
      <c r="C50" t="s">
        <v>503</v>
      </c>
    </row>
    <row r="51" spans="1:3" x14ac:dyDescent="0.25">
      <c r="A51" s="115">
        <v>12313361001</v>
      </c>
      <c r="B51" t="s">
        <v>504</v>
      </c>
      <c r="C51" t="s">
        <v>505</v>
      </c>
    </row>
    <row r="52" spans="1:3" x14ac:dyDescent="0.25">
      <c r="A52" s="115">
        <v>12313461001</v>
      </c>
      <c r="B52" t="s">
        <v>506</v>
      </c>
      <c r="C52" t="s">
        <v>507</v>
      </c>
    </row>
    <row r="53" spans="1:3" x14ac:dyDescent="0.25">
      <c r="A53" s="115">
        <v>12313561001</v>
      </c>
      <c r="B53" t="s">
        <v>508</v>
      </c>
      <c r="C53" t="s">
        <v>509</v>
      </c>
    </row>
    <row r="54" spans="1:3" x14ac:dyDescent="0.25">
      <c r="A54" s="115">
        <v>12313661001</v>
      </c>
      <c r="B54" t="s">
        <v>510</v>
      </c>
      <c r="C54" t="s">
        <v>511</v>
      </c>
    </row>
    <row r="55" spans="1:3" x14ac:dyDescent="0.25">
      <c r="A55" s="115">
        <v>12677811001</v>
      </c>
      <c r="B55" t="s">
        <v>512</v>
      </c>
      <c r="C55" t="s">
        <v>513</v>
      </c>
    </row>
    <row r="56" spans="1:3" x14ac:dyDescent="0.25">
      <c r="A56" s="115">
        <v>12677911001</v>
      </c>
      <c r="B56" t="s">
        <v>514</v>
      </c>
      <c r="C56" t="s">
        <v>515</v>
      </c>
    </row>
    <row r="57" spans="1:3" x14ac:dyDescent="0.25">
      <c r="A57" s="115">
        <v>16861111001</v>
      </c>
      <c r="B57" t="s">
        <v>516</v>
      </c>
      <c r="C57" t="s">
        <v>517</v>
      </c>
    </row>
    <row r="58" spans="1:3" x14ac:dyDescent="0.25">
      <c r="A58" s="115">
        <v>16861111002</v>
      </c>
      <c r="B58" t="s">
        <v>518</v>
      </c>
      <c r="C58" t="s">
        <v>519</v>
      </c>
    </row>
    <row r="59" spans="1:3" x14ac:dyDescent="0.25">
      <c r="A59" s="115">
        <v>16861111003</v>
      </c>
      <c r="B59" t="s">
        <v>520</v>
      </c>
      <c r="C59" t="s">
        <v>521</v>
      </c>
    </row>
    <row r="60" spans="1:3" x14ac:dyDescent="0.25">
      <c r="A60" s="115">
        <v>16861111004</v>
      </c>
      <c r="B60" t="s">
        <v>522</v>
      </c>
      <c r="C60" t="s">
        <v>523</v>
      </c>
    </row>
    <row r="61" spans="1:3" x14ac:dyDescent="0.25">
      <c r="A61" s="115">
        <v>16861111005</v>
      </c>
      <c r="B61" t="s">
        <v>524</v>
      </c>
      <c r="C61" t="s">
        <v>525</v>
      </c>
    </row>
    <row r="62" spans="1:3" x14ac:dyDescent="0.25">
      <c r="A62" s="115">
        <v>16861111006</v>
      </c>
      <c r="B62" t="s">
        <v>526</v>
      </c>
      <c r="C62" t="s">
        <v>527</v>
      </c>
    </row>
    <row r="63" spans="1:3" x14ac:dyDescent="0.25">
      <c r="A63" s="115">
        <v>16861111007</v>
      </c>
      <c r="B63" t="s">
        <v>528</v>
      </c>
      <c r="C63" t="s">
        <v>529</v>
      </c>
    </row>
    <row r="64" spans="1:3" x14ac:dyDescent="0.25">
      <c r="A64" s="115">
        <v>16861111008</v>
      </c>
      <c r="B64" t="s">
        <v>530</v>
      </c>
      <c r="C64" t="s">
        <v>531</v>
      </c>
    </row>
    <row r="65" spans="1:3" x14ac:dyDescent="0.25">
      <c r="A65" s="115">
        <v>16861111009</v>
      </c>
      <c r="B65" t="s">
        <v>532</v>
      </c>
      <c r="C65" t="s">
        <v>533</v>
      </c>
    </row>
    <row r="66" spans="1:3" x14ac:dyDescent="0.25">
      <c r="A66" s="115">
        <v>16861111010</v>
      </c>
      <c r="B66" t="s">
        <v>534</v>
      </c>
      <c r="C66" t="s">
        <v>535</v>
      </c>
    </row>
    <row r="67" spans="1:3" x14ac:dyDescent="0.25">
      <c r="A67" s="115">
        <v>16861111011</v>
      </c>
      <c r="B67" t="s">
        <v>536</v>
      </c>
      <c r="C67" t="s">
        <v>537</v>
      </c>
    </row>
    <row r="68" spans="1:3" x14ac:dyDescent="0.25">
      <c r="A68" s="115">
        <v>16861111012</v>
      </c>
      <c r="B68" t="s">
        <v>538</v>
      </c>
      <c r="C68" t="s">
        <v>539</v>
      </c>
    </row>
    <row r="69" spans="1:3" x14ac:dyDescent="0.25">
      <c r="A69" s="115">
        <v>16861111013</v>
      </c>
      <c r="B69" t="s">
        <v>540</v>
      </c>
      <c r="C69" t="s">
        <v>541</v>
      </c>
    </row>
    <row r="70" spans="1:3" x14ac:dyDescent="0.25">
      <c r="A70" s="115">
        <v>16861111014</v>
      </c>
      <c r="B70" t="s">
        <v>542</v>
      </c>
      <c r="C70" t="s">
        <v>543</v>
      </c>
    </row>
    <row r="71" spans="1:3" x14ac:dyDescent="0.25">
      <c r="A71" s="115">
        <v>16861111015</v>
      </c>
      <c r="B71" t="s">
        <v>544</v>
      </c>
      <c r="C71" t="s">
        <v>545</v>
      </c>
    </row>
    <row r="72" spans="1:3" x14ac:dyDescent="0.25">
      <c r="A72" s="115">
        <v>16861111016</v>
      </c>
      <c r="B72" t="s">
        <v>546</v>
      </c>
      <c r="C72" t="s">
        <v>547</v>
      </c>
    </row>
    <row r="73" spans="1:3" x14ac:dyDescent="0.25">
      <c r="A73" s="115">
        <v>16861111017</v>
      </c>
      <c r="B73" t="s">
        <v>548</v>
      </c>
      <c r="C73" t="s">
        <v>549</v>
      </c>
    </row>
    <row r="74" spans="1:3" x14ac:dyDescent="0.25">
      <c r="A74" s="115">
        <v>16861111018</v>
      </c>
      <c r="B74" t="s">
        <v>550</v>
      </c>
      <c r="C74" t="s">
        <v>551</v>
      </c>
    </row>
    <row r="75" spans="1:3" x14ac:dyDescent="0.25">
      <c r="A75" s="115">
        <v>16861111019</v>
      </c>
      <c r="B75" t="s">
        <v>552</v>
      </c>
      <c r="C75" t="s">
        <v>553</v>
      </c>
    </row>
    <row r="76" spans="1:3" x14ac:dyDescent="0.25">
      <c r="A76" s="115">
        <v>16861111020</v>
      </c>
      <c r="B76" t="s">
        <v>554</v>
      </c>
      <c r="C76" t="s">
        <v>555</v>
      </c>
    </row>
    <row r="77" spans="1:3" x14ac:dyDescent="0.25">
      <c r="A77" s="115">
        <v>16861111021</v>
      </c>
      <c r="B77" t="s">
        <v>556</v>
      </c>
      <c r="C77" t="s">
        <v>557</v>
      </c>
    </row>
    <row r="78" spans="1:3" x14ac:dyDescent="0.25">
      <c r="A78" s="115">
        <v>16861111022</v>
      </c>
      <c r="B78" t="s">
        <v>558</v>
      </c>
      <c r="C78" t="s">
        <v>559</v>
      </c>
    </row>
    <row r="79" spans="1:3" x14ac:dyDescent="0.25">
      <c r="A79" s="115">
        <v>16861111023</v>
      </c>
      <c r="B79" t="s">
        <v>560</v>
      </c>
      <c r="C79" t="s">
        <v>561</v>
      </c>
    </row>
    <row r="80" spans="1:3" x14ac:dyDescent="0.25">
      <c r="A80" s="115">
        <v>16861111024</v>
      </c>
      <c r="B80" t="s">
        <v>562</v>
      </c>
      <c r="C80" t="s">
        <v>563</v>
      </c>
    </row>
    <row r="81" spans="1:3" x14ac:dyDescent="0.25">
      <c r="A81" s="115">
        <v>16861111025</v>
      </c>
      <c r="B81" t="s">
        <v>564</v>
      </c>
      <c r="C81" t="s">
        <v>565</v>
      </c>
    </row>
    <row r="82" spans="1:3" x14ac:dyDescent="0.25">
      <c r="A82" s="115">
        <v>16861111026</v>
      </c>
      <c r="B82" t="s">
        <v>566</v>
      </c>
      <c r="C82" t="s">
        <v>567</v>
      </c>
    </row>
    <row r="83" spans="1:3" x14ac:dyDescent="0.25">
      <c r="A83" s="115">
        <v>16861111027</v>
      </c>
      <c r="B83" t="s">
        <v>568</v>
      </c>
      <c r="C83" t="s">
        <v>569</v>
      </c>
    </row>
    <row r="84" spans="1:3" x14ac:dyDescent="0.25">
      <c r="A84" s="115">
        <v>16861111028</v>
      </c>
      <c r="B84" t="s">
        <v>570</v>
      </c>
      <c r="C84" t="s">
        <v>571</v>
      </c>
    </row>
    <row r="85" spans="1:3" x14ac:dyDescent="0.25">
      <c r="A85" s="115">
        <v>16861111029</v>
      </c>
      <c r="B85" t="s">
        <v>572</v>
      </c>
      <c r="C85" t="s">
        <v>573</v>
      </c>
    </row>
    <row r="86" spans="1:3" x14ac:dyDescent="0.25">
      <c r="A86" s="115">
        <v>16861111030</v>
      </c>
      <c r="B86" t="s">
        <v>574</v>
      </c>
      <c r="C86" t="s">
        <v>575</v>
      </c>
    </row>
    <row r="87" spans="1:3" x14ac:dyDescent="0.25">
      <c r="A87" s="115">
        <v>16861111031</v>
      </c>
      <c r="B87" t="s">
        <v>576</v>
      </c>
      <c r="C87" t="s">
        <v>577</v>
      </c>
    </row>
    <row r="88" spans="1:3" x14ac:dyDescent="0.25">
      <c r="A88" s="115">
        <v>16861111032</v>
      </c>
      <c r="B88" t="s">
        <v>578</v>
      </c>
      <c r="C88" t="s">
        <v>579</v>
      </c>
    </row>
    <row r="89" spans="1:3" x14ac:dyDescent="0.25">
      <c r="A89" s="115">
        <v>16861111033</v>
      </c>
      <c r="B89" t="s">
        <v>580</v>
      </c>
      <c r="C89" t="s">
        <v>581</v>
      </c>
    </row>
    <row r="90" spans="1:3" x14ac:dyDescent="0.25">
      <c r="A90" s="115">
        <v>16861111034</v>
      </c>
      <c r="B90" t="s">
        <v>582</v>
      </c>
      <c r="C90" t="s">
        <v>583</v>
      </c>
    </row>
    <row r="91" spans="1:3" x14ac:dyDescent="0.25">
      <c r="A91" s="115">
        <v>16861111035</v>
      </c>
      <c r="B91" t="s">
        <v>584</v>
      </c>
      <c r="C91" t="s">
        <v>585</v>
      </c>
    </row>
    <row r="92" spans="1:3" x14ac:dyDescent="0.25">
      <c r="A92" s="115">
        <v>16861111036</v>
      </c>
      <c r="B92" t="s">
        <v>586</v>
      </c>
      <c r="C92" t="s">
        <v>587</v>
      </c>
    </row>
    <row r="93" spans="1:3" x14ac:dyDescent="0.25">
      <c r="A93" s="115">
        <v>16861111037</v>
      </c>
      <c r="B93" t="s">
        <v>588</v>
      </c>
      <c r="C93" t="s">
        <v>589</v>
      </c>
    </row>
    <row r="94" spans="1:3" x14ac:dyDescent="0.25">
      <c r="A94" s="115">
        <v>16861111038</v>
      </c>
      <c r="B94" t="s">
        <v>590</v>
      </c>
      <c r="C94" t="s">
        <v>591</v>
      </c>
    </row>
    <row r="95" spans="1:3" x14ac:dyDescent="0.25">
      <c r="A95" s="115">
        <v>16861111039</v>
      </c>
      <c r="B95" t="s">
        <v>592</v>
      </c>
      <c r="C95" t="s">
        <v>593</v>
      </c>
    </row>
    <row r="96" spans="1:3" x14ac:dyDescent="0.25">
      <c r="A96" s="115">
        <v>16861111040</v>
      </c>
      <c r="B96" t="s">
        <v>594</v>
      </c>
      <c r="C96" t="s">
        <v>595</v>
      </c>
    </row>
    <row r="97" spans="1:3" x14ac:dyDescent="0.25">
      <c r="A97" s="115">
        <v>16862221001</v>
      </c>
      <c r="B97" t="s">
        <v>596</v>
      </c>
      <c r="C97" t="s">
        <v>597</v>
      </c>
    </row>
    <row r="98" spans="1:3" x14ac:dyDescent="0.25">
      <c r="A98" s="115">
        <v>16862221002</v>
      </c>
      <c r="B98" t="s">
        <v>598</v>
      </c>
      <c r="C98" t="s">
        <v>599</v>
      </c>
    </row>
    <row r="99" spans="1:3" x14ac:dyDescent="0.25">
      <c r="A99" s="115">
        <v>16862221003</v>
      </c>
      <c r="B99" t="s">
        <v>600</v>
      </c>
      <c r="C99" t="s">
        <v>601</v>
      </c>
    </row>
    <row r="100" spans="1:3" x14ac:dyDescent="0.25">
      <c r="A100" s="115">
        <v>16862221004</v>
      </c>
      <c r="B100" t="s">
        <v>602</v>
      </c>
      <c r="C100" t="s">
        <v>603</v>
      </c>
    </row>
    <row r="101" spans="1:3" x14ac:dyDescent="0.25">
      <c r="A101" s="115">
        <v>16862221005</v>
      </c>
      <c r="B101" t="s">
        <v>604</v>
      </c>
      <c r="C101" t="s">
        <v>605</v>
      </c>
    </row>
    <row r="102" spans="1:3" x14ac:dyDescent="0.25">
      <c r="A102" s="115">
        <v>16862221006</v>
      </c>
      <c r="B102" t="s">
        <v>606</v>
      </c>
      <c r="C102" t="s">
        <v>607</v>
      </c>
    </row>
    <row r="103" spans="1:3" x14ac:dyDescent="0.25">
      <c r="A103" s="115">
        <v>16862221007</v>
      </c>
      <c r="B103" t="s">
        <v>608</v>
      </c>
      <c r="C103" t="s">
        <v>609</v>
      </c>
    </row>
    <row r="104" spans="1:3" x14ac:dyDescent="0.25">
      <c r="A104" s="115">
        <v>16862221008</v>
      </c>
      <c r="B104" t="s">
        <v>610</v>
      </c>
      <c r="C104" t="s">
        <v>611</v>
      </c>
    </row>
    <row r="105" spans="1:3" x14ac:dyDescent="0.25">
      <c r="A105" s="115">
        <v>16862221009</v>
      </c>
      <c r="B105" t="s">
        <v>612</v>
      </c>
      <c r="C105" t="s">
        <v>613</v>
      </c>
    </row>
    <row r="106" spans="1:3" x14ac:dyDescent="0.25">
      <c r="A106" s="115">
        <v>16862221010</v>
      </c>
      <c r="B106" t="s">
        <v>614</v>
      </c>
      <c r="C106" t="s">
        <v>615</v>
      </c>
    </row>
    <row r="107" spans="1:3" x14ac:dyDescent="0.25">
      <c r="A107" s="115">
        <v>16862221011</v>
      </c>
      <c r="B107" t="s">
        <v>616</v>
      </c>
      <c r="C107" t="s">
        <v>617</v>
      </c>
    </row>
    <row r="108" spans="1:3" x14ac:dyDescent="0.25">
      <c r="A108" s="115">
        <v>16862221012</v>
      </c>
      <c r="B108" t="s">
        <v>618</v>
      </c>
      <c r="C108" t="s">
        <v>619</v>
      </c>
    </row>
    <row r="109" spans="1:3" x14ac:dyDescent="0.25">
      <c r="A109" s="115">
        <v>16862221013</v>
      </c>
      <c r="B109" t="s">
        <v>620</v>
      </c>
      <c r="C109" t="s">
        <v>621</v>
      </c>
    </row>
    <row r="110" spans="1:3" x14ac:dyDescent="0.25">
      <c r="A110" s="115">
        <v>16862221014</v>
      </c>
      <c r="B110" t="s">
        <v>622</v>
      </c>
      <c r="C110" t="s">
        <v>623</v>
      </c>
    </row>
    <row r="111" spans="1:3" x14ac:dyDescent="0.25">
      <c r="A111" s="115">
        <v>16862221015</v>
      </c>
      <c r="B111" t="s">
        <v>624</v>
      </c>
      <c r="C111" t="s">
        <v>625</v>
      </c>
    </row>
    <row r="112" spans="1:3" x14ac:dyDescent="0.25">
      <c r="A112" s="115">
        <v>16862221016</v>
      </c>
      <c r="B112" t="s">
        <v>626</v>
      </c>
      <c r="C112" t="s">
        <v>627</v>
      </c>
    </row>
    <row r="113" spans="1:3" x14ac:dyDescent="0.25">
      <c r="A113" s="115">
        <v>16862221017</v>
      </c>
      <c r="B113" t="s">
        <v>628</v>
      </c>
      <c r="C113" t="s">
        <v>629</v>
      </c>
    </row>
    <row r="114" spans="1:3" x14ac:dyDescent="0.25">
      <c r="A114" s="115">
        <v>16862221018</v>
      </c>
      <c r="B114" t="s">
        <v>630</v>
      </c>
      <c r="C114" t="s">
        <v>631</v>
      </c>
    </row>
    <row r="115" spans="1:3" x14ac:dyDescent="0.25">
      <c r="A115" s="115">
        <v>16862221019</v>
      </c>
      <c r="B115" t="s">
        <v>632</v>
      </c>
      <c r="C115" t="s">
        <v>633</v>
      </c>
    </row>
    <row r="116" spans="1:3" x14ac:dyDescent="0.25">
      <c r="A116" s="115">
        <v>16862221020</v>
      </c>
      <c r="B116" t="s">
        <v>634</v>
      </c>
      <c r="C116" t="s">
        <v>635</v>
      </c>
    </row>
    <row r="117" spans="1:3" x14ac:dyDescent="0.25">
      <c r="A117" s="115">
        <v>16862221021</v>
      </c>
      <c r="B117" t="s">
        <v>636</v>
      </c>
      <c r="C117" t="s">
        <v>637</v>
      </c>
    </row>
    <row r="118" spans="1:3" x14ac:dyDescent="0.25">
      <c r="A118" s="115">
        <v>16862221022</v>
      </c>
      <c r="B118" t="s">
        <v>638</v>
      </c>
      <c r="C118" t="s">
        <v>639</v>
      </c>
    </row>
    <row r="119" spans="1:3" x14ac:dyDescent="0.25">
      <c r="A119" s="115">
        <v>16862221023</v>
      </c>
      <c r="B119" t="s">
        <v>640</v>
      </c>
      <c r="C119" t="s">
        <v>641</v>
      </c>
    </row>
    <row r="120" spans="1:3" x14ac:dyDescent="0.25">
      <c r="A120" s="115">
        <v>16862221024</v>
      </c>
      <c r="B120" t="s">
        <v>642</v>
      </c>
      <c r="C120" t="s">
        <v>643</v>
      </c>
    </row>
    <row r="121" spans="1:3" x14ac:dyDescent="0.25">
      <c r="A121" s="115">
        <v>16862221025</v>
      </c>
      <c r="B121" t="s">
        <v>644</v>
      </c>
      <c r="C121" t="s">
        <v>645</v>
      </c>
    </row>
    <row r="122" spans="1:3" x14ac:dyDescent="0.25">
      <c r="A122" s="115">
        <v>16862221026</v>
      </c>
      <c r="B122" t="s">
        <v>646</v>
      </c>
      <c r="C122" t="s">
        <v>647</v>
      </c>
    </row>
    <row r="123" spans="1:3" x14ac:dyDescent="0.25">
      <c r="A123" s="115">
        <v>16862221027</v>
      </c>
      <c r="B123" t="s">
        <v>648</v>
      </c>
      <c r="C123" t="s">
        <v>649</v>
      </c>
    </row>
    <row r="124" spans="1:3" x14ac:dyDescent="0.25">
      <c r="A124" s="115">
        <v>16862221028</v>
      </c>
      <c r="B124" t="s">
        <v>650</v>
      </c>
      <c r="C124" t="s">
        <v>651</v>
      </c>
    </row>
    <row r="125" spans="1:3" x14ac:dyDescent="0.25">
      <c r="A125" s="115">
        <v>16862221029</v>
      </c>
      <c r="B125" t="s">
        <v>652</v>
      </c>
      <c r="C125" t="s">
        <v>653</v>
      </c>
    </row>
    <row r="126" spans="1:3" x14ac:dyDescent="0.25">
      <c r="A126" s="115">
        <v>16862221030</v>
      </c>
      <c r="B126" t="s">
        <v>654</v>
      </c>
      <c r="C126" t="s">
        <v>655</v>
      </c>
    </row>
    <row r="127" spans="1:3" x14ac:dyDescent="0.25">
      <c r="A127" s="115">
        <v>16862221031</v>
      </c>
      <c r="B127" t="s">
        <v>656</v>
      </c>
      <c r="C127" t="s">
        <v>657</v>
      </c>
    </row>
    <row r="128" spans="1:3" x14ac:dyDescent="0.25">
      <c r="A128" s="115">
        <v>16862221032</v>
      </c>
      <c r="B128" t="s">
        <v>658</v>
      </c>
      <c r="C128" t="s">
        <v>659</v>
      </c>
    </row>
    <row r="129" spans="1:3" x14ac:dyDescent="0.25">
      <c r="A129" s="115">
        <v>16862221033</v>
      </c>
      <c r="B129" t="s">
        <v>660</v>
      </c>
      <c r="C129" t="s">
        <v>661</v>
      </c>
    </row>
    <row r="130" spans="1:3" x14ac:dyDescent="0.25">
      <c r="A130" s="115">
        <v>16862221034</v>
      </c>
      <c r="B130" t="s">
        <v>662</v>
      </c>
      <c r="C130" t="s">
        <v>663</v>
      </c>
    </row>
    <row r="131" spans="1:3" x14ac:dyDescent="0.25">
      <c r="A131" s="115">
        <v>16862221035</v>
      </c>
      <c r="B131" t="s">
        <v>664</v>
      </c>
      <c r="C131" t="s">
        <v>665</v>
      </c>
    </row>
    <row r="132" spans="1:3" x14ac:dyDescent="0.25">
      <c r="A132" s="115">
        <v>16862221036</v>
      </c>
      <c r="B132" t="s">
        <v>666</v>
      </c>
      <c r="C132" t="s">
        <v>667</v>
      </c>
    </row>
    <row r="133" spans="1:3" x14ac:dyDescent="0.25">
      <c r="A133" s="115">
        <v>16862221037</v>
      </c>
      <c r="B133" t="s">
        <v>668</v>
      </c>
      <c r="C133" t="s">
        <v>669</v>
      </c>
    </row>
    <row r="134" spans="1:3" x14ac:dyDescent="0.25">
      <c r="A134" s="115">
        <v>16862221038</v>
      </c>
      <c r="B134" t="s">
        <v>670</v>
      </c>
      <c r="C134" t="s">
        <v>671</v>
      </c>
    </row>
    <row r="135" spans="1:3" x14ac:dyDescent="0.25">
      <c r="A135" s="115">
        <v>16862221039</v>
      </c>
      <c r="B135" t="s">
        <v>672</v>
      </c>
      <c r="C135" t="s">
        <v>673</v>
      </c>
    </row>
    <row r="136" spans="1:3" x14ac:dyDescent="0.25">
      <c r="A136" s="115">
        <v>16862221040</v>
      </c>
      <c r="B136" t="s">
        <v>674</v>
      </c>
      <c r="C136" t="s">
        <v>675</v>
      </c>
    </row>
    <row r="137" spans="1:3" x14ac:dyDescent="0.25">
      <c r="A137" s="115">
        <v>16862221041</v>
      </c>
      <c r="B137" t="s">
        <v>676</v>
      </c>
      <c r="C137" t="s">
        <v>677</v>
      </c>
    </row>
    <row r="138" spans="1:3" x14ac:dyDescent="0.25">
      <c r="A138" s="115">
        <v>16862221042</v>
      </c>
      <c r="B138" t="s">
        <v>678</v>
      </c>
      <c r="C138" t="s">
        <v>679</v>
      </c>
    </row>
    <row r="139" spans="1:3" x14ac:dyDescent="0.25">
      <c r="A139" s="115">
        <v>16862221043</v>
      </c>
      <c r="B139" t="s">
        <v>680</v>
      </c>
      <c r="C139" t="s">
        <v>681</v>
      </c>
    </row>
    <row r="140" spans="1:3" x14ac:dyDescent="0.25">
      <c r="A140" s="115">
        <v>16862221044</v>
      </c>
      <c r="B140" t="s">
        <v>682</v>
      </c>
      <c r="C140" t="s">
        <v>683</v>
      </c>
    </row>
    <row r="141" spans="1:3" x14ac:dyDescent="0.25">
      <c r="A141" s="115">
        <v>16862221045</v>
      </c>
      <c r="B141" t="s">
        <v>684</v>
      </c>
      <c r="C141" t="s">
        <v>685</v>
      </c>
    </row>
    <row r="142" spans="1:3" x14ac:dyDescent="0.25">
      <c r="A142" s="115">
        <v>16862221046</v>
      </c>
      <c r="B142" t="s">
        <v>686</v>
      </c>
      <c r="C142" t="s">
        <v>687</v>
      </c>
    </row>
    <row r="143" spans="1:3" x14ac:dyDescent="0.25">
      <c r="A143" s="115">
        <v>16862221047</v>
      </c>
      <c r="B143" t="s">
        <v>688</v>
      </c>
      <c r="C143" t="s">
        <v>689</v>
      </c>
    </row>
    <row r="144" spans="1:3" x14ac:dyDescent="0.25">
      <c r="A144" s="115">
        <v>16862221048</v>
      </c>
      <c r="B144" t="s">
        <v>690</v>
      </c>
      <c r="C144" t="s">
        <v>691</v>
      </c>
    </row>
    <row r="145" spans="1:3" x14ac:dyDescent="0.25">
      <c r="A145" s="115">
        <v>16862221049</v>
      </c>
      <c r="B145" t="s">
        <v>692</v>
      </c>
      <c r="C145" t="s">
        <v>693</v>
      </c>
    </row>
    <row r="146" spans="1:3" x14ac:dyDescent="0.25">
      <c r="A146" s="115">
        <v>16862221050</v>
      </c>
      <c r="B146" t="s">
        <v>694</v>
      </c>
      <c r="C146" t="s">
        <v>695</v>
      </c>
    </row>
    <row r="147" spans="1:3" x14ac:dyDescent="0.25">
      <c r="A147" s="115">
        <v>16862221051</v>
      </c>
      <c r="B147" t="s">
        <v>696</v>
      </c>
      <c r="C147" t="s">
        <v>697</v>
      </c>
    </row>
    <row r="148" spans="1:3" x14ac:dyDescent="0.25">
      <c r="A148" s="115">
        <v>16862221052</v>
      </c>
      <c r="B148" t="s">
        <v>698</v>
      </c>
      <c r="C148" t="s">
        <v>699</v>
      </c>
    </row>
    <row r="149" spans="1:3" x14ac:dyDescent="0.25">
      <c r="A149" s="115">
        <v>16862221053</v>
      </c>
      <c r="B149" t="s">
        <v>700</v>
      </c>
      <c r="C149" t="s">
        <v>701</v>
      </c>
    </row>
    <row r="150" spans="1:3" x14ac:dyDescent="0.25">
      <c r="A150" s="115">
        <v>16862221054</v>
      </c>
      <c r="B150" t="s">
        <v>702</v>
      </c>
      <c r="C150" t="s">
        <v>703</v>
      </c>
    </row>
    <row r="151" spans="1:3" x14ac:dyDescent="0.25">
      <c r="A151" s="115">
        <v>16862221055</v>
      </c>
      <c r="B151" t="s">
        <v>704</v>
      </c>
      <c r="C151" t="s">
        <v>705</v>
      </c>
    </row>
    <row r="152" spans="1:3" x14ac:dyDescent="0.25">
      <c r="A152" s="115">
        <v>16862221056</v>
      </c>
      <c r="B152" t="s">
        <v>706</v>
      </c>
      <c r="C152" t="s">
        <v>707</v>
      </c>
    </row>
    <row r="153" spans="1:3" x14ac:dyDescent="0.25">
      <c r="A153" s="115">
        <v>16862221057</v>
      </c>
      <c r="B153" t="s">
        <v>708</v>
      </c>
      <c r="C153" t="s">
        <v>709</v>
      </c>
    </row>
    <row r="154" spans="1:3" x14ac:dyDescent="0.25">
      <c r="A154" s="115">
        <v>16862221058</v>
      </c>
      <c r="B154" t="s">
        <v>710</v>
      </c>
      <c r="C154" t="s">
        <v>711</v>
      </c>
    </row>
    <row r="155" spans="1:3" x14ac:dyDescent="0.25">
      <c r="A155" s="115">
        <v>16862221059</v>
      </c>
      <c r="B155" t="s">
        <v>712</v>
      </c>
      <c r="C155" t="s">
        <v>713</v>
      </c>
    </row>
    <row r="156" spans="1:3" x14ac:dyDescent="0.25">
      <c r="A156" s="115">
        <v>16862221060</v>
      </c>
      <c r="B156" t="s">
        <v>714</v>
      </c>
      <c r="C156" t="s">
        <v>715</v>
      </c>
    </row>
    <row r="157" spans="1:3" x14ac:dyDescent="0.25">
      <c r="A157" s="115">
        <v>16862221061</v>
      </c>
      <c r="B157" t="s">
        <v>716</v>
      </c>
      <c r="C157" t="s">
        <v>717</v>
      </c>
    </row>
    <row r="158" spans="1:3" x14ac:dyDescent="0.25">
      <c r="A158" s="115">
        <v>16862221062</v>
      </c>
      <c r="B158" t="s">
        <v>718</v>
      </c>
      <c r="C158" t="s">
        <v>719</v>
      </c>
    </row>
    <row r="159" spans="1:3" x14ac:dyDescent="0.25">
      <c r="A159" s="115">
        <v>16862221063</v>
      </c>
      <c r="B159" t="s">
        <v>720</v>
      </c>
      <c r="C159" t="s">
        <v>721</v>
      </c>
    </row>
    <row r="160" spans="1:3" x14ac:dyDescent="0.25">
      <c r="A160" s="115">
        <v>16862221064</v>
      </c>
      <c r="B160" t="s">
        <v>722</v>
      </c>
      <c r="C160" t="s">
        <v>723</v>
      </c>
    </row>
    <row r="161" spans="1:3" x14ac:dyDescent="0.25">
      <c r="A161" s="115">
        <v>16862221065</v>
      </c>
      <c r="B161" t="s">
        <v>724</v>
      </c>
      <c r="C161" t="s">
        <v>725</v>
      </c>
    </row>
    <row r="162" spans="1:3" x14ac:dyDescent="0.25">
      <c r="A162" s="115">
        <v>16862221066</v>
      </c>
      <c r="B162" t="s">
        <v>726</v>
      </c>
      <c r="C162" t="s">
        <v>727</v>
      </c>
    </row>
    <row r="163" spans="1:3" x14ac:dyDescent="0.25">
      <c r="A163" s="115">
        <v>16862221067</v>
      </c>
      <c r="B163" t="s">
        <v>728</v>
      </c>
      <c r="C163" t="s">
        <v>729</v>
      </c>
    </row>
    <row r="164" spans="1:3" x14ac:dyDescent="0.25">
      <c r="A164" s="115">
        <v>16862221068</v>
      </c>
      <c r="B164" t="s">
        <v>730</v>
      </c>
      <c r="C164" t="s">
        <v>731</v>
      </c>
    </row>
    <row r="165" spans="1:3" x14ac:dyDescent="0.25">
      <c r="A165" s="115">
        <v>16862221069</v>
      </c>
      <c r="B165" t="s">
        <v>732</v>
      </c>
      <c r="C165" t="s">
        <v>733</v>
      </c>
    </row>
    <row r="166" spans="1:3" x14ac:dyDescent="0.25">
      <c r="A166" s="115">
        <v>16862221070</v>
      </c>
      <c r="B166" t="s">
        <v>734</v>
      </c>
      <c r="C166" t="s">
        <v>735</v>
      </c>
    </row>
    <row r="167" spans="1:3" x14ac:dyDescent="0.25">
      <c r="A167" s="115">
        <v>16862221071</v>
      </c>
      <c r="B167" t="s">
        <v>736</v>
      </c>
      <c r="C167" t="s">
        <v>737</v>
      </c>
    </row>
    <row r="168" spans="1:3" x14ac:dyDescent="0.25">
      <c r="A168" s="115">
        <v>16862221072</v>
      </c>
      <c r="B168" t="s">
        <v>738</v>
      </c>
      <c r="C168" t="s">
        <v>739</v>
      </c>
    </row>
    <row r="169" spans="1:3" x14ac:dyDescent="0.25">
      <c r="A169" s="115">
        <v>16862221073</v>
      </c>
      <c r="B169" t="s">
        <v>740</v>
      </c>
      <c r="C169" t="s">
        <v>741</v>
      </c>
    </row>
    <row r="170" spans="1:3" x14ac:dyDescent="0.25">
      <c r="A170" s="115">
        <v>16862221074</v>
      </c>
      <c r="B170" t="s">
        <v>742</v>
      </c>
      <c r="C170" t="s">
        <v>743</v>
      </c>
    </row>
    <row r="171" spans="1:3" x14ac:dyDescent="0.25">
      <c r="A171" s="115">
        <v>16862221075</v>
      </c>
      <c r="B171" t="s">
        <v>744</v>
      </c>
      <c r="C171" t="s">
        <v>745</v>
      </c>
    </row>
    <row r="172" spans="1:3" x14ac:dyDescent="0.25">
      <c r="A172" s="115">
        <v>16862221076</v>
      </c>
      <c r="B172" t="s">
        <v>746</v>
      </c>
      <c r="C172" t="s">
        <v>747</v>
      </c>
    </row>
    <row r="173" spans="1:3" x14ac:dyDescent="0.25">
      <c r="A173" s="115">
        <v>16862221077</v>
      </c>
      <c r="B173" t="s">
        <v>748</v>
      </c>
      <c r="C173" t="s">
        <v>749</v>
      </c>
    </row>
    <row r="174" spans="1:3" x14ac:dyDescent="0.25">
      <c r="A174" s="115">
        <v>16862221078</v>
      </c>
      <c r="B174" t="s">
        <v>750</v>
      </c>
      <c r="C174" t="s">
        <v>751</v>
      </c>
    </row>
    <row r="175" spans="1:3" x14ac:dyDescent="0.25">
      <c r="A175" s="115">
        <v>16862221079</v>
      </c>
      <c r="B175" t="s">
        <v>752</v>
      </c>
      <c r="C175" t="s">
        <v>753</v>
      </c>
    </row>
    <row r="176" spans="1:3" x14ac:dyDescent="0.25">
      <c r="A176" s="115">
        <v>16862221080</v>
      </c>
      <c r="B176" t="s">
        <v>754</v>
      </c>
      <c r="C176" t="s">
        <v>755</v>
      </c>
    </row>
    <row r="177" spans="1:3" x14ac:dyDescent="0.25">
      <c r="A177" s="115">
        <v>16862221081</v>
      </c>
      <c r="B177" t="s">
        <v>756</v>
      </c>
      <c r="C177" t="s">
        <v>757</v>
      </c>
    </row>
    <row r="178" spans="1:3" x14ac:dyDescent="0.25">
      <c r="A178" s="115">
        <v>16862221082</v>
      </c>
      <c r="B178" t="s">
        <v>758</v>
      </c>
      <c r="C178" t="s">
        <v>759</v>
      </c>
    </row>
    <row r="179" spans="1:3" x14ac:dyDescent="0.25">
      <c r="A179" s="115">
        <v>16862221083</v>
      </c>
      <c r="B179" t="s">
        <v>760</v>
      </c>
      <c r="C179" t="s">
        <v>761</v>
      </c>
    </row>
    <row r="180" spans="1:3" x14ac:dyDescent="0.25">
      <c r="A180" s="115">
        <v>16862221084</v>
      </c>
      <c r="B180" t="s">
        <v>762</v>
      </c>
      <c r="C180" t="s">
        <v>763</v>
      </c>
    </row>
    <row r="181" spans="1:3" x14ac:dyDescent="0.25">
      <c r="A181" s="115">
        <v>16862221085</v>
      </c>
      <c r="B181" t="s">
        <v>764</v>
      </c>
      <c r="C181" t="s">
        <v>765</v>
      </c>
    </row>
    <row r="182" spans="1:3" x14ac:dyDescent="0.25">
      <c r="A182" s="115">
        <v>16862221086</v>
      </c>
      <c r="B182" t="s">
        <v>766</v>
      </c>
      <c r="C182" t="s">
        <v>767</v>
      </c>
    </row>
    <row r="183" spans="1:3" x14ac:dyDescent="0.25">
      <c r="A183" s="115">
        <v>16863331001</v>
      </c>
      <c r="B183" t="s">
        <v>768</v>
      </c>
      <c r="C183" t="s">
        <v>769</v>
      </c>
    </row>
    <row r="184" spans="1:3" x14ac:dyDescent="0.25">
      <c r="A184" s="115">
        <v>16863331002</v>
      </c>
      <c r="B184" t="s">
        <v>770</v>
      </c>
      <c r="C184" t="s">
        <v>771</v>
      </c>
    </row>
    <row r="185" spans="1:3" x14ac:dyDescent="0.25">
      <c r="A185" s="115">
        <v>16863331003</v>
      </c>
      <c r="B185" t="s">
        <v>772</v>
      </c>
      <c r="C185" t="s">
        <v>773</v>
      </c>
    </row>
    <row r="186" spans="1:3" x14ac:dyDescent="0.25">
      <c r="A186" s="115">
        <v>16863331004</v>
      </c>
      <c r="B186" t="s">
        <v>774</v>
      </c>
      <c r="C186" t="s">
        <v>775</v>
      </c>
    </row>
    <row r="187" spans="1:3" x14ac:dyDescent="0.25">
      <c r="A187" s="115">
        <v>16863331005</v>
      </c>
      <c r="B187" t="s">
        <v>776</v>
      </c>
      <c r="C187" t="s">
        <v>777</v>
      </c>
    </row>
    <row r="188" spans="1:3" x14ac:dyDescent="0.25">
      <c r="A188" s="115">
        <v>16863331006</v>
      </c>
      <c r="B188" t="s">
        <v>778</v>
      </c>
      <c r="C188" t="s">
        <v>779</v>
      </c>
    </row>
    <row r="189" spans="1:3" x14ac:dyDescent="0.25">
      <c r="A189" s="115">
        <v>16863331007</v>
      </c>
      <c r="B189" t="s">
        <v>780</v>
      </c>
      <c r="C189" t="s">
        <v>781</v>
      </c>
    </row>
    <row r="190" spans="1:3" x14ac:dyDescent="0.25">
      <c r="A190" s="115">
        <v>16863331008</v>
      </c>
      <c r="B190" t="s">
        <v>782</v>
      </c>
      <c r="C190" t="s">
        <v>783</v>
      </c>
    </row>
    <row r="191" spans="1:3" x14ac:dyDescent="0.25">
      <c r="A191" s="115">
        <v>16863331009</v>
      </c>
      <c r="B191" t="s">
        <v>784</v>
      </c>
      <c r="C191" t="s">
        <v>785</v>
      </c>
    </row>
    <row r="192" spans="1:3" x14ac:dyDescent="0.25">
      <c r="A192" s="115">
        <v>16863331010</v>
      </c>
      <c r="B192" t="s">
        <v>786</v>
      </c>
      <c r="C192" t="s">
        <v>787</v>
      </c>
    </row>
    <row r="193" spans="1:3" x14ac:dyDescent="0.25">
      <c r="A193" s="115">
        <v>16863331011</v>
      </c>
      <c r="B193" t="s">
        <v>788</v>
      </c>
      <c r="C193" t="s">
        <v>789</v>
      </c>
    </row>
    <row r="194" spans="1:3" x14ac:dyDescent="0.25">
      <c r="A194" s="115">
        <v>16863331012</v>
      </c>
      <c r="B194" t="s">
        <v>790</v>
      </c>
      <c r="C194" t="s">
        <v>791</v>
      </c>
    </row>
    <row r="195" spans="1:3" x14ac:dyDescent="0.25">
      <c r="A195" s="115">
        <v>16863331013</v>
      </c>
      <c r="B195" t="s">
        <v>792</v>
      </c>
      <c r="C195" t="s">
        <v>793</v>
      </c>
    </row>
    <row r="196" spans="1:3" x14ac:dyDescent="0.25">
      <c r="A196" s="115">
        <v>16863331014</v>
      </c>
      <c r="B196" t="s">
        <v>794</v>
      </c>
      <c r="C196" t="s">
        <v>795</v>
      </c>
    </row>
    <row r="197" spans="1:3" x14ac:dyDescent="0.25">
      <c r="A197" s="115">
        <v>16863331015</v>
      </c>
      <c r="B197" t="s">
        <v>796</v>
      </c>
      <c r="C197" t="s">
        <v>797</v>
      </c>
    </row>
    <row r="198" spans="1:3" x14ac:dyDescent="0.25">
      <c r="A198" s="115">
        <v>16863331016</v>
      </c>
      <c r="B198" t="s">
        <v>798</v>
      </c>
      <c r="C198" t="s">
        <v>799</v>
      </c>
    </row>
    <row r="199" spans="1:3" x14ac:dyDescent="0.25">
      <c r="A199" s="115">
        <v>16863331017</v>
      </c>
      <c r="B199" t="s">
        <v>800</v>
      </c>
      <c r="C199" t="s">
        <v>801</v>
      </c>
    </row>
    <row r="200" spans="1:3" x14ac:dyDescent="0.25">
      <c r="A200" s="115">
        <v>16863331018</v>
      </c>
      <c r="B200" t="s">
        <v>802</v>
      </c>
      <c r="C200" t="s">
        <v>803</v>
      </c>
    </row>
    <row r="201" spans="1:3" x14ac:dyDescent="0.25">
      <c r="A201" s="115">
        <v>16863331019</v>
      </c>
      <c r="B201" t="s">
        <v>804</v>
      </c>
      <c r="C201" t="s">
        <v>805</v>
      </c>
    </row>
    <row r="202" spans="1:3" x14ac:dyDescent="0.25">
      <c r="A202" s="115">
        <v>16863331020</v>
      </c>
      <c r="B202" t="s">
        <v>806</v>
      </c>
      <c r="C202" t="s">
        <v>807</v>
      </c>
    </row>
    <row r="203" spans="1:3" x14ac:dyDescent="0.25">
      <c r="A203" s="115">
        <v>16863331021</v>
      </c>
      <c r="B203" t="s">
        <v>808</v>
      </c>
      <c r="C203" t="s">
        <v>809</v>
      </c>
    </row>
    <row r="204" spans="1:3" x14ac:dyDescent="0.25">
      <c r="A204" s="115">
        <v>16863331022</v>
      </c>
      <c r="B204" t="s">
        <v>810</v>
      </c>
      <c r="C204" t="s">
        <v>811</v>
      </c>
    </row>
    <row r="205" spans="1:3" x14ac:dyDescent="0.25">
      <c r="A205" s="115">
        <v>16863331023</v>
      </c>
      <c r="B205" t="s">
        <v>812</v>
      </c>
      <c r="C205" t="s">
        <v>813</v>
      </c>
    </row>
    <row r="206" spans="1:3" x14ac:dyDescent="0.25">
      <c r="A206" s="115">
        <v>16863331024</v>
      </c>
      <c r="B206" t="s">
        <v>814</v>
      </c>
      <c r="C206" t="s">
        <v>815</v>
      </c>
    </row>
    <row r="207" spans="1:3" x14ac:dyDescent="0.25">
      <c r="A207" s="115">
        <v>16863331025</v>
      </c>
      <c r="B207" t="s">
        <v>816</v>
      </c>
      <c r="C207" t="s">
        <v>817</v>
      </c>
    </row>
    <row r="208" spans="1:3" x14ac:dyDescent="0.25">
      <c r="A208" s="115">
        <v>16863331026</v>
      </c>
      <c r="B208" t="s">
        <v>818</v>
      </c>
      <c r="C208" t="s">
        <v>819</v>
      </c>
    </row>
    <row r="209" spans="1:3" x14ac:dyDescent="0.25">
      <c r="A209" s="115">
        <v>16863331027</v>
      </c>
      <c r="B209" t="s">
        <v>820</v>
      </c>
      <c r="C209" t="s">
        <v>821</v>
      </c>
    </row>
    <row r="210" spans="1:3" x14ac:dyDescent="0.25">
      <c r="A210" s="115">
        <v>16863331028</v>
      </c>
      <c r="B210" t="s">
        <v>822</v>
      </c>
      <c r="C210" t="s">
        <v>823</v>
      </c>
    </row>
    <row r="211" spans="1:3" x14ac:dyDescent="0.25">
      <c r="A211" s="115">
        <v>16863331029</v>
      </c>
      <c r="B211" t="s">
        <v>824</v>
      </c>
      <c r="C211" t="s">
        <v>825</v>
      </c>
    </row>
    <row r="212" spans="1:3" x14ac:dyDescent="0.25">
      <c r="A212" s="115">
        <v>16863331030</v>
      </c>
      <c r="B212" t="s">
        <v>826</v>
      </c>
      <c r="C212" t="s">
        <v>827</v>
      </c>
    </row>
    <row r="213" spans="1:3" x14ac:dyDescent="0.25">
      <c r="A213" s="115">
        <v>16863331031</v>
      </c>
      <c r="B213" t="s">
        <v>828</v>
      </c>
      <c r="C213" t="s">
        <v>829</v>
      </c>
    </row>
    <row r="214" spans="1:3" x14ac:dyDescent="0.25">
      <c r="A214" s="115">
        <v>16863331032</v>
      </c>
      <c r="B214" t="s">
        <v>830</v>
      </c>
      <c r="C214" t="s">
        <v>831</v>
      </c>
    </row>
    <row r="215" spans="1:3" x14ac:dyDescent="0.25">
      <c r="A215" s="115">
        <v>16863331033</v>
      </c>
      <c r="B215" t="s">
        <v>832</v>
      </c>
      <c r="C215" t="s">
        <v>833</v>
      </c>
    </row>
    <row r="216" spans="1:3" x14ac:dyDescent="0.25">
      <c r="A216" s="115">
        <v>16863331034</v>
      </c>
      <c r="B216" t="s">
        <v>834</v>
      </c>
      <c r="C216" t="s">
        <v>835</v>
      </c>
    </row>
    <row r="217" spans="1:3" x14ac:dyDescent="0.25">
      <c r="A217" s="115">
        <v>16863331035</v>
      </c>
      <c r="B217" t="s">
        <v>836</v>
      </c>
      <c r="C217" t="s">
        <v>837</v>
      </c>
    </row>
    <row r="218" spans="1:3" x14ac:dyDescent="0.25">
      <c r="A218" s="115">
        <v>16863331036</v>
      </c>
      <c r="B218" t="s">
        <v>838</v>
      </c>
      <c r="C218" t="s">
        <v>839</v>
      </c>
    </row>
    <row r="219" spans="1:3" x14ac:dyDescent="0.25">
      <c r="A219" s="115">
        <v>16863331037</v>
      </c>
      <c r="B219" t="s">
        <v>840</v>
      </c>
      <c r="C219" t="s">
        <v>841</v>
      </c>
    </row>
    <row r="220" spans="1:3" x14ac:dyDescent="0.25">
      <c r="A220" s="115">
        <v>16863331038</v>
      </c>
      <c r="B220" t="s">
        <v>842</v>
      </c>
      <c r="C220" t="s">
        <v>843</v>
      </c>
    </row>
    <row r="221" spans="1:3" x14ac:dyDescent="0.25">
      <c r="A221" s="115">
        <v>16863331039</v>
      </c>
      <c r="B221" t="s">
        <v>844</v>
      </c>
      <c r="C221" t="s">
        <v>845</v>
      </c>
    </row>
    <row r="222" spans="1:3" x14ac:dyDescent="0.25">
      <c r="A222" s="115">
        <v>16863331040</v>
      </c>
      <c r="B222" t="s">
        <v>846</v>
      </c>
      <c r="C222" t="s">
        <v>847</v>
      </c>
    </row>
    <row r="223" spans="1:3" x14ac:dyDescent="0.25">
      <c r="A223" s="115">
        <v>16863331041</v>
      </c>
      <c r="B223" t="s">
        <v>848</v>
      </c>
      <c r="C223" t="s">
        <v>849</v>
      </c>
    </row>
    <row r="224" spans="1:3" x14ac:dyDescent="0.25">
      <c r="A224" s="115">
        <v>16863331042</v>
      </c>
      <c r="B224" t="s">
        <v>850</v>
      </c>
      <c r="C224" t="s">
        <v>851</v>
      </c>
    </row>
    <row r="225" spans="1:3" x14ac:dyDescent="0.25">
      <c r="A225" s="115">
        <v>16863331043</v>
      </c>
      <c r="B225" t="s">
        <v>852</v>
      </c>
      <c r="C225" t="s">
        <v>853</v>
      </c>
    </row>
    <row r="226" spans="1:3" x14ac:dyDescent="0.25">
      <c r="A226" s="115">
        <v>16863331044</v>
      </c>
      <c r="B226" t="s">
        <v>854</v>
      </c>
      <c r="C226" t="s">
        <v>855</v>
      </c>
    </row>
    <row r="227" spans="1:3" x14ac:dyDescent="0.25">
      <c r="A227" s="115">
        <v>16863331045</v>
      </c>
      <c r="B227" t="s">
        <v>856</v>
      </c>
      <c r="C227" t="s">
        <v>857</v>
      </c>
    </row>
    <row r="228" spans="1:3" x14ac:dyDescent="0.25">
      <c r="A228" s="115">
        <v>16863331046</v>
      </c>
      <c r="B228" t="s">
        <v>858</v>
      </c>
      <c r="C228" t="s">
        <v>859</v>
      </c>
    </row>
    <row r="229" spans="1:3" x14ac:dyDescent="0.25">
      <c r="A229" s="115">
        <v>16863331047</v>
      </c>
      <c r="B229" t="s">
        <v>860</v>
      </c>
      <c r="C229" t="s">
        <v>861</v>
      </c>
    </row>
    <row r="230" spans="1:3" x14ac:dyDescent="0.25">
      <c r="A230" s="115">
        <v>16863331048</v>
      </c>
      <c r="B230" t="s">
        <v>862</v>
      </c>
      <c r="C230" t="s">
        <v>863</v>
      </c>
    </row>
    <row r="231" spans="1:3" x14ac:dyDescent="0.25">
      <c r="A231" s="115">
        <v>16863331049</v>
      </c>
      <c r="B231" t="s">
        <v>864</v>
      </c>
      <c r="C231" t="s">
        <v>865</v>
      </c>
    </row>
    <row r="232" spans="1:3" x14ac:dyDescent="0.25">
      <c r="A232" s="115">
        <v>16863331050</v>
      </c>
      <c r="B232" t="s">
        <v>866</v>
      </c>
      <c r="C232" t="s">
        <v>867</v>
      </c>
    </row>
    <row r="233" spans="1:3" x14ac:dyDescent="0.25">
      <c r="A233" s="115">
        <v>16863331051</v>
      </c>
      <c r="B233" t="s">
        <v>868</v>
      </c>
      <c r="C233" t="s">
        <v>869</v>
      </c>
    </row>
    <row r="234" spans="1:3" x14ac:dyDescent="0.25">
      <c r="A234" s="115">
        <v>16863331052</v>
      </c>
      <c r="B234" t="s">
        <v>870</v>
      </c>
      <c r="C234" t="s">
        <v>871</v>
      </c>
    </row>
    <row r="235" spans="1:3" x14ac:dyDescent="0.25">
      <c r="A235" s="115">
        <v>16863331053</v>
      </c>
      <c r="B235" t="s">
        <v>872</v>
      </c>
      <c r="C235" t="s">
        <v>873</v>
      </c>
    </row>
    <row r="236" spans="1:3" x14ac:dyDescent="0.25">
      <c r="A236" s="115">
        <v>16863331054</v>
      </c>
      <c r="B236" t="s">
        <v>874</v>
      </c>
      <c r="C236" t="s">
        <v>875</v>
      </c>
    </row>
    <row r="237" spans="1:3" x14ac:dyDescent="0.25">
      <c r="A237" s="115">
        <v>16863331055</v>
      </c>
      <c r="B237" t="s">
        <v>876</v>
      </c>
      <c r="C237" t="s">
        <v>877</v>
      </c>
    </row>
    <row r="238" spans="1:3" x14ac:dyDescent="0.25">
      <c r="A238" s="115">
        <v>16863331056</v>
      </c>
      <c r="B238" t="s">
        <v>878</v>
      </c>
      <c r="C238" t="s">
        <v>879</v>
      </c>
    </row>
    <row r="239" spans="1:3" x14ac:dyDescent="0.25">
      <c r="A239" s="115">
        <v>16863331057</v>
      </c>
      <c r="B239" t="s">
        <v>880</v>
      </c>
      <c r="C239" t="s">
        <v>881</v>
      </c>
    </row>
    <row r="240" spans="1:3" x14ac:dyDescent="0.25">
      <c r="A240" s="115">
        <v>16863331058</v>
      </c>
      <c r="B240" t="s">
        <v>882</v>
      </c>
      <c r="C240" t="s">
        <v>883</v>
      </c>
    </row>
    <row r="241" spans="1:3" x14ac:dyDescent="0.25">
      <c r="A241" s="115">
        <v>16863331059</v>
      </c>
      <c r="B241" t="s">
        <v>884</v>
      </c>
      <c r="C241" t="s">
        <v>885</v>
      </c>
    </row>
    <row r="242" spans="1:3" x14ac:dyDescent="0.25">
      <c r="A242" s="115">
        <v>16863331060</v>
      </c>
      <c r="B242" t="s">
        <v>886</v>
      </c>
      <c r="C242" t="s">
        <v>887</v>
      </c>
    </row>
    <row r="243" spans="1:3" x14ac:dyDescent="0.25">
      <c r="A243" s="115">
        <v>16863331061</v>
      </c>
      <c r="B243" t="s">
        <v>888</v>
      </c>
      <c r="C243" t="s">
        <v>889</v>
      </c>
    </row>
    <row r="244" spans="1:3" x14ac:dyDescent="0.25">
      <c r="A244" s="115">
        <v>16863331062</v>
      </c>
      <c r="B244" t="s">
        <v>890</v>
      </c>
      <c r="C244" t="s">
        <v>891</v>
      </c>
    </row>
    <row r="245" spans="1:3" x14ac:dyDescent="0.25">
      <c r="A245" s="115">
        <v>16863331063</v>
      </c>
      <c r="B245" t="s">
        <v>892</v>
      </c>
      <c r="C245" t="s">
        <v>893</v>
      </c>
    </row>
    <row r="246" spans="1:3" x14ac:dyDescent="0.25">
      <c r="A246" s="115">
        <v>16863331064</v>
      </c>
      <c r="B246" t="s">
        <v>894</v>
      </c>
      <c r="C246" t="s">
        <v>895</v>
      </c>
    </row>
    <row r="247" spans="1:3" x14ac:dyDescent="0.25">
      <c r="A247" s="115">
        <v>16863331065</v>
      </c>
      <c r="B247" t="s">
        <v>896</v>
      </c>
      <c r="C247" t="s">
        <v>897</v>
      </c>
    </row>
    <row r="248" spans="1:3" x14ac:dyDescent="0.25">
      <c r="A248" s="115">
        <v>16863331066</v>
      </c>
      <c r="B248" t="s">
        <v>898</v>
      </c>
      <c r="C248" t="s">
        <v>899</v>
      </c>
    </row>
    <row r="249" spans="1:3" x14ac:dyDescent="0.25">
      <c r="A249" s="115">
        <v>16863331067</v>
      </c>
      <c r="B249" t="s">
        <v>900</v>
      </c>
      <c r="C249" t="s">
        <v>901</v>
      </c>
    </row>
    <row r="250" spans="1:3" x14ac:dyDescent="0.25">
      <c r="A250" s="115">
        <v>16863331068</v>
      </c>
      <c r="B250" t="s">
        <v>902</v>
      </c>
      <c r="C250" t="s">
        <v>903</v>
      </c>
    </row>
    <row r="251" spans="1:3" x14ac:dyDescent="0.25">
      <c r="A251" s="115">
        <v>16863331069</v>
      </c>
      <c r="B251" t="s">
        <v>904</v>
      </c>
      <c r="C251" t="s">
        <v>905</v>
      </c>
    </row>
    <row r="252" spans="1:3" x14ac:dyDescent="0.25">
      <c r="A252" s="115">
        <v>16863331070</v>
      </c>
      <c r="B252" t="s">
        <v>906</v>
      </c>
      <c r="C252" t="s">
        <v>907</v>
      </c>
    </row>
    <row r="253" spans="1:3" x14ac:dyDescent="0.25">
      <c r="A253" s="115">
        <v>16863331071</v>
      </c>
      <c r="B253" t="s">
        <v>908</v>
      </c>
      <c r="C253" t="s">
        <v>909</v>
      </c>
    </row>
    <row r="254" spans="1:3" x14ac:dyDescent="0.25">
      <c r="A254" s="115">
        <v>16863331072</v>
      </c>
      <c r="B254" t="s">
        <v>910</v>
      </c>
      <c r="C254" t="s">
        <v>911</v>
      </c>
    </row>
    <row r="255" spans="1:3" x14ac:dyDescent="0.25">
      <c r="A255" s="115">
        <v>16863331073</v>
      </c>
      <c r="B255" t="s">
        <v>912</v>
      </c>
      <c r="C255" t="s">
        <v>913</v>
      </c>
    </row>
    <row r="256" spans="1:3" x14ac:dyDescent="0.25">
      <c r="A256" s="115">
        <v>16863331074</v>
      </c>
      <c r="B256" t="s">
        <v>914</v>
      </c>
      <c r="C256" t="s">
        <v>915</v>
      </c>
    </row>
    <row r="257" spans="1:3" x14ac:dyDescent="0.25">
      <c r="A257" s="115">
        <v>16863331075</v>
      </c>
      <c r="B257" t="s">
        <v>916</v>
      </c>
      <c r="C257" t="s">
        <v>917</v>
      </c>
    </row>
    <row r="258" spans="1:3" x14ac:dyDescent="0.25">
      <c r="A258" s="115">
        <v>16863331076</v>
      </c>
      <c r="B258" t="s">
        <v>918</v>
      </c>
      <c r="C258" t="s">
        <v>919</v>
      </c>
    </row>
    <row r="259" spans="1:3" x14ac:dyDescent="0.25">
      <c r="A259" s="115">
        <v>16863331077</v>
      </c>
      <c r="B259" t="s">
        <v>920</v>
      </c>
      <c r="C259" t="s">
        <v>921</v>
      </c>
    </row>
    <row r="260" spans="1:3" x14ac:dyDescent="0.25">
      <c r="A260" s="115">
        <v>16863331078</v>
      </c>
      <c r="B260" t="s">
        <v>922</v>
      </c>
      <c r="C260" t="s">
        <v>923</v>
      </c>
    </row>
    <row r="261" spans="1:3" x14ac:dyDescent="0.25">
      <c r="A261" s="115">
        <v>16863331079</v>
      </c>
      <c r="B261" t="s">
        <v>924</v>
      </c>
      <c r="C261" t="s">
        <v>925</v>
      </c>
    </row>
    <row r="262" spans="1:3" x14ac:dyDescent="0.25">
      <c r="A262" s="115">
        <v>16863331080</v>
      </c>
      <c r="B262" t="s">
        <v>926</v>
      </c>
      <c r="C262" t="s">
        <v>927</v>
      </c>
    </row>
    <row r="263" spans="1:3" x14ac:dyDescent="0.25">
      <c r="A263" s="115">
        <v>16863331081</v>
      </c>
      <c r="B263" t="s">
        <v>928</v>
      </c>
      <c r="C263" t="s">
        <v>929</v>
      </c>
    </row>
    <row r="264" spans="1:3" x14ac:dyDescent="0.25">
      <c r="A264" s="115">
        <v>16863331082</v>
      </c>
      <c r="B264" t="s">
        <v>930</v>
      </c>
      <c r="C264" t="s">
        <v>931</v>
      </c>
    </row>
    <row r="265" spans="1:3" x14ac:dyDescent="0.25">
      <c r="A265" s="115">
        <v>16863331083</v>
      </c>
      <c r="B265" t="s">
        <v>932</v>
      </c>
      <c r="C265" t="s">
        <v>933</v>
      </c>
    </row>
    <row r="266" spans="1:3" x14ac:dyDescent="0.25">
      <c r="A266" s="115">
        <v>16863331084</v>
      </c>
      <c r="B266" t="s">
        <v>934</v>
      </c>
      <c r="C266" t="s">
        <v>935</v>
      </c>
    </row>
    <row r="267" spans="1:3" x14ac:dyDescent="0.25">
      <c r="A267" s="115">
        <v>16863331085</v>
      </c>
      <c r="B267" t="s">
        <v>936</v>
      </c>
      <c r="C267" t="s">
        <v>937</v>
      </c>
    </row>
    <row r="268" spans="1:3" x14ac:dyDescent="0.25">
      <c r="A268" s="115">
        <v>16863331086</v>
      </c>
      <c r="B268" t="s">
        <v>938</v>
      </c>
      <c r="C268" t="s">
        <v>939</v>
      </c>
    </row>
    <row r="269" spans="1:3" x14ac:dyDescent="0.25">
      <c r="A269" s="115">
        <v>16863331087</v>
      </c>
      <c r="B269" t="s">
        <v>940</v>
      </c>
      <c r="C269" t="s">
        <v>941</v>
      </c>
    </row>
    <row r="270" spans="1:3" x14ac:dyDescent="0.25">
      <c r="A270" s="115">
        <v>16863331088</v>
      </c>
      <c r="B270" t="s">
        <v>942</v>
      </c>
      <c r="C270" t="s">
        <v>943</v>
      </c>
    </row>
    <row r="271" spans="1:3" x14ac:dyDescent="0.25">
      <c r="A271" s="115">
        <v>16863331089</v>
      </c>
      <c r="B271" t="s">
        <v>944</v>
      </c>
      <c r="C271" t="s">
        <v>945</v>
      </c>
    </row>
    <row r="272" spans="1:3" x14ac:dyDescent="0.25">
      <c r="A272" s="115">
        <v>16863331090</v>
      </c>
      <c r="B272" t="s">
        <v>946</v>
      </c>
      <c r="C272" t="s">
        <v>947</v>
      </c>
    </row>
    <row r="273" spans="1:3" x14ac:dyDescent="0.25">
      <c r="A273" s="115">
        <v>16863331091</v>
      </c>
      <c r="B273" t="s">
        <v>948</v>
      </c>
      <c r="C273" t="s">
        <v>949</v>
      </c>
    </row>
    <row r="274" spans="1:3" x14ac:dyDescent="0.25">
      <c r="A274" s="115">
        <v>16863331092</v>
      </c>
      <c r="B274" t="s">
        <v>950</v>
      </c>
      <c r="C274" t="s">
        <v>951</v>
      </c>
    </row>
    <row r="275" spans="1:3" x14ac:dyDescent="0.25">
      <c r="A275" s="115">
        <v>16863331093</v>
      </c>
      <c r="B275" t="s">
        <v>952</v>
      </c>
      <c r="C275" t="s">
        <v>953</v>
      </c>
    </row>
    <row r="276" spans="1:3" x14ac:dyDescent="0.25">
      <c r="A276" s="115">
        <v>16863331094</v>
      </c>
      <c r="B276" t="s">
        <v>954</v>
      </c>
      <c r="C276" t="s">
        <v>955</v>
      </c>
    </row>
    <row r="277" spans="1:3" x14ac:dyDescent="0.25">
      <c r="A277" s="115">
        <v>16863331095</v>
      </c>
      <c r="B277" t="s">
        <v>956</v>
      </c>
      <c r="C277" t="s">
        <v>957</v>
      </c>
    </row>
    <row r="278" spans="1:3" x14ac:dyDescent="0.25">
      <c r="A278" s="115">
        <v>16863331096</v>
      </c>
      <c r="B278" t="s">
        <v>958</v>
      </c>
      <c r="C278" t="s">
        <v>959</v>
      </c>
    </row>
    <row r="279" spans="1:3" x14ac:dyDescent="0.25">
      <c r="A279" s="115">
        <v>16863331097</v>
      </c>
      <c r="B279" t="s">
        <v>960</v>
      </c>
      <c r="C279" t="s">
        <v>961</v>
      </c>
    </row>
    <row r="280" spans="1:3" x14ac:dyDescent="0.25">
      <c r="A280" s="115">
        <v>16863331098</v>
      </c>
      <c r="B280" t="s">
        <v>962</v>
      </c>
      <c r="C280" t="s">
        <v>963</v>
      </c>
    </row>
    <row r="281" spans="1:3" x14ac:dyDescent="0.25">
      <c r="A281" s="115">
        <v>16863331099</v>
      </c>
      <c r="B281" t="s">
        <v>964</v>
      </c>
      <c r="C281" t="s">
        <v>965</v>
      </c>
    </row>
    <row r="282" spans="1:3" x14ac:dyDescent="0.25">
      <c r="A282" s="115">
        <v>16863331100</v>
      </c>
      <c r="B282" t="s">
        <v>966</v>
      </c>
      <c r="C282" t="s">
        <v>967</v>
      </c>
    </row>
    <row r="283" spans="1:3" x14ac:dyDescent="0.25">
      <c r="A283" s="115">
        <v>16863331101</v>
      </c>
      <c r="B283" t="s">
        <v>968</v>
      </c>
      <c r="C283" t="s">
        <v>969</v>
      </c>
    </row>
    <row r="284" spans="1:3" x14ac:dyDescent="0.25">
      <c r="A284" s="115">
        <v>16863331102</v>
      </c>
      <c r="B284" t="s">
        <v>970</v>
      </c>
      <c r="C284" t="s">
        <v>971</v>
      </c>
    </row>
    <row r="285" spans="1:3" x14ac:dyDescent="0.25">
      <c r="A285" s="115">
        <v>16863331103</v>
      </c>
      <c r="B285" t="s">
        <v>972</v>
      </c>
      <c r="C285" t="s">
        <v>973</v>
      </c>
    </row>
    <row r="286" spans="1:3" x14ac:dyDescent="0.25">
      <c r="A286" s="115">
        <v>16863331104</v>
      </c>
      <c r="B286" t="s">
        <v>974</v>
      </c>
      <c r="C286" t="s">
        <v>975</v>
      </c>
    </row>
    <row r="287" spans="1:3" x14ac:dyDescent="0.25">
      <c r="A287" s="115">
        <v>16863331105</v>
      </c>
      <c r="B287" t="s">
        <v>976</v>
      </c>
      <c r="C287" t="s">
        <v>977</v>
      </c>
    </row>
    <row r="288" spans="1:3" x14ac:dyDescent="0.25">
      <c r="A288" s="115">
        <v>16863331106</v>
      </c>
      <c r="B288" t="s">
        <v>978</v>
      </c>
      <c r="C288" t="s">
        <v>979</v>
      </c>
    </row>
    <row r="289" spans="1:3" x14ac:dyDescent="0.25">
      <c r="A289" s="115">
        <v>16863331107</v>
      </c>
      <c r="B289" t="s">
        <v>980</v>
      </c>
      <c r="C289" t="s">
        <v>981</v>
      </c>
    </row>
    <row r="290" spans="1:3" x14ac:dyDescent="0.25">
      <c r="A290" s="115">
        <v>16863331108</v>
      </c>
      <c r="B290" t="s">
        <v>982</v>
      </c>
      <c r="C290" t="s">
        <v>983</v>
      </c>
    </row>
    <row r="291" spans="1:3" x14ac:dyDescent="0.25">
      <c r="A291" s="115">
        <v>16863331109</v>
      </c>
      <c r="B291" t="s">
        <v>984</v>
      </c>
      <c r="C291" t="s">
        <v>985</v>
      </c>
    </row>
    <row r="292" spans="1:3" x14ac:dyDescent="0.25">
      <c r="A292" s="115">
        <v>16863331110</v>
      </c>
      <c r="B292" t="s">
        <v>986</v>
      </c>
      <c r="C292" t="s">
        <v>987</v>
      </c>
    </row>
    <row r="293" spans="1:3" x14ac:dyDescent="0.25">
      <c r="A293" s="115">
        <v>16863331111</v>
      </c>
      <c r="B293" t="s">
        <v>988</v>
      </c>
      <c r="C293" t="s">
        <v>989</v>
      </c>
    </row>
    <row r="294" spans="1:3" x14ac:dyDescent="0.25">
      <c r="A294" s="115">
        <v>16863331112</v>
      </c>
      <c r="B294" t="s">
        <v>990</v>
      </c>
      <c r="C294" t="s">
        <v>991</v>
      </c>
    </row>
    <row r="295" spans="1:3" x14ac:dyDescent="0.25">
      <c r="A295" s="115">
        <v>16863331113</v>
      </c>
      <c r="B295" t="s">
        <v>992</v>
      </c>
      <c r="C295" t="s">
        <v>993</v>
      </c>
    </row>
    <row r="296" spans="1:3" x14ac:dyDescent="0.25">
      <c r="A296" s="115">
        <v>16863331114</v>
      </c>
      <c r="B296" t="s">
        <v>994</v>
      </c>
      <c r="C296" t="s">
        <v>995</v>
      </c>
    </row>
    <row r="297" spans="1:3" x14ac:dyDescent="0.25">
      <c r="A297" s="115">
        <v>16863331115</v>
      </c>
      <c r="B297" t="s">
        <v>996</v>
      </c>
      <c r="C297" t="s">
        <v>997</v>
      </c>
    </row>
    <row r="298" spans="1:3" x14ac:dyDescent="0.25">
      <c r="A298" s="115">
        <v>16863331116</v>
      </c>
      <c r="B298" t="s">
        <v>998</v>
      </c>
      <c r="C298" t="s">
        <v>999</v>
      </c>
    </row>
    <row r="299" spans="1:3" x14ac:dyDescent="0.25">
      <c r="A299" s="115">
        <v>16863331117</v>
      </c>
      <c r="B299" t="s">
        <v>1000</v>
      </c>
      <c r="C299" t="s">
        <v>1001</v>
      </c>
    </row>
    <row r="300" spans="1:3" x14ac:dyDescent="0.25">
      <c r="A300" s="115">
        <v>16863331118</v>
      </c>
      <c r="B300" t="s">
        <v>1002</v>
      </c>
      <c r="C300" t="s">
        <v>1003</v>
      </c>
    </row>
    <row r="301" spans="1:3" x14ac:dyDescent="0.25">
      <c r="A301" s="115">
        <v>16863331119</v>
      </c>
      <c r="B301" t="s">
        <v>1004</v>
      </c>
      <c r="C301" t="s">
        <v>1005</v>
      </c>
    </row>
    <row r="302" spans="1:3" x14ac:dyDescent="0.25">
      <c r="A302" s="115">
        <v>16863331120</v>
      </c>
      <c r="B302" t="s">
        <v>1006</v>
      </c>
      <c r="C302" t="s">
        <v>1007</v>
      </c>
    </row>
    <row r="303" spans="1:3" x14ac:dyDescent="0.25">
      <c r="A303" s="115">
        <v>16863331121</v>
      </c>
      <c r="B303" t="s">
        <v>1008</v>
      </c>
      <c r="C303" t="s">
        <v>1009</v>
      </c>
    </row>
    <row r="304" spans="1:3" x14ac:dyDescent="0.25">
      <c r="A304" s="115">
        <v>16863331122</v>
      </c>
      <c r="B304" t="s">
        <v>1010</v>
      </c>
      <c r="C304" t="s">
        <v>1011</v>
      </c>
    </row>
    <row r="305" spans="1:3" x14ac:dyDescent="0.25">
      <c r="A305" s="115">
        <v>16863331123</v>
      </c>
      <c r="B305" t="s">
        <v>1012</v>
      </c>
      <c r="C305" t="s">
        <v>1013</v>
      </c>
    </row>
    <row r="306" spans="1:3" x14ac:dyDescent="0.25">
      <c r="A306" s="115">
        <v>16863331124</v>
      </c>
      <c r="B306" t="s">
        <v>1014</v>
      </c>
      <c r="C306" t="s">
        <v>1015</v>
      </c>
    </row>
    <row r="307" spans="1:3" x14ac:dyDescent="0.25">
      <c r="A307" s="115">
        <v>16863331125</v>
      </c>
      <c r="B307" t="s">
        <v>1016</v>
      </c>
      <c r="C307" t="s">
        <v>1017</v>
      </c>
    </row>
    <row r="308" spans="1:3" x14ac:dyDescent="0.25">
      <c r="A308" s="115">
        <v>16863331126</v>
      </c>
      <c r="B308" t="s">
        <v>1018</v>
      </c>
      <c r="C308" t="s">
        <v>1019</v>
      </c>
    </row>
    <row r="309" spans="1:3" x14ac:dyDescent="0.25">
      <c r="A309" s="115">
        <v>16863331127</v>
      </c>
      <c r="B309" t="s">
        <v>1020</v>
      </c>
      <c r="C309" t="s">
        <v>1021</v>
      </c>
    </row>
    <row r="310" spans="1:3" x14ac:dyDescent="0.25">
      <c r="A310" s="115">
        <v>16863331128</v>
      </c>
      <c r="B310" t="s">
        <v>1022</v>
      </c>
      <c r="C310" t="s">
        <v>1023</v>
      </c>
    </row>
    <row r="311" spans="1:3" x14ac:dyDescent="0.25">
      <c r="A311" s="115">
        <v>16863331129</v>
      </c>
      <c r="B311" t="s">
        <v>1024</v>
      </c>
      <c r="C311" t="s">
        <v>1025</v>
      </c>
    </row>
    <row r="312" spans="1:3" x14ac:dyDescent="0.25">
      <c r="A312" s="115">
        <v>16863331130</v>
      </c>
      <c r="B312" t="s">
        <v>1026</v>
      </c>
      <c r="C312" t="s">
        <v>1027</v>
      </c>
    </row>
    <row r="313" spans="1:3" x14ac:dyDescent="0.25">
      <c r="A313" s="115">
        <v>16863331131</v>
      </c>
      <c r="B313" t="s">
        <v>1028</v>
      </c>
      <c r="C313" t="s">
        <v>1029</v>
      </c>
    </row>
    <row r="314" spans="1:3" x14ac:dyDescent="0.25">
      <c r="A314" s="115">
        <v>16863331132</v>
      </c>
      <c r="B314" t="s">
        <v>1030</v>
      </c>
      <c r="C314" t="s">
        <v>1031</v>
      </c>
    </row>
    <row r="315" spans="1:3" x14ac:dyDescent="0.25">
      <c r="A315" s="115">
        <v>16863331133</v>
      </c>
      <c r="B315" t="s">
        <v>1032</v>
      </c>
      <c r="C315" t="s">
        <v>1033</v>
      </c>
    </row>
    <row r="316" spans="1:3" x14ac:dyDescent="0.25">
      <c r="A316" s="115">
        <v>16863331134</v>
      </c>
      <c r="B316" t="s">
        <v>1034</v>
      </c>
      <c r="C316" t="s">
        <v>1035</v>
      </c>
    </row>
    <row r="317" spans="1:3" x14ac:dyDescent="0.25">
      <c r="A317" s="115">
        <v>16863331135</v>
      </c>
      <c r="B317" t="s">
        <v>1036</v>
      </c>
      <c r="C317" t="s">
        <v>1037</v>
      </c>
    </row>
    <row r="318" spans="1:3" x14ac:dyDescent="0.25">
      <c r="A318" s="115">
        <v>16863331136</v>
      </c>
      <c r="B318" t="s">
        <v>1038</v>
      </c>
      <c r="C318" t="s">
        <v>1039</v>
      </c>
    </row>
    <row r="319" spans="1:3" x14ac:dyDescent="0.25">
      <c r="A319" s="115">
        <v>16863331137</v>
      </c>
      <c r="B319" t="s">
        <v>1040</v>
      </c>
      <c r="C319" t="s">
        <v>1041</v>
      </c>
    </row>
    <row r="320" spans="1:3" x14ac:dyDescent="0.25">
      <c r="A320" s="115">
        <v>16863331138</v>
      </c>
      <c r="B320" t="s">
        <v>1042</v>
      </c>
      <c r="C320" t="s">
        <v>1043</v>
      </c>
    </row>
    <row r="321" spans="1:3" x14ac:dyDescent="0.25">
      <c r="A321" s="115">
        <v>16863331139</v>
      </c>
      <c r="B321" t="s">
        <v>1044</v>
      </c>
      <c r="C321" t="s">
        <v>1045</v>
      </c>
    </row>
    <row r="322" spans="1:3" x14ac:dyDescent="0.25">
      <c r="A322" s="115">
        <v>16863331140</v>
      </c>
      <c r="B322" t="s">
        <v>1046</v>
      </c>
      <c r="C322" t="s">
        <v>1047</v>
      </c>
    </row>
    <row r="323" spans="1:3" x14ac:dyDescent="0.25">
      <c r="A323" s="115">
        <v>16863331141</v>
      </c>
      <c r="B323" t="s">
        <v>1048</v>
      </c>
      <c r="C323" t="s">
        <v>1049</v>
      </c>
    </row>
    <row r="324" spans="1:3" x14ac:dyDescent="0.25">
      <c r="A324" s="115">
        <v>16863331142</v>
      </c>
      <c r="B324" t="s">
        <v>1050</v>
      </c>
      <c r="C324" t="s">
        <v>1051</v>
      </c>
    </row>
    <row r="325" spans="1:3" x14ac:dyDescent="0.25">
      <c r="A325" s="115">
        <v>16863331143</v>
      </c>
      <c r="B325" t="s">
        <v>1052</v>
      </c>
      <c r="C325" t="s">
        <v>1053</v>
      </c>
    </row>
    <row r="326" spans="1:3" x14ac:dyDescent="0.25">
      <c r="A326" s="115">
        <v>16863331144</v>
      </c>
      <c r="B326" t="s">
        <v>1054</v>
      </c>
      <c r="C326" t="s">
        <v>1055</v>
      </c>
    </row>
    <row r="327" spans="1:3" x14ac:dyDescent="0.25">
      <c r="A327" s="115">
        <v>16863331145</v>
      </c>
      <c r="B327" t="s">
        <v>1056</v>
      </c>
      <c r="C327" t="s">
        <v>1057</v>
      </c>
    </row>
    <row r="328" spans="1:3" x14ac:dyDescent="0.25">
      <c r="A328" s="115">
        <v>16863331146</v>
      </c>
      <c r="B328" t="s">
        <v>1058</v>
      </c>
      <c r="C328" t="s">
        <v>1059</v>
      </c>
    </row>
    <row r="329" spans="1:3" x14ac:dyDescent="0.25">
      <c r="A329" s="115">
        <v>16863331147</v>
      </c>
      <c r="B329" t="s">
        <v>1060</v>
      </c>
      <c r="C329" t="s">
        <v>1061</v>
      </c>
    </row>
    <row r="330" spans="1:3" x14ac:dyDescent="0.25">
      <c r="A330" s="115">
        <v>16863331148</v>
      </c>
      <c r="B330" t="s">
        <v>1062</v>
      </c>
      <c r="C330" t="s">
        <v>1063</v>
      </c>
    </row>
    <row r="331" spans="1:3" x14ac:dyDescent="0.25">
      <c r="A331" s="115">
        <v>16863331149</v>
      </c>
      <c r="B331" t="s">
        <v>1064</v>
      </c>
      <c r="C331" t="s">
        <v>1065</v>
      </c>
    </row>
    <row r="332" spans="1:3" x14ac:dyDescent="0.25">
      <c r="A332" s="115">
        <v>16863331150</v>
      </c>
      <c r="B332" t="s">
        <v>1066</v>
      </c>
      <c r="C332" t="s">
        <v>1067</v>
      </c>
    </row>
    <row r="333" spans="1:3" x14ac:dyDescent="0.25">
      <c r="A333" s="115">
        <v>16863331151</v>
      </c>
      <c r="B333" t="s">
        <v>1068</v>
      </c>
      <c r="C333" t="s">
        <v>1069</v>
      </c>
    </row>
    <row r="334" spans="1:3" x14ac:dyDescent="0.25">
      <c r="A334" s="115">
        <v>16863331152</v>
      </c>
      <c r="B334" t="s">
        <v>1070</v>
      </c>
      <c r="C334" t="s">
        <v>1071</v>
      </c>
    </row>
    <row r="335" spans="1:3" x14ac:dyDescent="0.25">
      <c r="A335" s="115">
        <v>16863331153</v>
      </c>
      <c r="B335" t="s">
        <v>1072</v>
      </c>
      <c r="C335" t="s">
        <v>1073</v>
      </c>
    </row>
    <row r="336" spans="1:3" x14ac:dyDescent="0.25">
      <c r="A336" s="115">
        <v>16863331154</v>
      </c>
      <c r="B336" t="s">
        <v>1074</v>
      </c>
      <c r="C336" t="s">
        <v>1075</v>
      </c>
    </row>
    <row r="337" spans="1:3" x14ac:dyDescent="0.25">
      <c r="A337" s="115">
        <v>16863331155</v>
      </c>
      <c r="B337" t="s">
        <v>1076</v>
      </c>
      <c r="C337" t="s">
        <v>1077</v>
      </c>
    </row>
    <row r="338" spans="1:3" x14ac:dyDescent="0.25">
      <c r="A338" s="115">
        <v>16863331156</v>
      </c>
      <c r="B338" t="s">
        <v>1078</v>
      </c>
      <c r="C338" t="s">
        <v>1079</v>
      </c>
    </row>
    <row r="339" spans="1:3" x14ac:dyDescent="0.25">
      <c r="A339" s="115">
        <v>16863331157</v>
      </c>
      <c r="B339" t="s">
        <v>1080</v>
      </c>
      <c r="C339" t="s">
        <v>1081</v>
      </c>
    </row>
    <row r="340" spans="1:3" x14ac:dyDescent="0.25">
      <c r="A340" s="115">
        <v>16863331158</v>
      </c>
      <c r="B340" t="s">
        <v>1082</v>
      </c>
      <c r="C340" t="s">
        <v>1083</v>
      </c>
    </row>
    <row r="341" spans="1:3" x14ac:dyDescent="0.25">
      <c r="A341" s="115">
        <v>16863331159</v>
      </c>
      <c r="B341" t="s">
        <v>1084</v>
      </c>
      <c r="C341" t="s">
        <v>1085</v>
      </c>
    </row>
    <row r="342" spans="1:3" x14ac:dyDescent="0.25">
      <c r="A342" s="115">
        <v>16863331160</v>
      </c>
      <c r="B342" t="s">
        <v>1086</v>
      </c>
      <c r="C342" t="s">
        <v>1087</v>
      </c>
    </row>
    <row r="343" spans="1:3" x14ac:dyDescent="0.25">
      <c r="A343" s="115">
        <v>16863331161</v>
      </c>
      <c r="B343" t="s">
        <v>1088</v>
      </c>
      <c r="C343" t="s">
        <v>1089</v>
      </c>
    </row>
    <row r="344" spans="1:3" x14ac:dyDescent="0.25">
      <c r="A344" s="115">
        <v>16863331162</v>
      </c>
      <c r="B344" t="s">
        <v>1090</v>
      </c>
      <c r="C344" t="s">
        <v>1091</v>
      </c>
    </row>
  </sheetData>
  <sheetProtection selectLockedCells="1" selectUnlockedCells="1"/>
  <pageMargins left="0.7" right="0.7" top="0.78740157499999996" bottom="0.78740157499999996" header="0.3" footer="0.3"/>
  <customProperties>
    <customPr name="_pios_id" r:id="rId1"/>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56d591b-197e-4919-acc6-41aff7d9cd72">
      <Terms xmlns="http://schemas.microsoft.com/office/infopath/2007/PartnerControls"/>
    </lcf76f155ced4ddcb4097134ff3c332f>
    <TaxCatchAll xmlns="16afe56f-0849-4c0f-8842-b2dd57a2482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611A55AF196804B97EE6AE882FBD901" ma:contentTypeVersion="14" ma:contentTypeDescription="Create a new document." ma:contentTypeScope="" ma:versionID="ada3a1ca05c5a63871adf3a56200e294">
  <xsd:schema xmlns:xsd="http://www.w3.org/2001/XMLSchema" xmlns:xs="http://www.w3.org/2001/XMLSchema" xmlns:p="http://schemas.microsoft.com/office/2006/metadata/properties" xmlns:ns2="e56d591b-197e-4919-acc6-41aff7d9cd72" xmlns:ns3="16afe56f-0849-4c0f-8842-b2dd57a24824" targetNamespace="http://schemas.microsoft.com/office/2006/metadata/properties" ma:root="true" ma:fieldsID="5fdea5cdcea0c4b3657c3ed944b4c2ab" ns2:_="" ns3:_="">
    <xsd:import namespace="e56d591b-197e-4919-acc6-41aff7d9cd72"/>
    <xsd:import namespace="16afe56f-0849-4c0f-8842-b2dd57a2482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6d591b-197e-4919-acc6-41aff7d9cd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9961d09-c89e-404e-a27a-00367904e31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afe56f-0849-4c0f-8842-b2dd57a2482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c898502-1135-4364-a684-8905167362e3}" ma:internalName="TaxCatchAll" ma:showField="CatchAllData" ma:web="16afe56f-0849-4c0f-8842-b2dd57a248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F96F121-4F3D-4C10-A679-4356BFB21682}">
  <ds:schemaRefs>
    <ds:schemaRef ds:uri="http://schemas.microsoft.com/office/2006/metadata/properties"/>
    <ds:schemaRef ds:uri="http://schemas.microsoft.com/office/infopath/2007/PartnerControls"/>
    <ds:schemaRef ds:uri="e56d591b-197e-4919-acc6-41aff7d9cd72"/>
    <ds:schemaRef ds:uri="16afe56f-0849-4c0f-8842-b2dd57a24824"/>
  </ds:schemaRefs>
</ds:datastoreItem>
</file>

<file path=customXml/itemProps2.xml><?xml version="1.0" encoding="utf-8"?>
<ds:datastoreItem xmlns:ds="http://schemas.openxmlformats.org/officeDocument/2006/customXml" ds:itemID="{6CD58784-8B88-4F7A-B7F6-F810A994D8A4}">
  <ds:schemaRefs>
    <ds:schemaRef ds:uri="http://schemas.microsoft.com/sharepoint/v3/contenttype/forms"/>
  </ds:schemaRefs>
</ds:datastoreItem>
</file>

<file path=customXml/itemProps3.xml><?xml version="1.0" encoding="utf-8"?>
<ds:datastoreItem xmlns:ds="http://schemas.openxmlformats.org/officeDocument/2006/customXml" ds:itemID="{32010AD3-EE1C-4882-B57C-CEF58C5F8E63}"/>
</file>

<file path=docMetadata/LabelInfo.xml><?xml version="1.0" encoding="utf-8"?>
<clbl:labelList xmlns:clbl="http://schemas.microsoft.com/office/2020/mipLabelMetadata">
  <clbl:label id="{1c434286-1dad-42db-a12c-ebf6360a61a3}" enabled="1" method="Standard" siteId="{8015e684-befa-475d-802b-fd235c2bdf9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Selektionstool</vt:lpstr>
      <vt:lpstr>Hilfstabelle</vt:lpstr>
      <vt:lpstr>Grundgerüst Konfigurator</vt:lpstr>
      <vt:lpstr>Hoja1</vt:lpstr>
      <vt:lpstr>Preise</vt:lpstr>
      <vt:lpstr>EAN</vt:lpstr>
      <vt:lpstr>Selektionstool!Área_de_impresión</vt:lpstr>
    </vt:vector>
  </TitlesOfParts>
  <Company>REHAU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Florian Schuetz, y, BS-BT PM PSYS</dc:creator>
  <cp:lastModifiedBy>Elisenda Serrano, barc 543, BS-BT-IBE</cp:lastModifiedBy>
  <cp:lastPrinted>2020-08-06T12:04:18Z</cp:lastPrinted>
  <dcterms:created xsi:type="dcterms:W3CDTF">2020-05-04T08:57:20Z</dcterms:created>
  <dcterms:modified xsi:type="dcterms:W3CDTF">2025-05-09T06:45:01Z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0x0101000611A55AF196804B97EE6AE882FBD901</vt:lpwstr>
  </property>
  <property fmtid="{D5CDD505-2E9C-101B-9397-08002B2CF9AE}" pid="3" name="MediaServiceImageTags">
    <vt:lpwstr/>
  </property>
</Properties>
</file>